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embeddings/oleObject1.bin" ContentType="application/vnd.openxmlformats-officedocument.oleObject"/>
  <Override PartName="/xl/drawings/drawing4.xml" ContentType="application/vnd.openxmlformats-officedocument.drawing+xml"/>
  <Override PartName="/xl/embeddings/oleObject2.bin" ContentType="application/vnd.openxmlformats-officedocument.oleObject"/>
  <Override PartName="/xl/drawings/drawing5.xml" ContentType="application/vnd.openxmlformats-officedocument.drawing+xml"/>
  <Override PartName="/xl/embeddings/oleObject3.bin" ContentType="application/vnd.openxmlformats-officedocument.oleObject"/>
  <Override PartName="/xl/drawings/drawing6.xml" ContentType="application/vnd.openxmlformats-officedocument.drawing+xml"/>
  <Override PartName="/xl/embeddings/oleObject4.bin" ContentType="application/vnd.openxmlformats-officedocument.oleObject"/>
  <Override PartName="/xl/drawings/drawing7.xml" ContentType="application/vnd.openxmlformats-officedocument.drawing+xml"/>
  <Override PartName="/xl/embeddings/oleObject5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45" windowWidth="20730" windowHeight="11700" firstSheet="4" activeTab="10"/>
  </bookViews>
  <sheets>
    <sheet name="Resumo do Orçamento" sheetId="1" r:id="rId1"/>
    <sheet name="Orçamento" sheetId="2" r:id="rId2"/>
    <sheet name="CPU" sheetId="3" r:id="rId3"/>
    <sheet name="Cronograma" sheetId="4" r:id="rId4"/>
    <sheet name="Curva ABC serviço" sheetId="6" r:id="rId5"/>
    <sheet name="Curva ABC Insumos" sheetId="7" r:id="rId6"/>
    <sheet name="BM" sheetId="5" r:id="rId7"/>
    <sheet name="Memória de Cálculo - BM01" sheetId="8" state="hidden" r:id="rId8"/>
    <sheet name="Memória de Cálculo - BM03" sheetId="12" r:id="rId9"/>
    <sheet name="Memória de Cálculo - BM02" sheetId="11" state="hidden" r:id="rId10"/>
    <sheet name="Relatorio Fotografico BM03" sheetId="10" r:id="rId11"/>
  </sheets>
  <definedNames>
    <definedName name="_xlnm._FilterDatabase" localSheetId="5" hidden="1">'Curva ABC Insumos'!$A$4:$D$195</definedName>
    <definedName name="_xlnm.Print_Area" localSheetId="6">BM!$A$1:$AD$165</definedName>
    <definedName name="_xlnm.Print_Area" localSheetId="3">Cronograma!$A$1:$I$30</definedName>
    <definedName name="_xlnm.Print_Area" localSheetId="7">'Memória de Cálculo - BM01'!$A$1:$P$411</definedName>
    <definedName name="_xlnm.Print_Area" localSheetId="9">'Memória de Cálculo - BM02'!$A$1:$P$359</definedName>
    <definedName name="_xlnm.Print_Area" localSheetId="8">'Memória de Cálculo - BM03'!$A$1:$P$350</definedName>
    <definedName name="_xlnm.Print_Area" localSheetId="10">'Relatorio Fotografico BM03'!$A$1:$I$274</definedName>
    <definedName name="_xlnm.Print_Area" localSheetId="0">'Resumo do Orçamento'!$A$1:$I$29</definedName>
    <definedName name="_xlnm.Print_Titles" localSheetId="6">BM!$1:$12</definedName>
    <definedName name="_xlnm.Print_Titles" localSheetId="2">CPU!$1:$3</definedName>
    <definedName name="_xlnm.Print_Titles" localSheetId="7">'Memória de Cálculo - BM01'!$1:$5</definedName>
    <definedName name="_xlnm.Print_Titles" localSheetId="9">'Memória de Cálculo - BM02'!$1:$5</definedName>
    <definedName name="_xlnm.Print_Titles" localSheetId="8">'Memória de Cálculo - BM03'!$1:$5</definedName>
    <definedName name="_xlnm.Print_Titles" localSheetId="1">Orçamento!$1:$4</definedName>
    <definedName name="_xlnm.Print_Titles" localSheetId="10">'Relatorio Fotografico BM03'!$1:$7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67" i="12" l="1"/>
  <c r="M123" i="12"/>
  <c r="M122" i="12"/>
  <c r="K119" i="12"/>
  <c r="K118" i="12"/>
  <c r="G118" i="12"/>
  <c r="G52" i="12"/>
  <c r="O7" i="12"/>
  <c r="N30" i="12" l="1"/>
  <c r="R39" i="5"/>
  <c r="K10" i="12"/>
  <c r="A36" i="10" l="1"/>
  <c r="B36" i="10"/>
  <c r="A9" i="10"/>
  <c r="B216" i="10"/>
  <c r="A216" i="10"/>
  <c r="B127" i="10"/>
  <c r="A127" i="10"/>
  <c r="B99" i="10"/>
  <c r="A99" i="10"/>
  <c r="G220" i="12"/>
  <c r="M220" i="12" s="1"/>
  <c r="N220" i="12" s="1"/>
  <c r="G221" i="12"/>
  <c r="G222" i="12"/>
  <c r="M222" i="12" s="1"/>
  <c r="N222" i="12" s="1"/>
  <c r="G223" i="12"/>
  <c r="G219" i="12"/>
  <c r="M219" i="12" s="1"/>
  <c r="N219" i="12" s="1"/>
  <c r="M226" i="12"/>
  <c r="N226" i="12" s="1"/>
  <c r="M225" i="12"/>
  <c r="N225" i="12" s="1"/>
  <c r="N224" i="12"/>
  <c r="M224" i="12"/>
  <c r="G213" i="12"/>
  <c r="M213" i="12" s="1"/>
  <c r="N213" i="12" s="1"/>
  <c r="M216" i="12"/>
  <c r="N216" i="12" s="1"/>
  <c r="M215" i="12"/>
  <c r="N215" i="12" s="1"/>
  <c r="M214" i="12"/>
  <c r="N214" i="12" s="1"/>
  <c r="M173" i="12"/>
  <c r="N173" i="12" s="1"/>
  <c r="M174" i="12"/>
  <c r="N174" i="12" s="1"/>
  <c r="M172" i="12"/>
  <c r="N172" i="12" s="1"/>
  <c r="M171" i="12"/>
  <c r="N171" i="12" s="1"/>
  <c r="M221" i="12"/>
  <c r="N221" i="12" s="1"/>
  <c r="M223" i="12"/>
  <c r="N223" i="12" s="1"/>
  <c r="G141" i="12"/>
  <c r="M141" i="12" s="1"/>
  <c r="G140" i="12"/>
  <c r="M140" i="12" s="1"/>
  <c r="M137" i="12"/>
  <c r="M134" i="12"/>
  <c r="M131" i="12"/>
  <c r="N131" i="12" s="1"/>
  <c r="M130" i="12"/>
  <c r="N130" i="12" s="1"/>
  <c r="M127" i="12"/>
  <c r="M126" i="12"/>
  <c r="N123" i="12"/>
  <c r="M119" i="12"/>
  <c r="N119" i="12" s="1"/>
  <c r="M109" i="12"/>
  <c r="N109" i="12" s="1"/>
  <c r="M110" i="12"/>
  <c r="N110" i="12" s="1"/>
  <c r="M111" i="12"/>
  <c r="N111" i="12" s="1"/>
  <c r="M108" i="12"/>
  <c r="N108" i="12" s="1"/>
  <c r="M89" i="12"/>
  <c r="N89" i="12" s="1"/>
  <c r="M90" i="12"/>
  <c r="N90" i="12" s="1"/>
  <c r="M91" i="12"/>
  <c r="N91" i="12" s="1"/>
  <c r="M88" i="12"/>
  <c r="N88" i="12" s="1"/>
  <c r="M72" i="12"/>
  <c r="N72" i="12" s="1"/>
  <c r="M71" i="12"/>
  <c r="N71" i="12" s="1"/>
  <c r="G66" i="12"/>
  <c r="M66" i="12" s="1"/>
  <c r="N66" i="12" s="1"/>
  <c r="M70" i="12"/>
  <c r="N70" i="12" s="1"/>
  <c r="M69" i="12"/>
  <c r="N69" i="12" s="1"/>
  <c r="O218" i="12" l="1"/>
  <c r="N85" i="5" s="1"/>
  <c r="O129" i="12"/>
  <c r="N54" i="5" s="1"/>
  <c r="M118" i="12"/>
  <c r="N118" i="12" s="1"/>
  <c r="O117" i="12" s="1"/>
  <c r="N51" i="5" s="1"/>
  <c r="O87" i="12"/>
  <c r="N47" i="5" s="1"/>
  <c r="O107" i="12"/>
  <c r="N48" i="5" s="1"/>
  <c r="O68" i="12"/>
  <c r="N46" i="5" s="1"/>
  <c r="G65" i="12" l="1"/>
  <c r="M65" i="12" s="1"/>
  <c r="N65" i="12" s="1"/>
  <c r="G64" i="12"/>
  <c r="M64" i="12" s="1"/>
  <c r="N64" i="12" s="1"/>
  <c r="G63" i="12"/>
  <c r="M63" i="12" s="1"/>
  <c r="N63" i="12" s="1"/>
  <c r="N53" i="12"/>
  <c r="O53" i="12" s="1"/>
  <c r="N52" i="12"/>
  <c r="O52" i="12" s="1"/>
  <c r="N31" i="12"/>
  <c r="O31" i="12" s="1"/>
  <c r="N32" i="12"/>
  <c r="O32" i="12" s="1"/>
  <c r="N33" i="12"/>
  <c r="O33" i="12" s="1"/>
  <c r="N34" i="12"/>
  <c r="O34" i="12" s="1"/>
  <c r="N35" i="12"/>
  <c r="O35" i="12" s="1"/>
  <c r="N36" i="12"/>
  <c r="O36" i="12" s="1"/>
  <c r="N37" i="12"/>
  <c r="O37" i="12" s="1"/>
  <c r="N38" i="12"/>
  <c r="O38" i="12" s="1"/>
  <c r="N39" i="12"/>
  <c r="O39" i="12" s="1"/>
  <c r="N40" i="12"/>
  <c r="O40" i="12" s="1"/>
  <c r="N41" i="12"/>
  <c r="O41" i="12" s="1"/>
  <c r="N42" i="12"/>
  <c r="O42" i="12" s="1"/>
  <c r="N43" i="12"/>
  <c r="O43" i="12" s="1"/>
  <c r="N44" i="12"/>
  <c r="O44" i="12" s="1"/>
  <c r="N45" i="12"/>
  <c r="O45" i="12" s="1"/>
  <c r="N46" i="12"/>
  <c r="O46" i="12" s="1"/>
  <c r="N47" i="12"/>
  <c r="O47" i="12" s="1"/>
  <c r="N48" i="12"/>
  <c r="O48" i="12" s="1"/>
  <c r="N49" i="12"/>
  <c r="O49" i="12" s="1"/>
  <c r="N50" i="12"/>
  <c r="O50" i="12" s="1"/>
  <c r="N51" i="12"/>
  <c r="O51" i="12" s="1"/>
  <c r="O30" i="12"/>
  <c r="E47" i="12"/>
  <c r="E48" i="12" s="1"/>
  <c r="E49" i="12" s="1"/>
  <c r="E50" i="12" s="1"/>
  <c r="E51" i="12" s="1"/>
  <c r="N9" i="12"/>
  <c r="G333" i="12"/>
  <c r="M333" i="12" s="1"/>
  <c r="N333" i="12" s="1"/>
  <c r="O332" i="12" s="1"/>
  <c r="M320" i="12"/>
  <c r="N320" i="12" s="1"/>
  <c r="M319" i="12"/>
  <c r="N319" i="12" s="1"/>
  <c r="M318" i="12"/>
  <c r="N318" i="12" s="1"/>
  <c r="M317" i="12"/>
  <c r="N317" i="12" s="1"/>
  <c r="M315" i="12"/>
  <c r="N315" i="12" s="1"/>
  <c r="M314" i="12"/>
  <c r="N314" i="12" s="1"/>
  <c r="M312" i="12"/>
  <c r="N312" i="12" s="1"/>
  <c r="M311" i="12"/>
  <c r="N311" i="12" s="1"/>
  <c r="M309" i="12"/>
  <c r="N309" i="12" s="1"/>
  <c r="M308" i="12"/>
  <c r="N308" i="12" s="1"/>
  <c r="M307" i="12"/>
  <c r="N307" i="12" s="1"/>
  <c r="M305" i="12"/>
  <c r="N305" i="12" s="1"/>
  <c r="M304" i="12"/>
  <c r="N304" i="12" s="1"/>
  <c r="M303" i="12"/>
  <c r="N303" i="12" s="1"/>
  <c r="M301" i="12"/>
  <c r="N301" i="12" s="1"/>
  <c r="O300" i="12" s="1"/>
  <c r="N299" i="12"/>
  <c r="O298" i="12" s="1"/>
  <c r="N258" i="12"/>
  <c r="O257" i="12" s="1"/>
  <c r="P257" i="12" s="1"/>
  <c r="N256" i="12"/>
  <c r="O255" i="12" s="1"/>
  <c r="P255" i="12" s="1"/>
  <c r="N254" i="12"/>
  <c r="O253" i="12" s="1"/>
  <c r="P253" i="12" s="1"/>
  <c r="N252" i="12"/>
  <c r="O251" i="12" s="1"/>
  <c r="P251" i="12" s="1"/>
  <c r="N250" i="12"/>
  <c r="O249" i="12" s="1"/>
  <c r="P249" i="12" s="1"/>
  <c r="N248" i="12"/>
  <c r="O247" i="12" s="1"/>
  <c r="P247" i="12" s="1"/>
  <c r="N246" i="12"/>
  <c r="O245" i="12" s="1"/>
  <c r="P245" i="12" s="1"/>
  <c r="N244" i="12"/>
  <c r="O243" i="12" s="1"/>
  <c r="P243" i="12" s="1"/>
  <c r="N242" i="12"/>
  <c r="O241" i="12" s="1"/>
  <c r="P241" i="12" s="1"/>
  <c r="N239" i="12"/>
  <c r="O238" i="12" s="1"/>
  <c r="P238" i="12" s="1"/>
  <c r="N237" i="12"/>
  <c r="O236" i="12" s="1"/>
  <c r="P236" i="12" s="1"/>
  <c r="N235" i="12"/>
  <c r="O234" i="12" s="1"/>
  <c r="P234" i="12" s="1"/>
  <c r="N233" i="12"/>
  <c r="O232" i="12" s="1"/>
  <c r="P232" i="12" s="1"/>
  <c r="N231" i="12"/>
  <c r="O230" i="12" s="1"/>
  <c r="P230" i="12" s="1"/>
  <c r="N229" i="12"/>
  <c r="O228" i="12" s="1"/>
  <c r="P228" i="12" s="1"/>
  <c r="M212" i="12"/>
  <c r="N212" i="12" s="1"/>
  <c r="M211" i="12"/>
  <c r="N211" i="12" s="1"/>
  <c r="M210" i="12"/>
  <c r="N210" i="12" s="1"/>
  <c r="M209" i="12"/>
  <c r="N209" i="12" s="1"/>
  <c r="N205" i="12"/>
  <c r="O204" i="12" s="1"/>
  <c r="P204" i="12" s="1"/>
  <c r="N203" i="12"/>
  <c r="O202" i="12" s="1"/>
  <c r="P202" i="12" s="1"/>
  <c r="N201" i="12"/>
  <c r="O200" i="12" s="1"/>
  <c r="P200" i="12" s="1"/>
  <c r="M199" i="12"/>
  <c r="N199" i="12" s="1"/>
  <c r="O198" i="12" s="1"/>
  <c r="P198" i="12" s="1"/>
  <c r="N197" i="12"/>
  <c r="O196" i="12" s="1"/>
  <c r="M192" i="12"/>
  <c r="N192" i="12" s="1"/>
  <c r="M191" i="12"/>
  <c r="N191" i="12" s="1"/>
  <c r="M189" i="12"/>
  <c r="N189" i="12" s="1"/>
  <c r="O188" i="12" s="1"/>
  <c r="P188" i="12" s="1"/>
  <c r="N185" i="12"/>
  <c r="O184" i="12" s="1"/>
  <c r="P184" i="12" s="1"/>
  <c r="N183" i="12"/>
  <c r="N182" i="12"/>
  <c r="N181" i="12"/>
  <c r="N179" i="12"/>
  <c r="O178" i="12" s="1"/>
  <c r="P178" i="12" s="1"/>
  <c r="N177" i="12"/>
  <c r="N176" i="12"/>
  <c r="M170" i="12"/>
  <c r="N170" i="12" s="1"/>
  <c r="M169" i="12"/>
  <c r="N169" i="12" s="1"/>
  <c r="M168" i="12"/>
  <c r="N168" i="12" s="1"/>
  <c r="N167" i="12"/>
  <c r="O166" i="12" s="1"/>
  <c r="N163" i="12"/>
  <c r="O162" i="12" s="1"/>
  <c r="N160" i="12"/>
  <c r="O159" i="12" s="1"/>
  <c r="N157" i="12"/>
  <c r="O156" i="12" s="1"/>
  <c r="N151" i="12"/>
  <c r="O150" i="12" s="1"/>
  <c r="N148" i="12"/>
  <c r="O147" i="12" s="1"/>
  <c r="N141" i="12"/>
  <c r="N140" i="12"/>
  <c r="N137" i="12"/>
  <c r="O136" i="12" s="1"/>
  <c r="N134" i="12"/>
  <c r="O133" i="12" s="1"/>
  <c r="N127" i="12"/>
  <c r="N126" i="12"/>
  <c r="N122" i="12"/>
  <c r="P87" i="12"/>
  <c r="P68" i="12"/>
  <c r="N11" i="12"/>
  <c r="M10" i="12"/>
  <c r="N10" i="12" s="1"/>
  <c r="K9" i="12"/>
  <c r="M8" i="12"/>
  <c r="N8" i="12" s="1"/>
  <c r="K8" i="12"/>
  <c r="I58" i="12"/>
  <c r="M58" i="12" s="1"/>
  <c r="N58" i="12" s="1"/>
  <c r="O57" i="12" s="1"/>
  <c r="P57" i="12" s="1"/>
  <c r="X17" i="5"/>
  <c r="X18" i="5"/>
  <c r="M84" i="5"/>
  <c r="G217" i="11"/>
  <c r="G218" i="11"/>
  <c r="G219" i="11"/>
  <c r="G216" i="11"/>
  <c r="M181" i="11"/>
  <c r="N181" i="11" s="1"/>
  <c r="R155" i="5"/>
  <c r="K155" i="5"/>
  <c r="G328" i="11"/>
  <c r="M328" i="11" s="1"/>
  <c r="N328" i="11" s="1"/>
  <c r="M143" i="5"/>
  <c r="M313" i="11"/>
  <c r="N313" i="11" s="1"/>
  <c r="M314" i="11"/>
  <c r="N314" i="11" s="1"/>
  <c r="M315" i="11"/>
  <c r="N315" i="11" s="1"/>
  <c r="M312" i="11"/>
  <c r="N312" i="11" s="1"/>
  <c r="M310" i="11"/>
  <c r="N310" i="11" s="1"/>
  <c r="M307" i="11"/>
  <c r="N307" i="11"/>
  <c r="M304" i="11"/>
  <c r="N304" i="11" s="1"/>
  <c r="M309" i="11"/>
  <c r="N309" i="11" s="1"/>
  <c r="O308" i="11" s="1"/>
  <c r="M147" i="5" s="1"/>
  <c r="M306" i="11"/>
  <c r="N306" i="11" s="1"/>
  <c r="M303" i="11"/>
  <c r="N303" i="11" s="1"/>
  <c r="M302" i="11"/>
  <c r="N302" i="11" s="1"/>
  <c r="M299" i="11"/>
  <c r="N299" i="11" s="1"/>
  <c r="M300" i="11"/>
  <c r="N300" i="11" s="1"/>
  <c r="M298" i="11"/>
  <c r="N298" i="11" s="1"/>
  <c r="M296" i="11"/>
  <c r="N296" i="11" s="1"/>
  <c r="O295" i="11" s="1"/>
  <c r="N294" i="11"/>
  <c r="O293" i="11" s="1"/>
  <c r="M142" i="5" s="1"/>
  <c r="O208" i="12" l="1"/>
  <c r="N84" i="5" s="1"/>
  <c r="P196" i="12"/>
  <c r="N78" i="5"/>
  <c r="P136" i="12"/>
  <c r="N56" i="5"/>
  <c r="P150" i="12"/>
  <c r="N61" i="5"/>
  <c r="P159" i="12"/>
  <c r="N64" i="5"/>
  <c r="P156" i="12"/>
  <c r="N63" i="5"/>
  <c r="P133" i="12"/>
  <c r="N55" i="5"/>
  <c r="P147" i="12"/>
  <c r="N60" i="5"/>
  <c r="P162" i="12"/>
  <c r="N65" i="5"/>
  <c r="P129" i="12"/>
  <c r="O62" i="12"/>
  <c r="P62" i="12" s="1"/>
  <c r="O29" i="12"/>
  <c r="N40" i="5" s="1"/>
  <c r="O121" i="12"/>
  <c r="O190" i="12"/>
  <c r="P190" i="12" s="1"/>
  <c r="O313" i="12"/>
  <c r="P117" i="12"/>
  <c r="O125" i="12"/>
  <c r="O139" i="12"/>
  <c r="M154" i="12"/>
  <c r="N154" i="12" s="1"/>
  <c r="O153" i="12" s="1"/>
  <c r="O175" i="12"/>
  <c r="P175" i="12" s="1"/>
  <c r="O180" i="12"/>
  <c r="P180" i="12" s="1"/>
  <c r="O302" i="12"/>
  <c r="O306" i="12"/>
  <c r="O310" i="12"/>
  <c r="O316" i="12"/>
  <c r="M331" i="12" s="1"/>
  <c r="N331" i="12" s="1"/>
  <c r="O321" i="12" s="1"/>
  <c r="M114" i="12"/>
  <c r="N114" i="12" s="1"/>
  <c r="O113" i="12" s="1"/>
  <c r="P107" i="12"/>
  <c r="O327" i="11"/>
  <c r="O311" i="11"/>
  <c r="O305" i="11"/>
  <c r="M146" i="5" s="1"/>
  <c r="O301" i="11"/>
  <c r="M145" i="5" s="1"/>
  <c r="O297" i="11"/>
  <c r="M144" i="5" s="1"/>
  <c r="P166" i="12" l="1"/>
  <c r="N67" i="5"/>
  <c r="N45" i="5"/>
  <c r="P153" i="12"/>
  <c r="N62" i="5"/>
  <c r="P139" i="12"/>
  <c r="N57" i="5"/>
  <c r="M144" i="12"/>
  <c r="N144" i="12" s="1"/>
  <c r="O143" i="12" s="1"/>
  <c r="P125" i="12"/>
  <c r="N53" i="5"/>
  <c r="P121" i="12"/>
  <c r="N52" i="5"/>
  <c r="P113" i="12"/>
  <c r="N49" i="5"/>
  <c r="M56" i="12"/>
  <c r="N56" i="12" s="1"/>
  <c r="O55" i="12" s="1"/>
  <c r="P29" i="12"/>
  <c r="P7" i="12"/>
  <c r="P208" i="12"/>
  <c r="P218" i="12"/>
  <c r="M148" i="5"/>
  <c r="M326" i="11"/>
  <c r="N326" i="11" s="1"/>
  <c r="O316" i="11" s="1"/>
  <c r="M149" i="5" s="1"/>
  <c r="I24" i="5"/>
  <c r="I25" i="5"/>
  <c r="T25" i="5" s="1"/>
  <c r="X25" i="5"/>
  <c r="Y25" i="5"/>
  <c r="Z25" i="5"/>
  <c r="AC25" i="5" s="1"/>
  <c r="AA25" i="5"/>
  <c r="AB25" i="5"/>
  <c r="X26" i="5"/>
  <c r="Y26" i="5"/>
  <c r="Z26" i="5"/>
  <c r="AA26" i="5"/>
  <c r="AB26" i="5"/>
  <c r="S25" i="5"/>
  <c r="U25" i="5"/>
  <c r="S26" i="5"/>
  <c r="T26" i="5"/>
  <c r="U26" i="5"/>
  <c r="I26" i="5"/>
  <c r="K26" i="5" s="1"/>
  <c r="V26" i="5" s="1"/>
  <c r="K23" i="5"/>
  <c r="V23" i="5" s="1"/>
  <c r="T24" i="5"/>
  <c r="I23" i="5"/>
  <c r="S24" i="5"/>
  <c r="U24" i="5"/>
  <c r="W24" i="5"/>
  <c r="X24" i="5"/>
  <c r="Y24" i="5"/>
  <c r="Z24" i="5"/>
  <c r="AA24" i="5"/>
  <c r="AB24" i="5"/>
  <c r="R23" i="5"/>
  <c r="R24" i="5"/>
  <c r="M22" i="11"/>
  <c r="N22" i="11" s="1"/>
  <c r="O21" i="11" s="1"/>
  <c r="P21" i="11" s="1"/>
  <c r="B21" i="11"/>
  <c r="S23" i="5"/>
  <c r="T23" i="5"/>
  <c r="U23" i="5"/>
  <c r="W23" i="5"/>
  <c r="X23" i="5"/>
  <c r="Y23" i="5"/>
  <c r="Z23" i="5"/>
  <c r="AA23" i="5"/>
  <c r="AB23" i="5"/>
  <c r="I30" i="11"/>
  <c r="M30" i="11" s="1"/>
  <c r="N30" i="11" s="1"/>
  <c r="N104" i="11"/>
  <c r="N103" i="11"/>
  <c r="L123" i="11"/>
  <c r="AC26" i="5" l="1"/>
  <c r="P143" i="12"/>
  <c r="N58" i="5"/>
  <c r="P55" i="12"/>
  <c r="N41" i="5"/>
  <c r="K25" i="5"/>
  <c r="V25" i="5" s="1"/>
  <c r="AC24" i="5"/>
  <c r="K24" i="5"/>
  <c r="V24" i="5" s="1"/>
  <c r="AC23" i="5"/>
  <c r="O102" i="11"/>
  <c r="L37" i="5" l="1"/>
  <c r="M48" i="11"/>
  <c r="N48" i="11" s="1"/>
  <c r="M47" i="11"/>
  <c r="N47" i="11" s="1"/>
  <c r="M44" i="11"/>
  <c r="M45" i="11"/>
  <c r="M46" i="11"/>
  <c r="N46" i="11" s="1"/>
  <c r="M43" i="11"/>
  <c r="N44" i="11"/>
  <c r="N45" i="11"/>
  <c r="N41" i="11"/>
  <c r="N36" i="11"/>
  <c r="M38" i="11"/>
  <c r="M81" i="11"/>
  <c r="K82" i="11"/>
  <c r="N82" i="11" s="1"/>
  <c r="K83" i="11"/>
  <c r="K84" i="11"/>
  <c r="K81" i="11"/>
  <c r="K38" i="11"/>
  <c r="M83" i="11"/>
  <c r="N83" i="11" s="1"/>
  <c r="M84" i="11"/>
  <c r="N84" i="11" s="1"/>
  <c r="M32" i="11"/>
  <c r="N32" i="11" s="1"/>
  <c r="N38" i="11" l="1"/>
  <c r="N253" i="11"/>
  <c r="O252" i="11" s="1"/>
  <c r="P252" i="11" s="1"/>
  <c r="N251" i="11"/>
  <c r="O250" i="11" s="1"/>
  <c r="P250" i="11" s="1"/>
  <c r="N249" i="11"/>
  <c r="O248" i="11" s="1"/>
  <c r="P248" i="11" s="1"/>
  <c r="N247" i="11"/>
  <c r="O246" i="11" s="1"/>
  <c r="P246" i="11" s="1"/>
  <c r="N245" i="11"/>
  <c r="O244" i="11" s="1"/>
  <c r="P244" i="11" s="1"/>
  <c r="N243" i="11"/>
  <c r="O242" i="11" s="1"/>
  <c r="P242" i="11" s="1"/>
  <c r="N241" i="11"/>
  <c r="O240" i="11" s="1"/>
  <c r="P240" i="11" s="1"/>
  <c r="N239" i="11"/>
  <c r="O238" i="11" s="1"/>
  <c r="P238" i="11" s="1"/>
  <c r="N237" i="11"/>
  <c r="O236" i="11" s="1"/>
  <c r="P236" i="11" s="1"/>
  <c r="N234" i="11"/>
  <c r="O233" i="11" s="1"/>
  <c r="P233" i="11" s="1"/>
  <c r="N232" i="11"/>
  <c r="O231" i="11" s="1"/>
  <c r="P231" i="11" s="1"/>
  <c r="N230" i="11"/>
  <c r="O229" i="11" s="1"/>
  <c r="P229" i="11" s="1"/>
  <c r="N228" i="11"/>
  <c r="O227" i="11" s="1"/>
  <c r="P227" i="11" s="1"/>
  <c r="N226" i="11"/>
  <c r="O225" i="11" s="1"/>
  <c r="P225" i="11" s="1"/>
  <c r="N224" i="11"/>
  <c r="O223" i="11" s="1"/>
  <c r="P223" i="11" s="1"/>
  <c r="M219" i="11"/>
  <c r="N219" i="11" s="1"/>
  <c r="M218" i="11"/>
  <c r="N218" i="11" s="1"/>
  <c r="M217" i="11"/>
  <c r="N217" i="11" s="1"/>
  <c r="M216" i="11"/>
  <c r="N216" i="11" s="1"/>
  <c r="N213" i="11"/>
  <c r="O212" i="11" s="1"/>
  <c r="P212" i="11" s="1"/>
  <c r="N211" i="11"/>
  <c r="O210" i="11" s="1"/>
  <c r="P210" i="11" s="1"/>
  <c r="N209" i="11"/>
  <c r="O208" i="11" s="1"/>
  <c r="P208" i="11" s="1"/>
  <c r="M207" i="11"/>
  <c r="N207" i="11" s="1"/>
  <c r="O206" i="11" s="1"/>
  <c r="P206" i="11" s="1"/>
  <c r="N205" i="11"/>
  <c r="O204" i="11" s="1"/>
  <c r="P204" i="11" s="1"/>
  <c r="M201" i="11"/>
  <c r="N201" i="11" s="1"/>
  <c r="M200" i="11"/>
  <c r="N200" i="11" s="1"/>
  <c r="M198" i="11"/>
  <c r="N198" i="11" s="1"/>
  <c r="O197" i="11" s="1"/>
  <c r="P197" i="11" s="1"/>
  <c r="N194" i="11"/>
  <c r="O193" i="11" s="1"/>
  <c r="P193" i="11" s="1"/>
  <c r="N192" i="11"/>
  <c r="N191" i="11"/>
  <c r="N190" i="11"/>
  <c r="N188" i="11"/>
  <c r="O187" i="11" s="1"/>
  <c r="P187" i="11" s="1"/>
  <c r="N186" i="11"/>
  <c r="N185" i="11"/>
  <c r="M183" i="11"/>
  <c r="N183" i="11" s="1"/>
  <c r="M182" i="11"/>
  <c r="N182" i="11" s="1"/>
  <c r="M180" i="11"/>
  <c r="N180" i="11" s="1"/>
  <c r="N177" i="11"/>
  <c r="O176" i="11" s="1"/>
  <c r="P176" i="11" s="1"/>
  <c r="N175" i="11"/>
  <c r="O174" i="11" s="1"/>
  <c r="P174" i="11" s="1"/>
  <c r="N173" i="11"/>
  <c r="O172" i="11" s="1"/>
  <c r="P172" i="11" s="1"/>
  <c r="N169" i="11"/>
  <c r="M171" i="11" s="1"/>
  <c r="N171" i="11" s="1"/>
  <c r="O170" i="11" s="1"/>
  <c r="P170" i="11" s="1"/>
  <c r="N167" i="11"/>
  <c r="O166" i="11" s="1"/>
  <c r="P166" i="11" s="1"/>
  <c r="N161" i="11"/>
  <c r="N164" i="11" s="1"/>
  <c r="N160" i="11"/>
  <c r="N158" i="11"/>
  <c r="O157" i="11" s="1"/>
  <c r="P157" i="11" s="1"/>
  <c r="N156" i="11"/>
  <c r="O155" i="11" s="1"/>
  <c r="P155" i="11" s="1"/>
  <c r="N154" i="11"/>
  <c r="O153" i="11" s="1"/>
  <c r="P153" i="11" s="1"/>
  <c r="N152" i="11"/>
  <c r="N151" i="11"/>
  <c r="N149" i="11"/>
  <c r="N148" i="11"/>
  <c r="N146" i="11"/>
  <c r="N145" i="11"/>
  <c r="N140" i="11"/>
  <c r="O139" i="11" s="1"/>
  <c r="N138" i="11"/>
  <c r="O137" i="11" s="1"/>
  <c r="P137" i="11" s="1"/>
  <c r="N136" i="11"/>
  <c r="O135" i="11" s="1"/>
  <c r="P135" i="11" s="1"/>
  <c r="N134" i="11"/>
  <c r="O133" i="11" s="1"/>
  <c r="P133" i="11" s="1"/>
  <c r="B104" i="11"/>
  <c r="B103" i="11"/>
  <c r="N81" i="11"/>
  <c r="N64" i="11"/>
  <c r="O63" i="11" s="1"/>
  <c r="N43" i="11"/>
  <c r="O42" i="11" s="1"/>
  <c r="M37" i="5" s="1"/>
  <c r="N40" i="11"/>
  <c r="O39" i="11" s="1"/>
  <c r="N35" i="11"/>
  <c r="O34" i="11" s="1"/>
  <c r="M33" i="11"/>
  <c r="N33" i="11" s="1"/>
  <c r="I19" i="11"/>
  <c r="E19" i="11"/>
  <c r="M18" i="11"/>
  <c r="N18" i="11" s="1"/>
  <c r="M17" i="11"/>
  <c r="N17" i="11" s="1"/>
  <c r="M16" i="11"/>
  <c r="N16" i="11" s="1"/>
  <c r="M15" i="11"/>
  <c r="N15" i="11" s="1"/>
  <c r="I14" i="11"/>
  <c r="M14" i="11" s="1"/>
  <c r="I13" i="11"/>
  <c r="M13" i="11" s="1"/>
  <c r="I12" i="11"/>
  <c r="M12" i="11" s="1"/>
  <c r="N12" i="11" s="1"/>
  <c r="I11" i="11"/>
  <c r="M11" i="11" s="1"/>
  <c r="I10" i="11"/>
  <c r="M10" i="11" s="1"/>
  <c r="E10" i="11"/>
  <c r="I9" i="11"/>
  <c r="M9" i="11" s="1"/>
  <c r="K129" i="8"/>
  <c r="K130" i="8"/>
  <c r="K131" i="8"/>
  <c r="K132" i="8" s="1"/>
  <c r="K133" i="8" s="1"/>
  <c r="K134" i="8" s="1"/>
  <c r="K135" i="8" s="1"/>
  <c r="K136" i="8" s="1"/>
  <c r="K137" i="8" s="1"/>
  <c r="K138" i="8" s="1"/>
  <c r="K139" i="8" s="1"/>
  <c r="K140" i="8" s="1"/>
  <c r="K141" i="8" s="1"/>
  <c r="K142" i="8" s="1"/>
  <c r="K128" i="8"/>
  <c r="O37" i="11" l="1"/>
  <c r="P37" i="11" s="1"/>
  <c r="I130" i="11"/>
  <c r="M130" i="11" s="1"/>
  <c r="N130" i="11" s="1"/>
  <c r="O129" i="11" s="1"/>
  <c r="P129" i="11" s="1"/>
  <c r="I27" i="11"/>
  <c r="I29" i="11" s="1"/>
  <c r="M29" i="11" s="1"/>
  <c r="N29" i="11" s="1"/>
  <c r="O28" i="11" s="1"/>
  <c r="P63" i="11"/>
  <c r="M38" i="5"/>
  <c r="O168" i="11"/>
  <c r="P168" i="11" s="1"/>
  <c r="P39" i="11"/>
  <c r="M36" i="5"/>
  <c r="P42" i="11"/>
  <c r="O80" i="11"/>
  <c r="M35" i="5"/>
  <c r="O144" i="11"/>
  <c r="P144" i="11" s="1"/>
  <c r="O150" i="11"/>
  <c r="P150" i="11" s="1"/>
  <c r="O159" i="11"/>
  <c r="P159" i="11" s="1"/>
  <c r="O189" i="11"/>
  <c r="P189" i="11" s="1"/>
  <c r="O179" i="11"/>
  <c r="O199" i="11"/>
  <c r="P199" i="11" s="1"/>
  <c r="O215" i="11"/>
  <c r="P215" i="11" s="1"/>
  <c r="O184" i="11"/>
  <c r="P184" i="11" s="1"/>
  <c r="O147" i="11"/>
  <c r="P147" i="11" s="1"/>
  <c r="M19" i="11"/>
  <c r="N19" i="11" s="1"/>
  <c r="E11" i="11"/>
  <c r="M142" i="11"/>
  <c r="N142" i="11" s="1"/>
  <c r="O141" i="11" s="1"/>
  <c r="P141" i="11" s="1"/>
  <c r="P139" i="11"/>
  <c r="N9" i="11"/>
  <c r="N10" i="11"/>
  <c r="N11" i="11"/>
  <c r="N13" i="11"/>
  <c r="N14" i="11"/>
  <c r="O31" i="11"/>
  <c r="M32" i="5" s="1"/>
  <c r="N163" i="11"/>
  <c r="O162" i="11" s="1"/>
  <c r="P162" i="11" s="1"/>
  <c r="M89" i="8"/>
  <c r="M109" i="8"/>
  <c r="P179" i="11" l="1"/>
  <c r="M67" i="5"/>
  <c r="M27" i="11"/>
  <c r="N27" i="11" s="1"/>
  <c r="M31" i="5"/>
  <c r="P28" i="11"/>
  <c r="P80" i="11"/>
  <c r="M39" i="5"/>
  <c r="P34" i="11"/>
  <c r="M34" i="5"/>
  <c r="P31" i="11"/>
  <c r="O26" i="11"/>
  <c r="M221" i="11"/>
  <c r="N221" i="11" s="1"/>
  <c r="O220" i="11" s="1"/>
  <c r="P220" i="11" s="1"/>
  <c r="M40" i="5"/>
  <c r="E103" i="11"/>
  <c r="E12" i="11"/>
  <c r="O8" i="11"/>
  <c r="N89" i="8"/>
  <c r="O88" i="8" s="1"/>
  <c r="E47" i="8"/>
  <c r="E48" i="8"/>
  <c r="E49" i="8"/>
  <c r="E50" i="8"/>
  <c r="E51" i="8"/>
  <c r="E52" i="8"/>
  <c r="E53" i="8"/>
  <c r="E54" i="8"/>
  <c r="E55" i="8"/>
  <c r="E56" i="8"/>
  <c r="E57" i="8"/>
  <c r="E58" i="8"/>
  <c r="E59" i="8"/>
  <c r="E60" i="8"/>
  <c r="E61" i="8"/>
  <c r="E62" i="8"/>
  <c r="E63" i="8"/>
  <c r="E64" i="8"/>
  <c r="E65" i="8"/>
  <c r="E66" i="8"/>
  <c r="E67" i="8"/>
  <c r="E46" i="8"/>
  <c r="B6" i="5"/>
  <c r="N147" i="8"/>
  <c r="AC2" i="5"/>
  <c r="R17" i="5"/>
  <c r="R18" i="5"/>
  <c r="G18" i="5"/>
  <c r="G17" i="5"/>
  <c r="K29" i="1"/>
  <c r="L29" i="1" s="1"/>
  <c r="N277" i="8"/>
  <c r="O276" i="8" s="1"/>
  <c r="P276" i="8" s="1"/>
  <c r="N275" i="8"/>
  <c r="O274" i="8" s="1"/>
  <c r="P274" i="8" s="1"/>
  <c r="N273" i="8"/>
  <c r="O272" i="8" s="1"/>
  <c r="P272" i="8" s="1"/>
  <c r="N271" i="8"/>
  <c r="O270" i="8" s="1"/>
  <c r="P270" i="8" s="1"/>
  <c r="N269" i="8"/>
  <c r="O268" i="8" s="1"/>
  <c r="P268" i="8" s="1"/>
  <c r="N267" i="8"/>
  <c r="O266" i="8" s="1"/>
  <c r="P266" i="8" s="1"/>
  <c r="N265" i="8"/>
  <c r="O264" i="8" s="1"/>
  <c r="P264" i="8" s="1"/>
  <c r="N263" i="8"/>
  <c r="O262" i="8" s="1"/>
  <c r="P262" i="8" s="1"/>
  <c r="N261" i="8"/>
  <c r="O260" i="8" s="1"/>
  <c r="P260" i="8" s="1"/>
  <c r="N258" i="8"/>
  <c r="O257" i="8" s="1"/>
  <c r="P257" i="8" s="1"/>
  <c r="N256" i="8"/>
  <c r="O255" i="8" s="1"/>
  <c r="P255" i="8" s="1"/>
  <c r="N254" i="8"/>
  <c r="O253" i="8" s="1"/>
  <c r="P253" i="8" s="1"/>
  <c r="N252" i="8"/>
  <c r="O251" i="8" s="1"/>
  <c r="P251" i="8" s="1"/>
  <c r="N250" i="8"/>
  <c r="O249" i="8" s="1"/>
  <c r="P249" i="8" s="1"/>
  <c r="N248" i="8"/>
  <c r="O247" i="8" s="1"/>
  <c r="P247" i="8" s="1"/>
  <c r="M243" i="8"/>
  <c r="N243" i="8" s="1"/>
  <c r="M242" i="8"/>
  <c r="N242" i="8" s="1"/>
  <c r="M241" i="8"/>
  <c r="N241" i="8" s="1"/>
  <c r="M240" i="8"/>
  <c r="N240" i="8" s="1"/>
  <c r="M239" i="8"/>
  <c r="N239" i="8" s="1"/>
  <c r="M238" i="8"/>
  <c r="N238" i="8" s="1"/>
  <c r="N235" i="8"/>
  <c r="O234" i="8" s="1"/>
  <c r="P234" i="8" s="1"/>
  <c r="N233" i="8"/>
  <c r="O232" i="8" s="1"/>
  <c r="P232" i="8" s="1"/>
  <c r="N231" i="8"/>
  <c r="O230" i="8" s="1"/>
  <c r="P230" i="8" s="1"/>
  <c r="M229" i="8"/>
  <c r="N229" i="8" s="1"/>
  <c r="O228" i="8" s="1"/>
  <c r="P228" i="8" s="1"/>
  <c r="N227" i="8"/>
  <c r="O226" i="8" s="1"/>
  <c r="P226" i="8" s="1"/>
  <c r="M223" i="8"/>
  <c r="N223" i="8" s="1"/>
  <c r="M222" i="8"/>
  <c r="N222" i="8" s="1"/>
  <c r="M220" i="8"/>
  <c r="N220" i="8" s="1"/>
  <c r="O219" i="8" s="1"/>
  <c r="P219" i="8" s="1"/>
  <c r="N216" i="8"/>
  <c r="O215" i="8" s="1"/>
  <c r="P215" i="8" s="1"/>
  <c r="N214" i="8"/>
  <c r="N213" i="8"/>
  <c r="N212" i="8"/>
  <c r="N210" i="8"/>
  <c r="O209" i="8" s="1"/>
  <c r="P209" i="8" s="1"/>
  <c r="N208" i="8"/>
  <c r="N207" i="8"/>
  <c r="M205" i="8"/>
  <c r="N205" i="8" s="1"/>
  <c r="M204" i="8"/>
  <c r="N204" i="8" s="1"/>
  <c r="M203" i="8"/>
  <c r="N203" i="8" s="1"/>
  <c r="M202" i="8"/>
  <c r="N202" i="8" s="1"/>
  <c r="N199" i="8"/>
  <c r="O198" i="8" s="1"/>
  <c r="P198" i="8" s="1"/>
  <c r="N197" i="8"/>
  <c r="O196" i="8" s="1"/>
  <c r="P196" i="8" s="1"/>
  <c r="N195" i="8"/>
  <c r="O194" i="8" s="1"/>
  <c r="P194" i="8" s="1"/>
  <c r="N191" i="8"/>
  <c r="M193" i="8" s="1"/>
  <c r="N193" i="8" s="1"/>
  <c r="O192" i="8" s="1"/>
  <c r="P192" i="8" s="1"/>
  <c r="N189" i="8"/>
  <c r="O188" i="8" s="1"/>
  <c r="P188" i="8" s="1"/>
  <c r="N183" i="8"/>
  <c r="N186" i="8" s="1"/>
  <c r="N182" i="8"/>
  <c r="N180" i="8"/>
  <c r="O179" i="8" s="1"/>
  <c r="P179" i="8" s="1"/>
  <c r="N178" i="8"/>
  <c r="O177" i="8" s="1"/>
  <c r="P177" i="8" s="1"/>
  <c r="N176" i="8"/>
  <c r="O175" i="8" s="1"/>
  <c r="P175" i="8" s="1"/>
  <c r="N174" i="8"/>
  <c r="N173" i="8"/>
  <c r="N171" i="8"/>
  <c r="N170" i="8"/>
  <c r="N168" i="8"/>
  <c r="N167" i="8"/>
  <c r="N162" i="8"/>
  <c r="O161" i="8" s="1"/>
  <c r="N160" i="8"/>
  <c r="O159" i="8" s="1"/>
  <c r="P159" i="8" s="1"/>
  <c r="N158" i="8"/>
  <c r="O157" i="8" s="1"/>
  <c r="P157" i="8" s="1"/>
  <c r="N156" i="8"/>
  <c r="O155" i="8" s="1"/>
  <c r="P155" i="8" s="1"/>
  <c r="N148" i="8"/>
  <c r="B148" i="8"/>
  <c r="B147" i="8"/>
  <c r="B146" i="8"/>
  <c r="B145" i="8"/>
  <c r="N144" i="8"/>
  <c r="B144" i="8"/>
  <c r="N143" i="8"/>
  <c r="E143" i="8"/>
  <c r="B143" i="8"/>
  <c r="G142" i="8"/>
  <c r="E142" i="8"/>
  <c r="B142" i="8"/>
  <c r="G141" i="8"/>
  <c r="E141" i="8"/>
  <c r="B141" i="8"/>
  <c r="G140" i="8"/>
  <c r="E140" i="8"/>
  <c r="B140" i="8"/>
  <c r="G139" i="8"/>
  <c r="E139" i="8"/>
  <c r="B139" i="8"/>
  <c r="G138" i="8"/>
  <c r="E138" i="8"/>
  <c r="B138" i="8"/>
  <c r="G137" i="8"/>
  <c r="E137" i="8"/>
  <c r="B137" i="8"/>
  <c r="G136" i="8"/>
  <c r="E136" i="8"/>
  <c r="B136" i="8"/>
  <c r="G135" i="8"/>
  <c r="E135" i="8"/>
  <c r="B135" i="8"/>
  <c r="G134" i="8"/>
  <c r="E134" i="8"/>
  <c r="B134" i="8"/>
  <c r="G133" i="8"/>
  <c r="E133" i="8"/>
  <c r="B133" i="8"/>
  <c r="G132" i="8"/>
  <c r="E132" i="8"/>
  <c r="B132" i="8"/>
  <c r="G131" i="8"/>
  <c r="E131" i="8"/>
  <c r="B131" i="8"/>
  <c r="G130" i="8"/>
  <c r="E130" i="8"/>
  <c r="B130" i="8"/>
  <c r="G129" i="8"/>
  <c r="E129" i="8"/>
  <c r="B129" i="8"/>
  <c r="G128" i="8"/>
  <c r="E128" i="8"/>
  <c r="B128" i="8"/>
  <c r="G127" i="8"/>
  <c r="E127" i="8"/>
  <c r="B127" i="8"/>
  <c r="N109" i="8"/>
  <c r="O108" i="8" s="1"/>
  <c r="N91" i="8"/>
  <c r="O90" i="8" s="1"/>
  <c r="P90" i="8" s="1"/>
  <c r="N86" i="8"/>
  <c r="O85" i="8" s="1"/>
  <c r="P85" i="8" s="1"/>
  <c r="N84" i="8"/>
  <c r="O83" i="8" s="1"/>
  <c r="P83" i="8" s="1"/>
  <c r="N82" i="8"/>
  <c r="N81" i="8"/>
  <c r="N79" i="8"/>
  <c r="O78" i="8" s="1"/>
  <c r="P78" i="8" s="1"/>
  <c r="M76" i="8"/>
  <c r="M75" i="8"/>
  <c r="N75" i="8" s="1"/>
  <c r="L32" i="5" s="1"/>
  <c r="I73" i="8"/>
  <c r="M73" i="8" s="1"/>
  <c r="N73" i="8" s="1"/>
  <c r="O72" i="8" s="1"/>
  <c r="P72" i="8" s="1"/>
  <c r="I44" i="8"/>
  <c r="I152" i="8" s="1"/>
  <c r="M152" i="8" s="1"/>
  <c r="N152" i="8" s="1"/>
  <c r="O151" i="8" s="1"/>
  <c r="P151" i="8" s="1"/>
  <c r="E44" i="8"/>
  <c r="M43" i="8"/>
  <c r="N43" i="8" s="1"/>
  <c r="M42" i="8"/>
  <c r="N42" i="8" s="1"/>
  <c r="M41" i="8"/>
  <c r="N41" i="8" s="1"/>
  <c r="M40" i="8"/>
  <c r="N40" i="8" s="1"/>
  <c r="I39" i="8"/>
  <c r="M39" i="8" s="1"/>
  <c r="N39" i="8" s="1"/>
  <c r="I38" i="8"/>
  <c r="M38" i="8" s="1"/>
  <c r="M66" i="8" s="1"/>
  <c r="I37" i="8"/>
  <c r="I36" i="8"/>
  <c r="M36" i="8" s="1"/>
  <c r="M64" i="8" s="1"/>
  <c r="N64" i="8" s="1"/>
  <c r="I35" i="8"/>
  <c r="M35" i="8" s="1"/>
  <c r="N35" i="8" s="1"/>
  <c r="E35" i="8"/>
  <c r="E144" i="8" s="1"/>
  <c r="I34" i="8"/>
  <c r="M34" i="8" s="1"/>
  <c r="M62" i="8" s="1"/>
  <c r="I33" i="8"/>
  <c r="I142" i="8" s="1"/>
  <c r="I32" i="8"/>
  <c r="M32" i="8" s="1"/>
  <c r="N32" i="8" s="1"/>
  <c r="I31" i="8"/>
  <c r="I30" i="8"/>
  <c r="M30" i="8" s="1"/>
  <c r="N30" i="8" s="1"/>
  <c r="I29" i="8"/>
  <c r="I138" i="8" s="1"/>
  <c r="I28" i="8"/>
  <c r="M28" i="8" s="1"/>
  <c r="N28" i="8" s="1"/>
  <c r="I27" i="8"/>
  <c r="I26" i="8"/>
  <c r="M26" i="8" s="1"/>
  <c r="N26" i="8" s="1"/>
  <c r="I25" i="8"/>
  <c r="I134" i="8" s="1"/>
  <c r="I24" i="8"/>
  <c r="I133" i="8" s="1"/>
  <c r="I23" i="8"/>
  <c r="I22" i="8"/>
  <c r="M22" i="8" s="1"/>
  <c r="N22" i="8" s="1"/>
  <c r="I21" i="8"/>
  <c r="I130" i="8" s="1"/>
  <c r="I20" i="8"/>
  <c r="I129" i="8" s="1"/>
  <c r="I19" i="8"/>
  <c r="I18" i="8"/>
  <c r="M18" i="8" s="1"/>
  <c r="N18" i="8" s="1"/>
  <c r="M15" i="8"/>
  <c r="N15" i="8" s="1"/>
  <c r="O14" i="8" s="1"/>
  <c r="P14" i="8" s="1"/>
  <c r="M13" i="8"/>
  <c r="N13" i="8" s="1"/>
  <c r="O12" i="8" s="1"/>
  <c r="I11" i="8"/>
  <c r="M11" i="8" s="1"/>
  <c r="N11" i="8" s="1"/>
  <c r="O10" i="8" s="1"/>
  <c r="I16" i="5" s="1"/>
  <c r="M9" i="8"/>
  <c r="N9" i="8" s="1"/>
  <c r="O8" i="8" s="1"/>
  <c r="I15" i="5" s="1"/>
  <c r="AD23" i="5" l="1"/>
  <c r="AD25" i="5"/>
  <c r="AD24" i="5"/>
  <c r="AD26" i="5"/>
  <c r="P26" i="11"/>
  <c r="M30" i="5"/>
  <c r="P8" i="11"/>
  <c r="M21" i="5"/>
  <c r="E104" i="11"/>
  <c r="E13" i="11"/>
  <c r="M128" i="11"/>
  <c r="N128" i="11" s="1"/>
  <c r="O127" i="11" s="1"/>
  <c r="P102" i="11"/>
  <c r="P108" i="8"/>
  <c r="P88" i="8"/>
  <c r="M67" i="8"/>
  <c r="N67" i="8" s="1"/>
  <c r="M63" i="8"/>
  <c r="N63" i="8" s="1"/>
  <c r="O166" i="8"/>
  <c r="P166" i="8" s="1"/>
  <c r="O172" i="8"/>
  <c r="P172" i="8" s="1"/>
  <c r="O80" i="8"/>
  <c r="P80" i="8" s="1"/>
  <c r="O206" i="8"/>
  <c r="P206" i="8" s="1"/>
  <c r="E36" i="8"/>
  <c r="E145" i="8" s="1"/>
  <c r="P10" i="8"/>
  <c r="M130" i="8"/>
  <c r="M134" i="8"/>
  <c r="N134" i="8" s="1"/>
  <c r="M138" i="8"/>
  <c r="N138" i="8" s="1"/>
  <c r="M142" i="8"/>
  <c r="N142" i="8" s="1"/>
  <c r="M129" i="8"/>
  <c r="N129" i="8" s="1"/>
  <c r="O181" i="8"/>
  <c r="P181" i="8" s="1"/>
  <c r="P12" i="8"/>
  <c r="I17" i="5"/>
  <c r="K17" i="5" s="1"/>
  <c r="V17" i="5" s="1"/>
  <c r="M133" i="8"/>
  <c r="N133" i="8" s="1"/>
  <c r="O201" i="8"/>
  <c r="P201" i="8" s="1"/>
  <c r="I137" i="8"/>
  <c r="M137" i="8" s="1"/>
  <c r="N137" i="8" s="1"/>
  <c r="M20" i="8"/>
  <c r="M25" i="8"/>
  <c r="M33" i="8"/>
  <c r="I141" i="8"/>
  <c r="M141" i="8" s="1"/>
  <c r="N141" i="8" s="1"/>
  <c r="O211" i="8"/>
  <c r="P211" i="8" s="1"/>
  <c r="O169" i="8"/>
  <c r="P169" i="8" s="1"/>
  <c r="I18" i="5"/>
  <c r="K18" i="5" s="1"/>
  <c r="V18" i="5" s="1"/>
  <c r="P8" i="8"/>
  <c r="M21" i="8"/>
  <c r="M24" i="8"/>
  <c r="M29" i="8"/>
  <c r="I71" i="8"/>
  <c r="M71" i="8" s="1"/>
  <c r="O221" i="8"/>
  <c r="P221" i="8" s="1"/>
  <c r="N145" i="8"/>
  <c r="N146" i="8"/>
  <c r="S17" i="5"/>
  <c r="U18" i="5"/>
  <c r="U17" i="5"/>
  <c r="W18" i="5"/>
  <c r="AC18" i="5" s="1"/>
  <c r="AD18" i="5" s="1"/>
  <c r="S18" i="5"/>
  <c r="W17" i="5"/>
  <c r="AC17" i="5" s="1"/>
  <c r="AD17" i="5" s="1"/>
  <c r="N130" i="8"/>
  <c r="N34" i="8"/>
  <c r="M19" i="8"/>
  <c r="I128" i="8"/>
  <c r="M128" i="8" s="1"/>
  <c r="N128" i="8" s="1"/>
  <c r="M23" i="8"/>
  <c r="I132" i="8"/>
  <c r="M132" i="8" s="1"/>
  <c r="M27" i="8"/>
  <c r="I136" i="8"/>
  <c r="M136" i="8" s="1"/>
  <c r="N136" i="8" s="1"/>
  <c r="N38" i="8"/>
  <c r="M31" i="8"/>
  <c r="I140" i="8"/>
  <c r="O237" i="8"/>
  <c r="N36" i="8"/>
  <c r="M164" i="8"/>
  <c r="N164" i="8" s="1"/>
  <c r="O163" i="8" s="1"/>
  <c r="P163" i="8" s="1"/>
  <c r="P161" i="8"/>
  <c r="N185" i="8"/>
  <c r="O184" i="8" s="1"/>
  <c r="P184" i="8" s="1"/>
  <c r="I127" i="8"/>
  <c r="M127" i="8" s="1"/>
  <c r="M46" i="8" s="1"/>
  <c r="N46" i="8" s="1"/>
  <c r="I131" i="8"/>
  <c r="M131" i="8" s="1"/>
  <c r="M50" i="8" s="1"/>
  <c r="N50" i="8" s="1"/>
  <c r="I135" i="8"/>
  <c r="I139" i="8"/>
  <c r="M139" i="8" s="1"/>
  <c r="M58" i="8" s="1"/>
  <c r="N58" i="8" s="1"/>
  <c r="O190" i="8"/>
  <c r="P190" i="8" s="1"/>
  <c r="M37" i="8"/>
  <c r="M44" i="8"/>
  <c r="N44" i="8" s="1"/>
  <c r="I77" i="8"/>
  <c r="M77" i="8" s="1"/>
  <c r="O74" i="8" s="1"/>
  <c r="P127" i="11" l="1"/>
  <c r="M41" i="5"/>
  <c r="E14" i="11"/>
  <c r="M56" i="8"/>
  <c r="N56" i="8" s="1"/>
  <c r="M60" i="8"/>
  <c r="N60" i="8" s="1"/>
  <c r="N27" i="8"/>
  <c r="M55" i="8"/>
  <c r="N55" i="8" s="1"/>
  <c r="T17" i="5"/>
  <c r="N29" i="8"/>
  <c r="M57" i="8"/>
  <c r="N57" i="8" s="1"/>
  <c r="N25" i="8"/>
  <c r="M53" i="8"/>
  <c r="N53" i="8" s="1"/>
  <c r="N24" i="8"/>
  <c r="M52" i="8"/>
  <c r="N52" i="8" s="1"/>
  <c r="N23" i="8"/>
  <c r="M51" i="8"/>
  <c r="N51" i="8" s="1"/>
  <c r="N21" i="8"/>
  <c r="M49" i="8"/>
  <c r="N49" i="8" s="1"/>
  <c r="N20" i="8"/>
  <c r="M48" i="8"/>
  <c r="N48" i="8" s="1"/>
  <c r="N19" i="8"/>
  <c r="M47" i="8"/>
  <c r="N47" i="8" s="1"/>
  <c r="N33" i="8"/>
  <c r="M61" i="8"/>
  <c r="N61" i="8" s="1"/>
  <c r="N31" i="8"/>
  <c r="N37" i="8"/>
  <c r="M65" i="8"/>
  <c r="N65" i="8" s="1"/>
  <c r="N62" i="8"/>
  <c r="T18" i="5"/>
  <c r="N71" i="8"/>
  <c r="O70" i="8" s="1"/>
  <c r="P70" i="8" s="1"/>
  <c r="N66" i="8"/>
  <c r="E37" i="8"/>
  <c r="P74" i="8"/>
  <c r="N131" i="8"/>
  <c r="N127" i="8"/>
  <c r="M140" i="8"/>
  <c r="N140" i="8" s="1"/>
  <c r="N139" i="8"/>
  <c r="N132" i="8"/>
  <c r="M135" i="8"/>
  <c r="P237" i="8"/>
  <c r="M245" i="8"/>
  <c r="N245" i="8" s="1"/>
  <c r="O244" i="8" s="1"/>
  <c r="P244" i="8" s="1"/>
  <c r="O17" i="8" l="1"/>
  <c r="P17" i="8" s="1"/>
  <c r="N135" i="8"/>
  <c r="M54" i="8"/>
  <c r="N54" i="8" s="1"/>
  <c r="M59" i="8"/>
  <c r="N59" i="8" s="1"/>
  <c r="E146" i="8"/>
  <c r="E38" i="8"/>
  <c r="O126" i="8"/>
  <c r="O45" i="8" l="1"/>
  <c r="P45" i="8" s="1"/>
  <c r="I21" i="5"/>
  <c r="E147" i="8"/>
  <c r="E39" i="8"/>
  <c r="E148" i="8" s="1"/>
  <c r="M150" i="8"/>
  <c r="N150" i="8" s="1"/>
  <c r="O149" i="8" s="1"/>
  <c r="P149" i="8" s="1"/>
  <c r="P126" i="8"/>
  <c r="R78" i="5"/>
  <c r="AD161" i="5"/>
  <c r="B14" i="5" l="1"/>
  <c r="E14" i="5"/>
  <c r="B15" i="5"/>
  <c r="C15" i="5"/>
  <c r="D15" i="5"/>
  <c r="E15" i="5"/>
  <c r="F15" i="5"/>
  <c r="G15" i="5"/>
  <c r="T15" i="5" s="1"/>
  <c r="H15" i="5"/>
  <c r="B16" i="5"/>
  <c r="C16" i="5"/>
  <c r="D16" i="5"/>
  <c r="E16" i="5"/>
  <c r="F16" i="5"/>
  <c r="G16" i="5"/>
  <c r="T16" i="5" s="1"/>
  <c r="H16" i="5"/>
  <c r="B20" i="5"/>
  <c r="E20" i="5"/>
  <c r="B21" i="5"/>
  <c r="C21" i="5"/>
  <c r="D21" i="5"/>
  <c r="E21" i="5"/>
  <c r="F21" i="5"/>
  <c r="G21" i="5"/>
  <c r="T21" i="5" s="1"/>
  <c r="H21" i="5"/>
  <c r="J21" i="5" s="1"/>
  <c r="B22" i="5"/>
  <c r="C22" i="5"/>
  <c r="D22" i="5"/>
  <c r="E22" i="5"/>
  <c r="F22" i="5"/>
  <c r="G22" i="5"/>
  <c r="H22" i="5"/>
  <c r="B28" i="5"/>
  <c r="E28" i="5"/>
  <c r="B29" i="5"/>
  <c r="E29" i="5"/>
  <c r="B30" i="5"/>
  <c r="C30" i="5"/>
  <c r="D30" i="5"/>
  <c r="E30" i="5"/>
  <c r="F30" i="5"/>
  <c r="G30" i="5"/>
  <c r="H30" i="5"/>
  <c r="J30" i="5" s="1"/>
  <c r="B31" i="5"/>
  <c r="C31" i="5"/>
  <c r="D31" i="5"/>
  <c r="E31" i="5"/>
  <c r="F31" i="5"/>
  <c r="G31" i="5"/>
  <c r="T31" i="5" s="1"/>
  <c r="H31" i="5"/>
  <c r="B32" i="5"/>
  <c r="C32" i="5"/>
  <c r="D32" i="5"/>
  <c r="E32" i="5"/>
  <c r="F32" i="5"/>
  <c r="G32" i="5"/>
  <c r="T32" i="5" s="1"/>
  <c r="H32" i="5"/>
  <c r="B33" i="5"/>
  <c r="C33" i="5"/>
  <c r="D33" i="5"/>
  <c r="E33" i="5"/>
  <c r="F33" i="5"/>
  <c r="G33" i="5"/>
  <c r="H33" i="5"/>
  <c r="B34" i="5"/>
  <c r="C34" i="5"/>
  <c r="D34" i="5"/>
  <c r="E34" i="5"/>
  <c r="F34" i="5"/>
  <c r="G34" i="5"/>
  <c r="H34" i="5"/>
  <c r="B35" i="5"/>
  <c r="C35" i="5"/>
  <c r="D35" i="5"/>
  <c r="E35" i="5"/>
  <c r="F35" i="5"/>
  <c r="G35" i="5"/>
  <c r="H35" i="5"/>
  <c r="J35" i="5" s="1"/>
  <c r="B36" i="5"/>
  <c r="C36" i="5"/>
  <c r="D36" i="5"/>
  <c r="E36" i="5"/>
  <c r="F36" i="5"/>
  <c r="G36" i="5"/>
  <c r="T36" i="5" s="1"/>
  <c r="H36" i="5"/>
  <c r="B37" i="5"/>
  <c r="C37" i="5"/>
  <c r="D37" i="5"/>
  <c r="E37" i="5"/>
  <c r="F37" i="5"/>
  <c r="G37" i="5"/>
  <c r="H37" i="5"/>
  <c r="B38" i="5"/>
  <c r="C38" i="5"/>
  <c r="D38" i="5"/>
  <c r="E38" i="5"/>
  <c r="F38" i="5"/>
  <c r="G38" i="5"/>
  <c r="H38" i="5"/>
  <c r="K38" i="5" s="1"/>
  <c r="B39" i="5"/>
  <c r="C39" i="5"/>
  <c r="D39" i="5"/>
  <c r="E39" i="5"/>
  <c r="F39" i="5"/>
  <c r="G39" i="5"/>
  <c r="T39" i="5" s="1"/>
  <c r="H39" i="5"/>
  <c r="B40" i="5"/>
  <c r="C40" i="5"/>
  <c r="D40" i="5"/>
  <c r="E40" i="5"/>
  <c r="F40" i="5"/>
  <c r="G40" i="5"/>
  <c r="T40" i="5" s="1"/>
  <c r="H40" i="5"/>
  <c r="B41" i="5"/>
  <c r="C41" i="5"/>
  <c r="D41" i="5"/>
  <c r="E41" i="5"/>
  <c r="F41" i="5"/>
  <c r="G41" i="5"/>
  <c r="H41" i="5"/>
  <c r="B42" i="5"/>
  <c r="C42" i="5"/>
  <c r="D42" i="5"/>
  <c r="E42" i="5"/>
  <c r="F42" i="5"/>
  <c r="G42" i="5"/>
  <c r="H42" i="5"/>
  <c r="B43" i="5"/>
  <c r="E43" i="5"/>
  <c r="B44" i="5"/>
  <c r="E44" i="5"/>
  <c r="B45" i="5"/>
  <c r="C45" i="5"/>
  <c r="D45" i="5"/>
  <c r="E45" i="5"/>
  <c r="F45" i="5"/>
  <c r="G45" i="5"/>
  <c r="T45" i="5" s="1"/>
  <c r="H45" i="5"/>
  <c r="B46" i="5"/>
  <c r="C46" i="5"/>
  <c r="D46" i="5"/>
  <c r="E46" i="5"/>
  <c r="F46" i="5"/>
  <c r="G46" i="5"/>
  <c r="T46" i="5" s="1"/>
  <c r="H46" i="5"/>
  <c r="B47" i="5"/>
  <c r="C47" i="5"/>
  <c r="D47" i="5"/>
  <c r="E47" i="5"/>
  <c r="F47" i="5"/>
  <c r="G47" i="5"/>
  <c r="H47" i="5"/>
  <c r="B48" i="5"/>
  <c r="C48" i="5"/>
  <c r="D48" i="5"/>
  <c r="E48" i="5"/>
  <c r="F48" i="5"/>
  <c r="G48" i="5"/>
  <c r="T48" i="5" s="1"/>
  <c r="H48" i="5"/>
  <c r="B49" i="5"/>
  <c r="C49" i="5"/>
  <c r="D49" i="5"/>
  <c r="E49" i="5"/>
  <c r="F49" i="5"/>
  <c r="G49" i="5"/>
  <c r="T49" i="5" s="1"/>
  <c r="H49" i="5"/>
  <c r="B50" i="5"/>
  <c r="E50" i="5"/>
  <c r="B51" i="5"/>
  <c r="C51" i="5"/>
  <c r="D51" i="5"/>
  <c r="E51" i="5"/>
  <c r="F51" i="5"/>
  <c r="G51" i="5"/>
  <c r="T51" i="5" s="1"/>
  <c r="H51" i="5"/>
  <c r="B52" i="5"/>
  <c r="C52" i="5"/>
  <c r="D52" i="5"/>
  <c r="E52" i="5"/>
  <c r="F52" i="5"/>
  <c r="G52" i="5"/>
  <c r="T52" i="5" s="1"/>
  <c r="H52" i="5"/>
  <c r="B53" i="5"/>
  <c r="C53" i="5"/>
  <c r="D53" i="5"/>
  <c r="E53" i="5"/>
  <c r="F53" i="5"/>
  <c r="G53" i="5"/>
  <c r="T53" i="5" s="1"/>
  <c r="H53" i="5"/>
  <c r="B54" i="5"/>
  <c r="C54" i="5"/>
  <c r="D54" i="5"/>
  <c r="E54" i="5"/>
  <c r="F54" i="5"/>
  <c r="G54" i="5"/>
  <c r="H54" i="5"/>
  <c r="B55" i="5"/>
  <c r="C55" i="5"/>
  <c r="D55" i="5"/>
  <c r="E55" i="5"/>
  <c r="F55" i="5"/>
  <c r="G55" i="5"/>
  <c r="T55" i="5" s="1"/>
  <c r="H55" i="5"/>
  <c r="B56" i="5"/>
  <c r="C56" i="5"/>
  <c r="D56" i="5"/>
  <c r="E56" i="5"/>
  <c r="F56" i="5"/>
  <c r="G56" i="5"/>
  <c r="T56" i="5" s="1"/>
  <c r="H56" i="5"/>
  <c r="B57" i="5"/>
  <c r="C57" i="5"/>
  <c r="D57" i="5"/>
  <c r="E57" i="5"/>
  <c r="F57" i="5"/>
  <c r="G57" i="5"/>
  <c r="T57" i="5" s="1"/>
  <c r="H57" i="5"/>
  <c r="B58" i="5"/>
  <c r="C58" i="5"/>
  <c r="D58" i="5"/>
  <c r="E58" i="5"/>
  <c r="F58" i="5"/>
  <c r="G58" i="5"/>
  <c r="H58" i="5"/>
  <c r="B59" i="5"/>
  <c r="E59" i="5"/>
  <c r="B60" i="5"/>
  <c r="C60" i="5"/>
  <c r="D60" i="5"/>
  <c r="E60" i="5"/>
  <c r="F60" i="5"/>
  <c r="G60" i="5"/>
  <c r="T60" i="5" s="1"/>
  <c r="H60" i="5"/>
  <c r="B61" i="5"/>
  <c r="C61" i="5"/>
  <c r="D61" i="5"/>
  <c r="E61" i="5"/>
  <c r="F61" i="5"/>
  <c r="G61" i="5"/>
  <c r="H61" i="5"/>
  <c r="B62" i="5"/>
  <c r="C62" i="5"/>
  <c r="D62" i="5"/>
  <c r="E62" i="5"/>
  <c r="F62" i="5"/>
  <c r="G62" i="5"/>
  <c r="T62" i="5" s="1"/>
  <c r="H62" i="5"/>
  <c r="B63" i="5"/>
  <c r="C63" i="5"/>
  <c r="D63" i="5"/>
  <c r="E63" i="5"/>
  <c r="F63" i="5"/>
  <c r="G63" i="5"/>
  <c r="T63" i="5" s="1"/>
  <c r="H63" i="5"/>
  <c r="B64" i="5"/>
  <c r="C64" i="5"/>
  <c r="D64" i="5"/>
  <c r="E64" i="5"/>
  <c r="F64" i="5"/>
  <c r="G64" i="5"/>
  <c r="T64" i="5" s="1"/>
  <c r="H64" i="5"/>
  <c r="B65" i="5"/>
  <c r="C65" i="5"/>
  <c r="D65" i="5"/>
  <c r="E65" i="5"/>
  <c r="F65" i="5"/>
  <c r="G65" i="5"/>
  <c r="H65" i="5"/>
  <c r="B66" i="5"/>
  <c r="E66" i="5"/>
  <c r="B67" i="5"/>
  <c r="C67" i="5"/>
  <c r="D67" i="5"/>
  <c r="E67" i="5"/>
  <c r="F67" i="5"/>
  <c r="G67" i="5"/>
  <c r="T67" i="5" s="1"/>
  <c r="H67" i="5"/>
  <c r="B68" i="5"/>
  <c r="C68" i="5"/>
  <c r="D68" i="5"/>
  <c r="E68" i="5"/>
  <c r="F68" i="5"/>
  <c r="G68" i="5"/>
  <c r="T68" i="5" s="1"/>
  <c r="H68" i="5"/>
  <c r="B69" i="5"/>
  <c r="C69" i="5"/>
  <c r="D69" i="5"/>
  <c r="E69" i="5"/>
  <c r="F69" i="5"/>
  <c r="G69" i="5"/>
  <c r="H69" i="5"/>
  <c r="B70" i="5"/>
  <c r="C70" i="5"/>
  <c r="D70" i="5"/>
  <c r="E70" i="5"/>
  <c r="F70" i="5"/>
  <c r="G70" i="5"/>
  <c r="T70" i="5" s="1"/>
  <c r="H70" i="5"/>
  <c r="B71" i="5"/>
  <c r="C71" i="5"/>
  <c r="D71" i="5"/>
  <c r="E71" i="5"/>
  <c r="F71" i="5"/>
  <c r="G71" i="5"/>
  <c r="T71" i="5" s="1"/>
  <c r="H71" i="5"/>
  <c r="B72" i="5"/>
  <c r="E72" i="5"/>
  <c r="B73" i="5"/>
  <c r="E73" i="5"/>
  <c r="B74" i="5"/>
  <c r="C74" i="5"/>
  <c r="D74" i="5"/>
  <c r="E74" i="5"/>
  <c r="F74" i="5"/>
  <c r="G74" i="5"/>
  <c r="H74" i="5"/>
  <c r="B75" i="5"/>
  <c r="C75" i="5"/>
  <c r="D75" i="5"/>
  <c r="E75" i="5"/>
  <c r="F75" i="5"/>
  <c r="G75" i="5"/>
  <c r="T75" i="5" s="1"/>
  <c r="H75" i="5"/>
  <c r="B76" i="5"/>
  <c r="E76" i="5"/>
  <c r="B77" i="5"/>
  <c r="E77" i="5"/>
  <c r="B78" i="5"/>
  <c r="C78" i="5"/>
  <c r="D78" i="5"/>
  <c r="E78" i="5"/>
  <c r="F78" i="5"/>
  <c r="G78" i="5"/>
  <c r="T78" i="5" s="1"/>
  <c r="H78" i="5"/>
  <c r="B79" i="5"/>
  <c r="C79" i="5"/>
  <c r="D79" i="5"/>
  <c r="E79" i="5"/>
  <c r="F79" i="5"/>
  <c r="G79" i="5"/>
  <c r="T79" i="5" s="1"/>
  <c r="H79" i="5"/>
  <c r="B80" i="5"/>
  <c r="C80" i="5"/>
  <c r="D80" i="5"/>
  <c r="E80" i="5"/>
  <c r="F80" i="5"/>
  <c r="G80" i="5"/>
  <c r="T80" i="5" s="1"/>
  <c r="H80" i="5"/>
  <c r="B81" i="5"/>
  <c r="C81" i="5"/>
  <c r="D81" i="5"/>
  <c r="E81" i="5"/>
  <c r="F81" i="5"/>
  <c r="G81" i="5"/>
  <c r="H81" i="5"/>
  <c r="B82" i="5"/>
  <c r="C82" i="5"/>
  <c r="D82" i="5"/>
  <c r="E82" i="5"/>
  <c r="F82" i="5"/>
  <c r="G82" i="5"/>
  <c r="T82" i="5" s="1"/>
  <c r="H82" i="5"/>
  <c r="B83" i="5"/>
  <c r="E83" i="5"/>
  <c r="B84" i="5"/>
  <c r="C84" i="5"/>
  <c r="D84" i="5"/>
  <c r="E84" i="5"/>
  <c r="F84" i="5"/>
  <c r="G84" i="5"/>
  <c r="H84" i="5"/>
  <c r="B85" i="5"/>
  <c r="C85" i="5"/>
  <c r="D85" i="5"/>
  <c r="E85" i="5"/>
  <c r="F85" i="5"/>
  <c r="G85" i="5"/>
  <c r="T85" i="5" s="1"/>
  <c r="H85" i="5"/>
  <c r="B86" i="5"/>
  <c r="E86" i="5"/>
  <c r="B87" i="5"/>
  <c r="C87" i="5"/>
  <c r="D87" i="5"/>
  <c r="E87" i="5"/>
  <c r="F87" i="5"/>
  <c r="G87" i="5"/>
  <c r="T87" i="5" s="1"/>
  <c r="H87" i="5"/>
  <c r="B88" i="5"/>
  <c r="C88" i="5"/>
  <c r="D88" i="5"/>
  <c r="E88" i="5"/>
  <c r="F88" i="5"/>
  <c r="G88" i="5"/>
  <c r="T88" i="5" s="1"/>
  <c r="H88" i="5"/>
  <c r="B89" i="5"/>
  <c r="C89" i="5"/>
  <c r="D89" i="5"/>
  <c r="E89" i="5"/>
  <c r="F89" i="5"/>
  <c r="G89" i="5"/>
  <c r="T89" i="5" s="1"/>
  <c r="H89" i="5"/>
  <c r="B90" i="5"/>
  <c r="C90" i="5"/>
  <c r="D90" i="5"/>
  <c r="E90" i="5"/>
  <c r="F90" i="5"/>
  <c r="G90" i="5"/>
  <c r="H90" i="5"/>
  <c r="B91" i="5"/>
  <c r="C91" i="5"/>
  <c r="D91" i="5"/>
  <c r="E91" i="5"/>
  <c r="F91" i="5"/>
  <c r="G91" i="5"/>
  <c r="T91" i="5" s="1"/>
  <c r="H91" i="5"/>
  <c r="B92" i="5"/>
  <c r="C92" i="5"/>
  <c r="D92" i="5"/>
  <c r="E92" i="5"/>
  <c r="F92" i="5"/>
  <c r="G92" i="5"/>
  <c r="T92" i="5" s="1"/>
  <c r="H92" i="5"/>
  <c r="B93" i="5"/>
  <c r="E93" i="5"/>
  <c r="B94" i="5"/>
  <c r="C94" i="5"/>
  <c r="D94" i="5"/>
  <c r="E94" i="5"/>
  <c r="F94" i="5"/>
  <c r="G94" i="5"/>
  <c r="H94" i="5"/>
  <c r="B95" i="5"/>
  <c r="C95" i="5"/>
  <c r="D95" i="5"/>
  <c r="E95" i="5"/>
  <c r="F95" i="5"/>
  <c r="G95" i="5"/>
  <c r="T95" i="5" s="1"/>
  <c r="H95" i="5"/>
  <c r="B96" i="5"/>
  <c r="C96" i="5"/>
  <c r="D96" i="5"/>
  <c r="E96" i="5"/>
  <c r="F96" i="5"/>
  <c r="G96" i="5"/>
  <c r="T96" i="5" s="1"/>
  <c r="H96" i="5"/>
  <c r="B97" i="5"/>
  <c r="C97" i="5"/>
  <c r="D97" i="5"/>
  <c r="E97" i="5"/>
  <c r="F97" i="5"/>
  <c r="G97" i="5"/>
  <c r="T97" i="5" s="1"/>
  <c r="H97" i="5"/>
  <c r="B98" i="5"/>
  <c r="C98" i="5"/>
  <c r="D98" i="5"/>
  <c r="E98" i="5"/>
  <c r="F98" i="5"/>
  <c r="G98" i="5"/>
  <c r="H98" i="5"/>
  <c r="B99" i="5"/>
  <c r="C99" i="5"/>
  <c r="D99" i="5"/>
  <c r="E99" i="5"/>
  <c r="F99" i="5"/>
  <c r="G99" i="5"/>
  <c r="T99" i="5" s="1"/>
  <c r="H99" i="5"/>
  <c r="B100" i="5"/>
  <c r="C100" i="5"/>
  <c r="D100" i="5"/>
  <c r="E100" i="5"/>
  <c r="F100" i="5"/>
  <c r="G100" i="5"/>
  <c r="T100" i="5" s="1"/>
  <c r="H100" i="5"/>
  <c r="B101" i="5"/>
  <c r="C101" i="5"/>
  <c r="D101" i="5"/>
  <c r="E101" i="5"/>
  <c r="F101" i="5"/>
  <c r="G101" i="5"/>
  <c r="H101" i="5"/>
  <c r="B102" i="5"/>
  <c r="C102" i="5"/>
  <c r="D102" i="5"/>
  <c r="E102" i="5"/>
  <c r="F102" i="5"/>
  <c r="G102" i="5"/>
  <c r="T102" i="5" s="1"/>
  <c r="H102" i="5"/>
  <c r="B103" i="5"/>
  <c r="E103" i="5"/>
  <c r="B104" i="5"/>
  <c r="C104" i="5"/>
  <c r="D104" i="5"/>
  <c r="E104" i="5"/>
  <c r="F104" i="5"/>
  <c r="G104" i="5"/>
  <c r="T104" i="5" s="1"/>
  <c r="H104" i="5"/>
  <c r="B105" i="5"/>
  <c r="C105" i="5"/>
  <c r="D105" i="5"/>
  <c r="E105" i="5"/>
  <c r="F105" i="5"/>
  <c r="G105" i="5"/>
  <c r="T105" i="5" s="1"/>
  <c r="H105" i="5"/>
  <c r="B106" i="5"/>
  <c r="C106" i="5"/>
  <c r="D106" i="5"/>
  <c r="E106" i="5"/>
  <c r="F106" i="5"/>
  <c r="G106" i="5"/>
  <c r="T106" i="5" s="1"/>
  <c r="H106" i="5"/>
  <c r="B107" i="5"/>
  <c r="C107" i="5"/>
  <c r="D107" i="5"/>
  <c r="E107" i="5"/>
  <c r="F107" i="5"/>
  <c r="G107" i="5"/>
  <c r="T107" i="5" s="1"/>
  <c r="H107" i="5"/>
  <c r="B108" i="5"/>
  <c r="C108" i="5"/>
  <c r="D108" i="5"/>
  <c r="E108" i="5"/>
  <c r="F108" i="5"/>
  <c r="G108" i="5"/>
  <c r="H108" i="5"/>
  <c r="B109" i="5"/>
  <c r="E109" i="5"/>
  <c r="B110" i="5"/>
  <c r="C110" i="5"/>
  <c r="D110" i="5"/>
  <c r="E110" i="5"/>
  <c r="F110" i="5"/>
  <c r="G110" i="5"/>
  <c r="T110" i="5" s="1"/>
  <c r="H110" i="5"/>
  <c r="B111" i="5"/>
  <c r="C111" i="5"/>
  <c r="D111" i="5"/>
  <c r="E111" i="5"/>
  <c r="F111" i="5"/>
  <c r="G111" i="5"/>
  <c r="T111" i="5" s="1"/>
  <c r="H111" i="5"/>
  <c r="B112" i="5"/>
  <c r="C112" i="5"/>
  <c r="D112" i="5"/>
  <c r="E112" i="5"/>
  <c r="F112" i="5"/>
  <c r="G112" i="5"/>
  <c r="T112" i="5" s="1"/>
  <c r="H112" i="5"/>
  <c r="B113" i="5"/>
  <c r="C113" i="5"/>
  <c r="D113" i="5"/>
  <c r="E113" i="5"/>
  <c r="F113" i="5"/>
  <c r="G113" i="5"/>
  <c r="T113" i="5" s="1"/>
  <c r="H113" i="5"/>
  <c r="B114" i="5"/>
  <c r="C114" i="5"/>
  <c r="D114" i="5"/>
  <c r="E114" i="5"/>
  <c r="F114" i="5"/>
  <c r="G114" i="5"/>
  <c r="T114" i="5" s="1"/>
  <c r="H114" i="5"/>
  <c r="B115" i="5"/>
  <c r="C115" i="5"/>
  <c r="D115" i="5"/>
  <c r="E115" i="5"/>
  <c r="F115" i="5"/>
  <c r="G115" i="5"/>
  <c r="H115" i="5"/>
  <c r="B116" i="5"/>
  <c r="C116" i="5"/>
  <c r="D116" i="5"/>
  <c r="E116" i="5"/>
  <c r="F116" i="5"/>
  <c r="G116" i="5"/>
  <c r="T116" i="5" s="1"/>
  <c r="H116" i="5"/>
  <c r="B117" i="5"/>
  <c r="E117" i="5"/>
  <c r="B118" i="5"/>
  <c r="C118" i="5"/>
  <c r="D118" i="5"/>
  <c r="E118" i="5"/>
  <c r="F118" i="5"/>
  <c r="G118" i="5"/>
  <c r="H118" i="5"/>
  <c r="B119" i="5"/>
  <c r="C119" i="5"/>
  <c r="D119" i="5"/>
  <c r="E119" i="5"/>
  <c r="F119" i="5"/>
  <c r="G119" i="5"/>
  <c r="T119" i="5" s="1"/>
  <c r="H119" i="5"/>
  <c r="B120" i="5"/>
  <c r="E120" i="5"/>
  <c r="B121" i="5"/>
  <c r="C121" i="5"/>
  <c r="D121" i="5"/>
  <c r="E121" i="5"/>
  <c r="F121" i="5"/>
  <c r="G121" i="5"/>
  <c r="T121" i="5" s="1"/>
  <c r="H121" i="5"/>
  <c r="B122" i="5"/>
  <c r="C122" i="5"/>
  <c r="D122" i="5"/>
  <c r="E122" i="5"/>
  <c r="F122" i="5"/>
  <c r="G122" i="5"/>
  <c r="T122" i="5" s="1"/>
  <c r="H122" i="5"/>
  <c r="B123" i="5"/>
  <c r="C123" i="5"/>
  <c r="D123" i="5"/>
  <c r="E123" i="5"/>
  <c r="F123" i="5"/>
  <c r="G123" i="5"/>
  <c r="T123" i="5" s="1"/>
  <c r="H123" i="5"/>
  <c r="B124" i="5"/>
  <c r="C124" i="5"/>
  <c r="D124" i="5"/>
  <c r="E124" i="5"/>
  <c r="F124" i="5"/>
  <c r="G124" i="5"/>
  <c r="T124" i="5" s="1"/>
  <c r="H124" i="5"/>
  <c r="B125" i="5"/>
  <c r="C125" i="5"/>
  <c r="D125" i="5"/>
  <c r="E125" i="5"/>
  <c r="F125" i="5"/>
  <c r="G125" i="5"/>
  <c r="T125" i="5" s="1"/>
  <c r="H125" i="5"/>
  <c r="B126" i="5"/>
  <c r="E126" i="5"/>
  <c r="B127" i="5"/>
  <c r="C127" i="5"/>
  <c r="D127" i="5"/>
  <c r="E127" i="5"/>
  <c r="F127" i="5"/>
  <c r="G127" i="5"/>
  <c r="T127" i="5" s="1"/>
  <c r="H127" i="5"/>
  <c r="B128" i="5"/>
  <c r="C128" i="5"/>
  <c r="D128" i="5"/>
  <c r="E128" i="5"/>
  <c r="F128" i="5"/>
  <c r="G128" i="5"/>
  <c r="T128" i="5" s="1"/>
  <c r="H128" i="5"/>
  <c r="B129" i="5"/>
  <c r="C129" i="5"/>
  <c r="D129" i="5"/>
  <c r="E129" i="5"/>
  <c r="F129" i="5"/>
  <c r="G129" i="5"/>
  <c r="T129" i="5" s="1"/>
  <c r="H129" i="5"/>
  <c r="B130" i="5"/>
  <c r="E130" i="5"/>
  <c r="B131" i="5"/>
  <c r="C131" i="5"/>
  <c r="D131" i="5"/>
  <c r="E131" i="5"/>
  <c r="F131" i="5"/>
  <c r="G131" i="5"/>
  <c r="T131" i="5" s="1"/>
  <c r="H131" i="5"/>
  <c r="B132" i="5"/>
  <c r="C132" i="5"/>
  <c r="D132" i="5"/>
  <c r="E132" i="5"/>
  <c r="F132" i="5"/>
  <c r="G132" i="5"/>
  <c r="T132" i="5" s="1"/>
  <c r="H132" i="5"/>
  <c r="B133" i="5"/>
  <c r="C133" i="5"/>
  <c r="D133" i="5"/>
  <c r="E133" i="5"/>
  <c r="F133" i="5"/>
  <c r="G133" i="5"/>
  <c r="T133" i="5" s="1"/>
  <c r="H133" i="5"/>
  <c r="B134" i="5"/>
  <c r="C134" i="5"/>
  <c r="D134" i="5"/>
  <c r="E134" i="5"/>
  <c r="F134" i="5"/>
  <c r="G134" i="5"/>
  <c r="T134" i="5" s="1"/>
  <c r="H134" i="5"/>
  <c r="B135" i="5"/>
  <c r="C135" i="5"/>
  <c r="D135" i="5"/>
  <c r="E135" i="5"/>
  <c r="F135" i="5"/>
  <c r="G135" i="5"/>
  <c r="T135" i="5" s="1"/>
  <c r="H135" i="5"/>
  <c r="B136" i="5"/>
  <c r="E136" i="5"/>
  <c r="B137" i="5"/>
  <c r="C137" i="5"/>
  <c r="D137" i="5"/>
  <c r="E137" i="5"/>
  <c r="F137" i="5"/>
  <c r="G137" i="5"/>
  <c r="T137" i="5" s="1"/>
  <c r="H137" i="5"/>
  <c r="B138" i="5"/>
  <c r="C138" i="5"/>
  <c r="D138" i="5"/>
  <c r="E138" i="5"/>
  <c r="F138" i="5"/>
  <c r="G138" i="5"/>
  <c r="T138" i="5" s="1"/>
  <c r="H138" i="5"/>
  <c r="B139" i="5"/>
  <c r="C139" i="5"/>
  <c r="D139" i="5"/>
  <c r="E139" i="5"/>
  <c r="F139" i="5"/>
  <c r="G139" i="5"/>
  <c r="H139" i="5"/>
  <c r="B140" i="5"/>
  <c r="C140" i="5"/>
  <c r="D140" i="5"/>
  <c r="E140" i="5"/>
  <c r="F140" i="5"/>
  <c r="G140" i="5"/>
  <c r="T140" i="5" s="1"/>
  <c r="H140" i="5"/>
  <c r="B141" i="5"/>
  <c r="E141" i="5"/>
  <c r="B142" i="5"/>
  <c r="C142" i="5"/>
  <c r="D142" i="5"/>
  <c r="E142" i="5"/>
  <c r="F142" i="5"/>
  <c r="G142" i="5"/>
  <c r="T142" i="5" s="1"/>
  <c r="H142" i="5"/>
  <c r="B143" i="5"/>
  <c r="C143" i="5"/>
  <c r="D143" i="5"/>
  <c r="E143" i="5"/>
  <c r="F143" i="5"/>
  <c r="G143" i="5"/>
  <c r="T143" i="5" s="1"/>
  <c r="H143" i="5"/>
  <c r="B144" i="5"/>
  <c r="C144" i="5"/>
  <c r="D144" i="5"/>
  <c r="E144" i="5"/>
  <c r="F144" i="5"/>
  <c r="G144" i="5"/>
  <c r="T144" i="5" s="1"/>
  <c r="H144" i="5"/>
  <c r="B145" i="5"/>
  <c r="C145" i="5"/>
  <c r="D145" i="5"/>
  <c r="E145" i="5"/>
  <c r="F145" i="5"/>
  <c r="G145" i="5"/>
  <c r="T145" i="5" s="1"/>
  <c r="H145" i="5"/>
  <c r="B146" i="5"/>
  <c r="C146" i="5"/>
  <c r="D146" i="5"/>
  <c r="E146" i="5"/>
  <c r="F146" i="5"/>
  <c r="G146" i="5"/>
  <c r="T146" i="5" s="1"/>
  <c r="H146" i="5"/>
  <c r="B147" i="5"/>
  <c r="C147" i="5"/>
  <c r="D147" i="5"/>
  <c r="E147" i="5"/>
  <c r="F147" i="5"/>
  <c r="G147" i="5"/>
  <c r="H147" i="5"/>
  <c r="J147" i="5" s="1"/>
  <c r="B148" i="5"/>
  <c r="C148" i="5"/>
  <c r="D148" i="5"/>
  <c r="E148" i="5"/>
  <c r="F148" i="5"/>
  <c r="G148" i="5"/>
  <c r="T148" i="5" s="1"/>
  <c r="H148" i="5"/>
  <c r="B149" i="5"/>
  <c r="C149" i="5"/>
  <c r="D149" i="5"/>
  <c r="E149" i="5"/>
  <c r="F149" i="5"/>
  <c r="G149" i="5"/>
  <c r="T149" i="5" s="1"/>
  <c r="H149" i="5"/>
  <c r="B150" i="5"/>
  <c r="C150" i="5"/>
  <c r="D150" i="5"/>
  <c r="E150" i="5"/>
  <c r="F150" i="5"/>
  <c r="G150" i="5"/>
  <c r="H150" i="5"/>
  <c r="B151" i="5"/>
  <c r="C151" i="5"/>
  <c r="D151" i="5"/>
  <c r="E151" i="5"/>
  <c r="F151" i="5"/>
  <c r="G151" i="5"/>
  <c r="T151" i="5" s="1"/>
  <c r="H151" i="5"/>
  <c r="B152" i="5"/>
  <c r="C152" i="5"/>
  <c r="D152" i="5"/>
  <c r="E152" i="5"/>
  <c r="F152" i="5"/>
  <c r="G152" i="5"/>
  <c r="T152" i="5" s="1"/>
  <c r="H152" i="5"/>
  <c r="B153" i="5"/>
  <c r="C153" i="5"/>
  <c r="D153" i="5"/>
  <c r="E153" i="5"/>
  <c r="F153" i="5"/>
  <c r="G153" i="5"/>
  <c r="T153" i="5" s="1"/>
  <c r="H153" i="5"/>
  <c r="B154" i="5"/>
  <c r="C154" i="5"/>
  <c r="D154" i="5"/>
  <c r="E154" i="5"/>
  <c r="F154" i="5"/>
  <c r="G154" i="5"/>
  <c r="T154" i="5" s="1"/>
  <c r="H154" i="5"/>
  <c r="B156" i="5"/>
  <c r="E156" i="5"/>
  <c r="B157" i="5"/>
  <c r="C157" i="5"/>
  <c r="D157" i="5"/>
  <c r="E157" i="5"/>
  <c r="F157" i="5"/>
  <c r="G157" i="5"/>
  <c r="T157" i="5" s="1"/>
  <c r="H157" i="5"/>
  <c r="B158" i="5"/>
  <c r="C158" i="5"/>
  <c r="D158" i="5"/>
  <c r="E158" i="5"/>
  <c r="F158" i="5"/>
  <c r="G158" i="5"/>
  <c r="T158" i="5" s="1"/>
  <c r="H158" i="5"/>
  <c r="B159" i="5"/>
  <c r="C159" i="5"/>
  <c r="D159" i="5"/>
  <c r="E159" i="5"/>
  <c r="F159" i="5"/>
  <c r="G159" i="5"/>
  <c r="T159" i="5" s="1"/>
  <c r="H159" i="5"/>
  <c r="E13" i="5"/>
  <c r="B13" i="5"/>
  <c r="T35" i="5" l="1"/>
  <c r="G155" i="5"/>
  <c r="T41" i="5"/>
  <c r="T14" i="5"/>
  <c r="T156" i="5"/>
  <c r="X42" i="5"/>
  <c r="T42" i="5"/>
  <c r="AB38" i="5"/>
  <c r="T38" i="5"/>
  <c r="AA34" i="5"/>
  <c r="T34" i="5"/>
  <c r="Y30" i="5"/>
  <c r="T30" i="5"/>
  <c r="T130" i="5"/>
  <c r="T120" i="5"/>
  <c r="Y118" i="5"/>
  <c r="T118" i="5"/>
  <c r="T117" i="5" s="1"/>
  <c r="AB115" i="5"/>
  <c r="T115" i="5"/>
  <c r="T109" i="5" s="1"/>
  <c r="Z108" i="5"/>
  <c r="T108" i="5"/>
  <c r="T103" i="5" s="1"/>
  <c r="Z101" i="5"/>
  <c r="T101" i="5"/>
  <c r="X90" i="5"/>
  <c r="T90" i="5"/>
  <c r="T86" i="5" s="1"/>
  <c r="Y74" i="5"/>
  <c r="T74" i="5"/>
  <c r="T73" i="5" s="1"/>
  <c r="T72" i="5" s="1"/>
  <c r="X65" i="5"/>
  <c r="T65" i="5"/>
  <c r="AB61" i="5"/>
  <c r="T61" i="5"/>
  <c r="Z58" i="5"/>
  <c r="T58" i="5"/>
  <c r="X54" i="5"/>
  <c r="T54" i="5"/>
  <c r="X47" i="5"/>
  <c r="T47" i="5"/>
  <c r="T44" i="5" s="1"/>
  <c r="AB37" i="5"/>
  <c r="T37" i="5"/>
  <c r="Z33" i="5"/>
  <c r="T33" i="5"/>
  <c r="AB22" i="5"/>
  <c r="T22" i="5"/>
  <c r="T20" i="5" s="1"/>
  <c r="Z150" i="5"/>
  <c r="T150" i="5"/>
  <c r="AA94" i="5"/>
  <c r="T94" i="5"/>
  <c r="X81" i="5"/>
  <c r="T81" i="5"/>
  <c r="T77" i="5" s="1"/>
  <c r="T76" i="5" s="1"/>
  <c r="Z69" i="5"/>
  <c r="T69" i="5"/>
  <c r="T66" i="5" s="1"/>
  <c r="Y147" i="5"/>
  <c r="T147" i="5"/>
  <c r="AB139" i="5"/>
  <c r="T139" i="5"/>
  <c r="T136" i="5" s="1"/>
  <c r="Y98" i="5"/>
  <c r="T98" i="5"/>
  <c r="AA84" i="5"/>
  <c r="T84" i="5"/>
  <c r="T83" i="5" s="1"/>
  <c r="T126" i="5"/>
  <c r="K159" i="5"/>
  <c r="V159" i="5" s="1"/>
  <c r="U159" i="5"/>
  <c r="U151" i="5"/>
  <c r="K151" i="5"/>
  <c r="V151" i="5" s="1"/>
  <c r="U147" i="5"/>
  <c r="K147" i="5"/>
  <c r="V147" i="5" s="1"/>
  <c r="U143" i="5"/>
  <c r="K143" i="5"/>
  <c r="V143" i="5" s="1"/>
  <c r="K140" i="5"/>
  <c r="V140" i="5" s="1"/>
  <c r="U140" i="5"/>
  <c r="K133" i="5"/>
  <c r="V133" i="5" s="1"/>
  <c r="U133" i="5"/>
  <c r="K123" i="5"/>
  <c r="V123" i="5" s="1"/>
  <c r="U123" i="5"/>
  <c r="K113" i="5"/>
  <c r="V113" i="5" s="1"/>
  <c r="U113" i="5"/>
  <c r="U106" i="5"/>
  <c r="K106" i="5"/>
  <c r="V106" i="5" s="1"/>
  <c r="K99" i="5"/>
  <c r="V99" i="5" s="1"/>
  <c r="U99" i="5"/>
  <c r="U92" i="5"/>
  <c r="K92" i="5"/>
  <c r="V92" i="5" s="1"/>
  <c r="K85" i="5"/>
  <c r="V85" i="5" s="1"/>
  <c r="U85" i="5"/>
  <c r="U70" i="5"/>
  <c r="K70" i="5"/>
  <c r="V70" i="5" s="1"/>
  <c r="K56" i="5"/>
  <c r="V56" i="5" s="1"/>
  <c r="U56" i="5"/>
  <c r="K49" i="5"/>
  <c r="V49" i="5" s="1"/>
  <c r="U49" i="5"/>
  <c r="K45" i="5"/>
  <c r="V45" i="5" s="1"/>
  <c r="U45" i="5"/>
  <c r="K39" i="5"/>
  <c r="V39" i="5" s="1"/>
  <c r="U39" i="5"/>
  <c r="U31" i="5"/>
  <c r="K31" i="5"/>
  <c r="V31" i="5" s="1"/>
  <c r="K148" i="5"/>
  <c r="V148" i="5" s="1"/>
  <c r="U148" i="5"/>
  <c r="K144" i="5"/>
  <c r="V144" i="5" s="1"/>
  <c r="U144" i="5"/>
  <c r="K157" i="5"/>
  <c r="V157" i="5" s="1"/>
  <c r="U157" i="5"/>
  <c r="K153" i="5"/>
  <c r="V153" i="5" s="1"/>
  <c r="U153" i="5"/>
  <c r="K149" i="5"/>
  <c r="V149" i="5" s="1"/>
  <c r="U149" i="5"/>
  <c r="K145" i="5"/>
  <c r="V145" i="5" s="1"/>
  <c r="U145" i="5"/>
  <c r="U138" i="5"/>
  <c r="K138" i="5"/>
  <c r="V138" i="5" s="1"/>
  <c r="U135" i="5"/>
  <c r="K135" i="5"/>
  <c r="V135" i="5" s="1"/>
  <c r="K131" i="5"/>
  <c r="V131" i="5" s="1"/>
  <c r="U131" i="5"/>
  <c r="U128" i="5"/>
  <c r="K128" i="5"/>
  <c r="V128" i="5" s="1"/>
  <c r="K125" i="5"/>
  <c r="V125" i="5" s="1"/>
  <c r="U125" i="5"/>
  <c r="K121" i="5"/>
  <c r="V121" i="5" s="1"/>
  <c r="U121" i="5"/>
  <c r="U118" i="5"/>
  <c r="K118" i="5"/>
  <c r="V118" i="5" s="1"/>
  <c r="K115" i="5"/>
  <c r="V115" i="5" s="1"/>
  <c r="U115" i="5"/>
  <c r="K111" i="5"/>
  <c r="V111" i="5" s="1"/>
  <c r="U111" i="5"/>
  <c r="U108" i="5"/>
  <c r="K108" i="5"/>
  <c r="V108" i="5" s="1"/>
  <c r="K104" i="5"/>
  <c r="V104" i="5" s="1"/>
  <c r="U104" i="5"/>
  <c r="K101" i="5"/>
  <c r="V101" i="5" s="1"/>
  <c r="U101" i="5"/>
  <c r="K97" i="5"/>
  <c r="V97" i="5" s="1"/>
  <c r="U97" i="5"/>
  <c r="U90" i="5"/>
  <c r="K90" i="5"/>
  <c r="V90" i="5" s="1"/>
  <c r="U80" i="5"/>
  <c r="K80" i="5"/>
  <c r="V80" i="5" s="1"/>
  <c r="U74" i="5"/>
  <c r="K74" i="5"/>
  <c r="V74" i="5" s="1"/>
  <c r="K68" i="5"/>
  <c r="V68" i="5" s="1"/>
  <c r="U68" i="5"/>
  <c r="K65" i="5"/>
  <c r="V65" i="5" s="1"/>
  <c r="U65" i="5"/>
  <c r="K61" i="5"/>
  <c r="V61" i="5" s="1"/>
  <c r="U61" i="5"/>
  <c r="U58" i="5"/>
  <c r="K58" i="5"/>
  <c r="V58" i="5" s="1"/>
  <c r="U54" i="5"/>
  <c r="K54" i="5"/>
  <c r="V54" i="5" s="1"/>
  <c r="K47" i="5"/>
  <c r="V47" i="5" s="1"/>
  <c r="U47" i="5"/>
  <c r="K41" i="5"/>
  <c r="V41" i="5" s="1"/>
  <c r="U41" i="5"/>
  <c r="K37" i="5"/>
  <c r="V37" i="5" s="1"/>
  <c r="U37" i="5"/>
  <c r="K33" i="5"/>
  <c r="V33" i="5" s="1"/>
  <c r="U33" i="5"/>
  <c r="U22" i="5"/>
  <c r="K22" i="5"/>
  <c r="V22" i="5" s="1"/>
  <c r="K16" i="5"/>
  <c r="V16" i="5" s="1"/>
  <c r="U16" i="5"/>
  <c r="K152" i="5"/>
  <c r="V152" i="5" s="1"/>
  <c r="U152" i="5"/>
  <c r="K158" i="5"/>
  <c r="V158" i="5" s="1"/>
  <c r="U158" i="5"/>
  <c r="U154" i="5"/>
  <c r="K154" i="5"/>
  <c r="V154" i="5" s="1"/>
  <c r="U150" i="5"/>
  <c r="K150" i="5"/>
  <c r="V150" i="5" s="1"/>
  <c r="U146" i="5"/>
  <c r="K146" i="5"/>
  <c r="V146" i="5" s="1"/>
  <c r="K142" i="5"/>
  <c r="V142" i="5" s="1"/>
  <c r="U142" i="5"/>
  <c r="U139" i="5"/>
  <c r="K139" i="5"/>
  <c r="V139" i="5" s="1"/>
  <c r="K132" i="5"/>
  <c r="V132" i="5" s="1"/>
  <c r="U132" i="5"/>
  <c r="K129" i="5"/>
  <c r="V129" i="5" s="1"/>
  <c r="U129" i="5"/>
  <c r="U122" i="5"/>
  <c r="K122" i="5"/>
  <c r="V122" i="5" s="1"/>
  <c r="U119" i="5"/>
  <c r="K119" i="5"/>
  <c r="V119" i="5" s="1"/>
  <c r="U116" i="5"/>
  <c r="K116" i="5"/>
  <c r="V116" i="5" s="1"/>
  <c r="U112" i="5"/>
  <c r="K112" i="5"/>
  <c r="V112" i="5" s="1"/>
  <c r="K105" i="5"/>
  <c r="V105" i="5" s="1"/>
  <c r="U105" i="5"/>
  <c r="U102" i="5"/>
  <c r="K102" i="5"/>
  <c r="V102" i="5" s="1"/>
  <c r="U98" i="5"/>
  <c r="K98" i="5"/>
  <c r="V98" i="5" s="1"/>
  <c r="U94" i="5"/>
  <c r="K94" i="5"/>
  <c r="V94" i="5" s="1"/>
  <c r="U91" i="5"/>
  <c r="K91" i="5"/>
  <c r="V91" i="5" s="1"/>
  <c r="U87" i="5"/>
  <c r="K87" i="5"/>
  <c r="V87" i="5" s="1"/>
  <c r="K84" i="5"/>
  <c r="V84" i="5" s="1"/>
  <c r="U84" i="5"/>
  <c r="K81" i="5"/>
  <c r="V81" i="5" s="1"/>
  <c r="U81" i="5"/>
  <c r="K75" i="5"/>
  <c r="V75" i="5" s="1"/>
  <c r="U75" i="5"/>
  <c r="K69" i="5"/>
  <c r="V69" i="5" s="1"/>
  <c r="U69" i="5"/>
  <c r="U62" i="5"/>
  <c r="K62" i="5"/>
  <c r="V62" i="5" s="1"/>
  <c r="K55" i="5"/>
  <c r="V55" i="5" s="1"/>
  <c r="U55" i="5"/>
  <c r="K51" i="5"/>
  <c r="V51" i="5" s="1"/>
  <c r="U51" i="5"/>
  <c r="U48" i="5"/>
  <c r="K48" i="5"/>
  <c r="V48" i="5" s="1"/>
  <c r="U42" i="5"/>
  <c r="K42" i="5"/>
  <c r="V42" i="5" s="1"/>
  <c r="U38" i="5"/>
  <c r="V38" i="5"/>
  <c r="U34" i="5"/>
  <c r="K34" i="5"/>
  <c r="V34" i="5" s="1"/>
  <c r="U30" i="5"/>
  <c r="K30" i="5"/>
  <c r="V30" i="5" s="1"/>
  <c r="K95" i="5"/>
  <c r="V95" i="5" s="1"/>
  <c r="U95" i="5"/>
  <c r="K88" i="5"/>
  <c r="V88" i="5" s="1"/>
  <c r="U88" i="5"/>
  <c r="U82" i="5"/>
  <c r="K82" i="5"/>
  <c r="V82" i="5" s="1"/>
  <c r="U63" i="5"/>
  <c r="K63" i="5"/>
  <c r="V63" i="5" s="1"/>
  <c r="U52" i="5"/>
  <c r="K52" i="5"/>
  <c r="V52" i="5" s="1"/>
  <c r="K35" i="5"/>
  <c r="V35" i="5" s="1"/>
  <c r="U35" i="5"/>
  <c r="K137" i="5"/>
  <c r="V137" i="5" s="1"/>
  <c r="U137" i="5"/>
  <c r="U134" i="5"/>
  <c r="K134" i="5"/>
  <c r="V134" i="5" s="1"/>
  <c r="U127" i="5"/>
  <c r="K127" i="5"/>
  <c r="V127" i="5" s="1"/>
  <c r="U124" i="5"/>
  <c r="K124" i="5"/>
  <c r="V124" i="5" s="1"/>
  <c r="U114" i="5"/>
  <c r="K114" i="5"/>
  <c r="V114" i="5" s="1"/>
  <c r="U110" i="5"/>
  <c r="K110" i="5"/>
  <c r="V110" i="5" s="1"/>
  <c r="U107" i="5"/>
  <c r="K107" i="5"/>
  <c r="V107" i="5" s="1"/>
  <c r="U100" i="5"/>
  <c r="K100" i="5"/>
  <c r="V100" i="5" s="1"/>
  <c r="K96" i="5"/>
  <c r="V96" i="5" s="1"/>
  <c r="U96" i="5"/>
  <c r="K89" i="5"/>
  <c r="V89" i="5" s="1"/>
  <c r="U89" i="5"/>
  <c r="U79" i="5"/>
  <c r="K79" i="5"/>
  <c r="V79" i="5" s="1"/>
  <c r="U71" i="5"/>
  <c r="K71" i="5"/>
  <c r="V71" i="5" s="1"/>
  <c r="K67" i="5"/>
  <c r="V67" i="5" s="1"/>
  <c r="U67" i="5"/>
  <c r="K64" i="5"/>
  <c r="V64" i="5" s="1"/>
  <c r="U64" i="5"/>
  <c r="K60" i="5"/>
  <c r="V60" i="5" s="1"/>
  <c r="U60" i="5"/>
  <c r="K57" i="5"/>
  <c r="V57" i="5" s="1"/>
  <c r="U57" i="5"/>
  <c r="K53" i="5"/>
  <c r="V53" i="5" s="1"/>
  <c r="U53" i="5"/>
  <c r="U46" i="5"/>
  <c r="K46" i="5"/>
  <c r="V46" i="5" s="1"/>
  <c r="K40" i="5"/>
  <c r="V40" i="5" s="1"/>
  <c r="U40" i="5"/>
  <c r="K36" i="5"/>
  <c r="V36" i="5" s="1"/>
  <c r="U36" i="5"/>
  <c r="U32" i="5"/>
  <c r="K32" i="5"/>
  <c r="V32" i="5" s="1"/>
  <c r="U21" i="5"/>
  <c r="U20" i="5" s="1"/>
  <c r="K21" i="5"/>
  <c r="V21" i="5" s="1"/>
  <c r="V20" i="5" s="1"/>
  <c r="R15" i="5"/>
  <c r="S152" i="5"/>
  <c r="S148" i="5"/>
  <c r="S157" i="5"/>
  <c r="W104" i="5"/>
  <c r="R54" i="5"/>
  <c r="R47" i="5"/>
  <c r="S41" i="5"/>
  <c r="S159" i="5"/>
  <c r="S151" i="5"/>
  <c r="S147" i="5"/>
  <c r="S92" i="5"/>
  <c r="S85" i="5"/>
  <c r="S45" i="5"/>
  <c r="W39" i="5"/>
  <c r="R31" i="5"/>
  <c r="S154" i="5"/>
  <c r="S84" i="5"/>
  <c r="S81" i="5"/>
  <c r="S89" i="5"/>
  <c r="R71" i="5"/>
  <c r="S60" i="5"/>
  <c r="S57" i="5"/>
  <c r="W144" i="5"/>
  <c r="S144" i="5"/>
  <c r="Z143" i="5"/>
  <c r="AA143" i="5"/>
  <c r="X143" i="5"/>
  <c r="Y143" i="5"/>
  <c r="AB143" i="5"/>
  <c r="X140" i="5"/>
  <c r="AB140" i="5"/>
  <c r="Y140" i="5"/>
  <c r="Z140" i="5"/>
  <c r="AA140" i="5"/>
  <c r="S137" i="5"/>
  <c r="S134" i="5"/>
  <c r="Y133" i="5"/>
  <c r="Z133" i="5"/>
  <c r="AA133" i="5"/>
  <c r="AB133" i="5"/>
  <c r="X133" i="5"/>
  <c r="S127" i="5"/>
  <c r="W124" i="5"/>
  <c r="S124" i="5"/>
  <c r="Y123" i="5"/>
  <c r="Z123" i="5"/>
  <c r="AA123" i="5"/>
  <c r="AB123" i="5"/>
  <c r="S114" i="5"/>
  <c r="AA113" i="5"/>
  <c r="X113" i="5"/>
  <c r="Y113" i="5"/>
  <c r="Z113" i="5"/>
  <c r="W110" i="5"/>
  <c r="S110" i="5"/>
  <c r="S107" i="5"/>
  <c r="Z106" i="5"/>
  <c r="AA106" i="5"/>
  <c r="AB106" i="5"/>
  <c r="X106" i="5"/>
  <c r="S100" i="5"/>
  <c r="Y99" i="5"/>
  <c r="Z99" i="5"/>
  <c r="X99" i="5"/>
  <c r="AA99" i="5"/>
  <c r="S96" i="5"/>
  <c r="Y95" i="5"/>
  <c r="AB95" i="5"/>
  <c r="X95" i="5"/>
  <c r="Z95" i="5"/>
  <c r="AA95" i="5"/>
  <c r="AA92" i="5"/>
  <c r="X92" i="5"/>
  <c r="AB92" i="5"/>
  <c r="Y92" i="5"/>
  <c r="Z92" i="5"/>
  <c r="AA88" i="5"/>
  <c r="X88" i="5"/>
  <c r="AB88" i="5"/>
  <c r="Y88" i="5"/>
  <c r="AA85" i="5"/>
  <c r="X85" i="5"/>
  <c r="AB85" i="5"/>
  <c r="Y85" i="5"/>
  <c r="Z85" i="5"/>
  <c r="X82" i="5"/>
  <c r="AB82" i="5"/>
  <c r="Y82" i="5"/>
  <c r="Z82" i="5"/>
  <c r="S79" i="5"/>
  <c r="X78" i="5"/>
  <c r="AB78" i="5"/>
  <c r="Y78" i="5"/>
  <c r="Z78" i="5"/>
  <c r="AA78" i="5"/>
  <c r="AA70" i="5"/>
  <c r="AB70" i="5"/>
  <c r="X70" i="5"/>
  <c r="Y70" i="5"/>
  <c r="R67" i="5"/>
  <c r="W67" i="5"/>
  <c r="S64" i="5"/>
  <c r="Y63" i="5"/>
  <c r="X63" i="5"/>
  <c r="Z63" i="5"/>
  <c r="AA63" i="5"/>
  <c r="AA56" i="5"/>
  <c r="Z56" i="5"/>
  <c r="AB56" i="5"/>
  <c r="X56" i="5"/>
  <c r="R53" i="5"/>
  <c r="W53" i="5"/>
  <c r="AA52" i="5"/>
  <c r="Y52" i="5"/>
  <c r="Z52" i="5"/>
  <c r="AB52" i="5"/>
  <c r="X49" i="5"/>
  <c r="AB49" i="5"/>
  <c r="Z49" i="5"/>
  <c r="AA49" i="5"/>
  <c r="R46" i="5"/>
  <c r="W46" i="5"/>
  <c r="X45" i="5"/>
  <c r="AB45" i="5"/>
  <c r="Y45" i="5"/>
  <c r="Z45" i="5"/>
  <c r="AA45" i="5"/>
  <c r="R40" i="5"/>
  <c r="W40" i="5"/>
  <c r="Y39" i="5"/>
  <c r="X39" i="5"/>
  <c r="Z39" i="5"/>
  <c r="AA39" i="5"/>
  <c r="R36" i="5"/>
  <c r="W36" i="5"/>
  <c r="Y35" i="5"/>
  <c r="AB35" i="5"/>
  <c r="X35" i="5"/>
  <c r="Z35" i="5"/>
  <c r="R32" i="5"/>
  <c r="W32" i="5"/>
  <c r="Y31" i="5"/>
  <c r="AA31" i="5"/>
  <c r="AB31" i="5"/>
  <c r="X31" i="5"/>
  <c r="S21" i="5"/>
  <c r="S15" i="5"/>
  <c r="S39" i="5"/>
  <c r="S31" i="5"/>
  <c r="S46" i="5"/>
  <c r="S53" i="5"/>
  <c r="S62" i="5"/>
  <c r="S80" i="5"/>
  <c r="S91" i="5"/>
  <c r="S97" i="5"/>
  <c r="W15" i="5"/>
  <c r="W31" i="5"/>
  <c r="Z70" i="5"/>
  <c r="Y144" i="5"/>
  <c r="Z144" i="5"/>
  <c r="AA144" i="5"/>
  <c r="AB144" i="5"/>
  <c r="S138" i="5"/>
  <c r="AA137" i="5"/>
  <c r="X137" i="5"/>
  <c r="AB137" i="5"/>
  <c r="Y137" i="5"/>
  <c r="Z137" i="5"/>
  <c r="S135" i="5"/>
  <c r="X134" i="5"/>
  <c r="AB134" i="5"/>
  <c r="Y134" i="5"/>
  <c r="Z134" i="5"/>
  <c r="R131" i="5"/>
  <c r="W131" i="5"/>
  <c r="W128" i="5"/>
  <c r="S128" i="5"/>
  <c r="X127" i="5"/>
  <c r="AB127" i="5"/>
  <c r="Y127" i="5"/>
  <c r="Z127" i="5"/>
  <c r="AA127" i="5"/>
  <c r="S125" i="5"/>
  <c r="X124" i="5"/>
  <c r="AB124" i="5"/>
  <c r="Y124" i="5"/>
  <c r="Z124" i="5"/>
  <c r="AA124" i="5"/>
  <c r="S121" i="5"/>
  <c r="S118" i="5"/>
  <c r="S115" i="5"/>
  <c r="Z114" i="5"/>
  <c r="X114" i="5"/>
  <c r="Y114" i="5"/>
  <c r="AA114" i="5"/>
  <c r="AB114" i="5"/>
  <c r="S111" i="5"/>
  <c r="Z110" i="5"/>
  <c r="AB110" i="5"/>
  <c r="X110" i="5"/>
  <c r="Y110" i="5"/>
  <c r="AA110" i="5"/>
  <c r="S108" i="5"/>
  <c r="Y107" i="5"/>
  <c r="AA107" i="5"/>
  <c r="AB107" i="5"/>
  <c r="X107" i="5"/>
  <c r="Z107" i="5"/>
  <c r="S101" i="5"/>
  <c r="X100" i="5"/>
  <c r="AB100" i="5"/>
  <c r="Y100" i="5"/>
  <c r="Z100" i="5"/>
  <c r="AA100" i="5"/>
  <c r="R97" i="5"/>
  <c r="W97" i="5"/>
  <c r="X96" i="5"/>
  <c r="AB96" i="5"/>
  <c r="Y96" i="5"/>
  <c r="Z96" i="5"/>
  <c r="S90" i="5"/>
  <c r="Z89" i="5"/>
  <c r="AA89" i="5"/>
  <c r="X89" i="5"/>
  <c r="Y89" i="5"/>
  <c r="AB89" i="5"/>
  <c r="R80" i="5"/>
  <c r="W80" i="5"/>
  <c r="AA79" i="5"/>
  <c r="X79" i="5"/>
  <c r="AB79" i="5"/>
  <c r="Y79" i="5"/>
  <c r="S74" i="5"/>
  <c r="Z71" i="5"/>
  <c r="AB71" i="5"/>
  <c r="X71" i="5"/>
  <c r="Y71" i="5"/>
  <c r="W68" i="5"/>
  <c r="Z67" i="5"/>
  <c r="AA67" i="5"/>
  <c r="X67" i="5"/>
  <c r="Y67" i="5"/>
  <c r="AB67" i="5"/>
  <c r="S65" i="5"/>
  <c r="X64" i="5"/>
  <c r="AB64" i="5"/>
  <c r="Y64" i="5"/>
  <c r="Z64" i="5"/>
  <c r="AA64" i="5"/>
  <c r="S61" i="5"/>
  <c r="X60" i="5"/>
  <c r="AB60" i="5"/>
  <c r="Y60" i="5"/>
  <c r="Z60" i="5"/>
  <c r="R58" i="5"/>
  <c r="W58" i="5"/>
  <c r="Z57" i="5"/>
  <c r="AA57" i="5"/>
  <c r="AB57" i="5"/>
  <c r="X57" i="5"/>
  <c r="Z53" i="5"/>
  <c r="Y53" i="5"/>
  <c r="AA53" i="5"/>
  <c r="AB53" i="5"/>
  <c r="AA46" i="5"/>
  <c r="Y46" i="5"/>
  <c r="Z46" i="5"/>
  <c r="AB46" i="5"/>
  <c r="X40" i="5"/>
  <c r="AB40" i="5"/>
  <c r="Y40" i="5"/>
  <c r="Z40" i="5"/>
  <c r="AA40" i="5"/>
  <c r="S37" i="5"/>
  <c r="X36" i="5"/>
  <c r="AB36" i="5"/>
  <c r="Y36" i="5"/>
  <c r="Z36" i="5"/>
  <c r="S33" i="5"/>
  <c r="X32" i="5"/>
  <c r="AB32" i="5"/>
  <c r="AA32" i="5"/>
  <c r="Y32" i="5"/>
  <c r="S22" i="5"/>
  <c r="X21" i="5"/>
  <c r="AB21" i="5"/>
  <c r="Y21" i="5"/>
  <c r="Z21" i="5"/>
  <c r="S16" i="5"/>
  <c r="AA15" i="5"/>
  <c r="AB15" i="5"/>
  <c r="X15" i="5"/>
  <c r="S36" i="5"/>
  <c r="S58" i="5"/>
  <c r="S67" i="5"/>
  <c r="S75" i="5"/>
  <c r="Z15" i="5"/>
  <c r="AA21" i="5"/>
  <c r="W47" i="5"/>
  <c r="X46" i="5"/>
  <c r="Y57" i="5"/>
  <c r="X53" i="5"/>
  <c r="AA60" i="5"/>
  <c r="AA82" i="5"/>
  <c r="Z88" i="5"/>
  <c r="AB99" i="5"/>
  <c r="S131" i="5"/>
  <c r="Z159" i="5"/>
  <c r="AA159" i="5"/>
  <c r="X159" i="5"/>
  <c r="Y159" i="5"/>
  <c r="AB159" i="5"/>
  <c r="Z151" i="5"/>
  <c r="AA151" i="5"/>
  <c r="X151" i="5"/>
  <c r="Y151" i="5"/>
  <c r="AB151" i="5"/>
  <c r="Z147" i="5"/>
  <c r="AA147" i="5"/>
  <c r="AB147" i="5"/>
  <c r="X147" i="5"/>
  <c r="S153" i="5"/>
  <c r="Y152" i="5"/>
  <c r="Z152" i="5"/>
  <c r="AA152" i="5"/>
  <c r="AB152" i="5"/>
  <c r="X152" i="5"/>
  <c r="S149" i="5"/>
  <c r="Y148" i="5"/>
  <c r="Z148" i="5"/>
  <c r="X148" i="5"/>
  <c r="AA148" i="5"/>
  <c r="AB148" i="5"/>
  <c r="S145" i="5"/>
  <c r="S158" i="5"/>
  <c r="X157" i="5"/>
  <c r="AB157" i="5"/>
  <c r="Y157" i="5"/>
  <c r="Z157" i="5"/>
  <c r="AA157" i="5"/>
  <c r="X153" i="5"/>
  <c r="AB153" i="5"/>
  <c r="Y153" i="5"/>
  <c r="Z153" i="5"/>
  <c r="S150" i="5"/>
  <c r="X149" i="5"/>
  <c r="AB149" i="5"/>
  <c r="Y149" i="5"/>
  <c r="Z149" i="5"/>
  <c r="AA149" i="5"/>
  <c r="S146" i="5"/>
  <c r="X145" i="5"/>
  <c r="AB145" i="5"/>
  <c r="Y145" i="5"/>
  <c r="Z145" i="5"/>
  <c r="AA145" i="5"/>
  <c r="S142" i="5"/>
  <c r="S139" i="5"/>
  <c r="Z138" i="5"/>
  <c r="AA138" i="5"/>
  <c r="AB138" i="5"/>
  <c r="X138" i="5"/>
  <c r="Y138" i="5"/>
  <c r="AA135" i="5"/>
  <c r="X135" i="5"/>
  <c r="AB135" i="5"/>
  <c r="Y135" i="5"/>
  <c r="Z135" i="5"/>
  <c r="W132" i="5"/>
  <c r="S132" i="5"/>
  <c r="AA131" i="5"/>
  <c r="X131" i="5"/>
  <c r="AB131" i="5"/>
  <c r="Y131" i="5"/>
  <c r="S129" i="5"/>
  <c r="AA128" i="5"/>
  <c r="X128" i="5"/>
  <c r="AB128" i="5"/>
  <c r="Y128" i="5"/>
  <c r="Z128" i="5"/>
  <c r="AA125" i="5"/>
  <c r="X125" i="5"/>
  <c r="Y125" i="5"/>
  <c r="Z125" i="5"/>
  <c r="AB125" i="5"/>
  <c r="S122" i="5"/>
  <c r="AA121" i="5"/>
  <c r="X121" i="5"/>
  <c r="AB121" i="5"/>
  <c r="Y121" i="5"/>
  <c r="Z121" i="5"/>
  <c r="S119" i="5"/>
  <c r="X118" i="5"/>
  <c r="AB118" i="5"/>
  <c r="Z118" i="5"/>
  <c r="AA118" i="5"/>
  <c r="S116" i="5"/>
  <c r="Y115" i="5"/>
  <c r="X115" i="5"/>
  <c r="Z115" i="5"/>
  <c r="AA115" i="5"/>
  <c r="S112" i="5"/>
  <c r="Y111" i="5"/>
  <c r="AB111" i="5"/>
  <c r="X111" i="5"/>
  <c r="Z111" i="5"/>
  <c r="X108" i="5"/>
  <c r="AB108" i="5"/>
  <c r="AA108" i="5"/>
  <c r="Y108" i="5"/>
  <c r="R105" i="5"/>
  <c r="W105" i="5"/>
  <c r="X104" i="5"/>
  <c r="AB104" i="5"/>
  <c r="Z104" i="5"/>
  <c r="AA104" i="5"/>
  <c r="R102" i="5"/>
  <c r="W102" i="5"/>
  <c r="AA101" i="5"/>
  <c r="X101" i="5"/>
  <c r="AB101" i="5"/>
  <c r="Y101" i="5"/>
  <c r="R98" i="5"/>
  <c r="W98" i="5"/>
  <c r="AA97" i="5"/>
  <c r="X97" i="5"/>
  <c r="AB97" i="5"/>
  <c r="Y97" i="5"/>
  <c r="Z97" i="5"/>
  <c r="S94" i="5"/>
  <c r="R91" i="5"/>
  <c r="W91" i="5"/>
  <c r="Y90" i="5"/>
  <c r="Z90" i="5"/>
  <c r="AA90" i="5"/>
  <c r="AB90" i="5"/>
  <c r="S87" i="5"/>
  <c r="Z80" i="5"/>
  <c r="AA80" i="5"/>
  <c r="X80" i="5"/>
  <c r="Y80" i="5"/>
  <c r="AB80" i="5"/>
  <c r="R75" i="5"/>
  <c r="W75" i="5"/>
  <c r="Z74" i="5"/>
  <c r="AA74" i="5"/>
  <c r="AB74" i="5"/>
  <c r="X74" i="5"/>
  <c r="S69" i="5"/>
  <c r="Y68" i="5"/>
  <c r="Z68" i="5"/>
  <c r="AA68" i="5"/>
  <c r="AB68" i="5"/>
  <c r="AA65" i="5"/>
  <c r="Y65" i="5"/>
  <c r="Z65" i="5"/>
  <c r="AB65" i="5"/>
  <c r="R62" i="5"/>
  <c r="W62" i="5"/>
  <c r="AA61" i="5"/>
  <c r="X61" i="5"/>
  <c r="Y61" i="5"/>
  <c r="Z61" i="5"/>
  <c r="Y58" i="5"/>
  <c r="AA58" i="5"/>
  <c r="AB58" i="5"/>
  <c r="X58" i="5"/>
  <c r="S55" i="5"/>
  <c r="Y54" i="5"/>
  <c r="Z54" i="5"/>
  <c r="AA54" i="5"/>
  <c r="AB54" i="5"/>
  <c r="S51" i="5"/>
  <c r="S48" i="5"/>
  <c r="Z47" i="5"/>
  <c r="Y47" i="5"/>
  <c r="AA47" i="5"/>
  <c r="AB47" i="5"/>
  <c r="S42" i="5"/>
  <c r="AA41" i="5"/>
  <c r="Y41" i="5"/>
  <c r="Z41" i="5"/>
  <c r="AB41" i="5"/>
  <c r="S38" i="5"/>
  <c r="AA37" i="5"/>
  <c r="X37" i="5"/>
  <c r="Y37" i="5"/>
  <c r="Z37" i="5"/>
  <c r="S34" i="5"/>
  <c r="AA33" i="5"/>
  <c r="AB33" i="5"/>
  <c r="X33" i="5"/>
  <c r="Y33" i="5"/>
  <c r="R30" i="5"/>
  <c r="W30" i="5"/>
  <c r="AA22" i="5"/>
  <c r="X22" i="5"/>
  <c r="Y22" i="5"/>
  <c r="Z22" i="5"/>
  <c r="X16" i="5"/>
  <c r="AB16" i="5"/>
  <c r="AA16" i="5"/>
  <c r="Y16" i="5"/>
  <c r="S30" i="5"/>
  <c r="S35" i="5"/>
  <c r="S71" i="5"/>
  <c r="S102" i="5"/>
  <c r="S104" i="5"/>
  <c r="Y15" i="5"/>
  <c r="X41" i="5"/>
  <c r="AA36" i="5"/>
  <c r="Z32" i="5"/>
  <c r="Y49" i="5"/>
  <c r="Y56" i="5"/>
  <c r="X52" i="5"/>
  <c r="AB63" i="5"/>
  <c r="W71" i="5"/>
  <c r="X68" i="5"/>
  <c r="Y106" i="5"/>
  <c r="AB113" i="5"/>
  <c r="AA134" i="5"/>
  <c r="X144" i="5"/>
  <c r="AA158" i="5"/>
  <c r="X158" i="5"/>
  <c r="AB158" i="5"/>
  <c r="Y158" i="5"/>
  <c r="Z158" i="5"/>
  <c r="AA154" i="5"/>
  <c r="X154" i="5"/>
  <c r="AB154" i="5"/>
  <c r="Y154" i="5"/>
  <c r="Z154" i="5"/>
  <c r="AA150" i="5"/>
  <c r="X150" i="5"/>
  <c r="AB150" i="5"/>
  <c r="Y150" i="5"/>
  <c r="AA146" i="5"/>
  <c r="X146" i="5"/>
  <c r="AB146" i="5"/>
  <c r="Y146" i="5"/>
  <c r="Z146" i="5"/>
  <c r="S143" i="5"/>
  <c r="AA142" i="5"/>
  <c r="X142" i="5"/>
  <c r="AB142" i="5"/>
  <c r="Y142" i="5"/>
  <c r="Z142" i="5"/>
  <c r="W140" i="5"/>
  <c r="S140" i="5"/>
  <c r="Y139" i="5"/>
  <c r="Z139" i="5"/>
  <c r="X139" i="5"/>
  <c r="AA139" i="5"/>
  <c r="S133" i="5"/>
  <c r="Z132" i="5"/>
  <c r="AA132" i="5"/>
  <c r="X132" i="5"/>
  <c r="Y132" i="5"/>
  <c r="AB132" i="5"/>
  <c r="Z129" i="5"/>
  <c r="AA129" i="5"/>
  <c r="X129" i="5"/>
  <c r="Y129" i="5"/>
  <c r="AB129" i="5"/>
  <c r="S123" i="5"/>
  <c r="Z122" i="5"/>
  <c r="AA122" i="5"/>
  <c r="X122" i="5"/>
  <c r="Y122" i="5"/>
  <c r="AB122" i="5"/>
  <c r="AA119" i="5"/>
  <c r="Z119" i="5"/>
  <c r="AB119" i="5"/>
  <c r="X119" i="5"/>
  <c r="Y119" i="5"/>
  <c r="X116" i="5"/>
  <c r="AB116" i="5"/>
  <c r="Y116" i="5"/>
  <c r="Z116" i="5"/>
  <c r="AA116" i="5"/>
  <c r="S113" i="5"/>
  <c r="X112" i="5"/>
  <c r="AB112" i="5"/>
  <c r="Y112" i="5"/>
  <c r="Z112" i="5"/>
  <c r="AA112" i="5"/>
  <c r="S106" i="5"/>
  <c r="AA105" i="5"/>
  <c r="Z105" i="5"/>
  <c r="AB105" i="5"/>
  <c r="X105" i="5"/>
  <c r="Y105" i="5"/>
  <c r="Z102" i="5"/>
  <c r="AA102" i="5"/>
  <c r="X102" i="5"/>
  <c r="Y102" i="5"/>
  <c r="AB102" i="5"/>
  <c r="S99" i="5"/>
  <c r="Z98" i="5"/>
  <c r="AA98" i="5"/>
  <c r="AB98" i="5"/>
  <c r="X98" i="5"/>
  <c r="S95" i="5"/>
  <c r="Z94" i="5"/>
  <c r="AB94" i="5"/>
  <c r="X94" i="5"/>
  <c r="Y94" i="5"/>
  <c r="X91" i="5"/>
  <c r="AB91" i="5"/>
  <c r="Y91" i="5"/>
  <c r="Z91" i="5"/>
  <c r="S88" i="5"/>
  <c r="X87" i="5"/>
  <c r="AB87" i="5"/>
  <c r="Y87" i="5"/>
  <c r="Z87" i="5"/>
  <c r="AA87" i="5"/>
  <c r="X84" i="5"/>
  <c r="X83" i="5" s="1"/>
  <c r="AB84" i="5"/>
  <c r="AB83" i="5" s="1"/>
  <c r="Y84" i="5"/>
  <c r="Z84" i="5"/>
  <c r="S82" i="5"/>
  <c r="Y81" i="5"/>
  <c r="Z81" i="5"/>
  <c r="AA81" i="5"/>
  <c r="AB81" i="5"/>
  <c r="S78" i="5"/>
  <c r="Y75" i="5"/>
  <c r="Z75" i="5"/>
  <c r="X75" i="5"/>
  <c r="AA75" i="5"/>
  <c r="S70" i="5"/>
  <c r="X69" i="5"/>
  <c r="AB69" i="5"/>
  <c r="AA69" i="5"/>
  <c r="Y69" i="5"/>
  <c r="R63" i="5"/>
  <c r="W63" i="5"/>
  <c r="Z62" i="5"/>
  <c r="X62" i="5"/>
  <c r="Y62" i="5"/>
  <c r="AA62" i="5"/>
  <c r="S56" i="5"/>
  <c r="X55" i="5"/>
  <c r="AB55" i="5"/>
  <c r="Z55" i="5"/>
  <c r="AA55" i="5"/>
  <c r="W52" i="5"/>
  <c r="S52" i="5"/>
  <c r="X51" i="5"/>
  <c r="AB51" i="5"/>
  <c r="Y51" i="5"/>
  <c r="Z51" i="5"/>
  <c r="AA51" i="5"/>
  <c r="S49" i="5"/>
  <c r="Y48" i="5"/>
  <c r="Z48" i="5"/>
  <c r="AA48" i="5"/>
  <c r="AB48" i="5"/>
  <c r="Z42" i="5"/>
  <c r="Y42" i="5"/>
  <c r="AA42" i="5"/>
  <c r="AB42" i="5"/>
  <c r="Z38" i="5"/>
  <c r="X38" i="5"/>
  <c r="Y38" i="5"/>
  <c r="AA38" i="5"/>
  <c r="R35" i="5"/>
  <c r="W35" i="5"/>
  <c r="Z34" i="5"/>
  <c r="AB34" i="5"/>
  <c r="X34" i="5"/>
  <c r="Y34" i="5"/>
  <c r="Z30" i="5"/>
  <c r="AA30" i="5"/>
  <c r="AB30" i="5"/>
  <c r="X30" i="5"/>
  <c r="S40" i="5"/>
  <c r="S32" i="5"/>
  <c r="S47" i="5"/>
  <c r="S54" i="5"/>
  <c r="S63" i="5"/>
  <c r="S68" i="5"/>
  <c r="S98" i="5"/>
  <c r="S105" i="5"/>
  <c r="Z16" i="5"/>
  <c r="AB39" i="5"/>
  <c r="AA35" i="5"/>
  <c r="Z31" i="5"/>
  <c r="X48" i="5"/>
  <c r="W54" i="5"/>
  <c r="Y55" i="5"/>
  <c r="AB62" i="5"/>
  <c r="AA71" i="5"/>
  <c r="AB75" i="5"/>
  <c r="Z79" i="5"/>
  <c r="AA91" i="5"/>
  <c r="AA96" i="5"/>
  <c r="Y104" i="5"/>
  <c r="AA111" i="5"/>
  <c r="X123" i="5"/>
  <c r="Z131" i="5"/>
  <c r="AA153" i="5"/>
  <c r="R140" i="5"/>
  <c r="R124" i="5"/>
  <c r="R104" i="5"/>
  <c r="W157" i="5"/>
  <c r="W148" i="5"/>
  <c r="R68" i="5"/>
  <c r="R110" i="5"/>
  <c r="W152" i="5"/>
  <c r="Z20" i="5" l="1"/>
  <c r="X20" i="5"/>
  <c r="S155" i="5"/>
  <c r="S141" i="5" s="1"/>
  <c r="W155" i="5"/>
  <c r="AA155" i="5"/>
  <c r="AA141" i="5" s="1"/>
  <c r="T155" i="5"/>
  <c r="T141" i="5" s="1"/>
  <c r="X155" i="5"/>
  <c r="U155" i="5"/>
  <c r="U141" i="5" s="1"/>
  <c r="Y155" i="5"/>
  <c r="Y141" i="5" s="1"/>
  <c r="V155" i="5"/>
  <c r="V141" i="5" s="1"/>
  <c r="Z155" i="5"/>
  <c r="AB155" i="5"/>
  <c r="AB141" i="5" s="1"/>
  <c r="Z141" i="5"/>
  <c r="Y20" i="5"/>
  <c r="AA20" i="5"/>
  <c r="AB20" i="5"/>
  <c r="S20" i="5"/>
  <c r="Y83" i="5"/>
  <c r="X141" i="5"/>
  <c r="Y73" i="5"/>
  <c r="Y72" i="5" s="1"/>
  <c r="T93" i="5"/>
  <c r="Y117" i="5"/>
  <c r="AB14" i="5"/>
  <c r="S14" i="5"/>
  <c r="V86" i="5"/>
  <c r="AA14" i="5"/>
  <c r="Y14" i="5"/>
  <c r="Z14" i="5"/>
  <c r="AA83" i="5"/>
  <c r="T50" i="5"/>
  <c r="T59" i="5"/>
  <c r="T29" i="5"/>
  <c r="T28" i="5" s="1"/>
  <c r="X14" i="5"/>
  <c r="V109" i="5"/>
  <c r="V73" i="5"/>
  <c r="V72" i="5" s="1"/>
  <c r="V29" i="5"/>
  <c r="V28" i="5" s="1"/>
  <c r="U120" i="5"/>
  <c r="U73" i="5"/>
  <c r="U72" i="5" s="1"/>
  <c r="V93" i="5"/>
  <c r="U44" i="5"/>
  <c r="U109" i="5"/>
  <c r="U86" i="5"/>
  <c r="V120" i="5"/>
  <c r="V44" i="5"/>
  <c r="U59" i="5"/>
  <c r="U66" i="5"/>
  <c r="V126" i="5"/>
  <c r="U136" i="5"/>
  <c r="U50" i="5"/>
  <c r="U83" i="5"/>
  <c r="U103" i="5"/>
  <c r="V117" i="5"/>
  <c r="U130" i="5"/>
  <c r="U156" i="5"/>
  <c r="U29" i="5"/>
  <c r="U28" i="5" s="1"/>
  <c r="U93" i="5"/>
  <c r="V59" i="5"/>
  <c r="V66" i="5"/>
  <c r="U126" i="5"/>
  <c r="V136" i="5"/>
  <c r="V50" i="5"/>
  <c r="V83" i="5"/>
  <c r="V103" i="5"/>
  <c r="U117" i="5"/>
  <c r="V130" i="5"/>
  <c r="V156" i="5"/>
  <c r="K15" i="5"/>
  <c r="AC128" i="5"/>
  <c r="AD128" i="5" s="1"/>
  <c r="S59" i="5"/>
  <c r="U78" i="5"/>
  <c r="U77" i="5" s="1"/>
  <c r="U76" i="5" s="1"/>
  <c r="K78" i="5"/>
  <c r="V78" i="5" s="1"/>
  <c r="V77" i="5" s="1"/>
  <c r="V76" i="5" s="1"/>
  <c r="S73" i="5"/>
  <c r="S72" i="5" s="1"/>
  <c r="AB117" i="5"/>
  <c r="Y103" i="5"/>
  <c r="AC132" i="5"/>
  <c r="AD132" i="5" s="1"/>
  <c r="AA59" i="5"/>
  <c r="X59" i="5"/>
  <c r="S120" i="5"/>
  <c r="X77" i="5"/>
  <c r="X76" i="5" s="1"/>
  <c r="Y44" i="5"/>
  <c r="Y29" i="5"/>
  <c r="Y28" i="5" s="1"/>
  <c r="Z44" i="5"/>
  <c r="S77" i="5"/>
  <c r="S76" i="5" s="1"/>
  <c r="Y86" i="5"/>
  <c r="AC91" i="5"/>
  <c r="AD91" i="5" s="1"/>
  <c r="Z156" i="5"/>
  <c r="S156" i="5"/>
  <c r="S83" i="5"/>
  <c r="S66" i="5"/>
  <c r="AC131" i="5"/>
  <c r="AD131" i="5" s="1"/>
  <c r="S136" i="5"/>
  <c r="AC144" i="5"/>
  <c r="AD144" i="5" s="1"/>
  <c r="X136" i="5"/>
  <c r="AA120" i="5"/>
  <c r="Y136" i="5"/>
  <c r="AC71" i="5"/>
  <c r="AD71" i="5" s="1"/>
  <c r="X126" i="5"/>
  <c r="S109" i="5"/>
  <c r="Z126" i="5"/>
  <c r="Y126" i="5"/>
  <c r="AC30" i="5"/>
  <c r="AD30" i="5" s="1"/>
  <c r="AA93" i="5"/>
  <c r="Z29" i="5"/>
  <c r="Z28" i="5" s="1"/>
  <c r="X117" i="5"/>
  <c r="X93" i="5"/>
  <c r="AC104" i="5"/>
  <c r="AD104" i="5" s="1"/>
  <c r="AA77" i="5"/>
  <c r="AA76" i="5" s="1"/>
  <c r="AA50" i="5"/>
  <c r="Z103" i="5"/>
  <c r="AC98" i="5"/>
  <c r="AD98" i="5" s="1"/>
  <c r="AA103" i="5"/>
  <c r="AC105" i="5"/>
  <c r="AD105" i="5" s="1"/>
  <c r="Z83" i="5"/>
  <c r="AC75" i="5"/>
  <c r="AD75" i="5" s="1"/>
  <c r="X50" i="5"/>
  <c r="AC46" i="5"/>
  <c r="AD46" i="5" s="1"/>
  <c r="W78" i="5"/>
  <c r="R89" i="5"/>
  <c r="W89" i="5"/>
  <c r="AC89" i="5" s="1"/>
  <c r="AD89" i="5" s="1"/>
  <c r="R85" i="5"/>
  <c r="W85" i="5"/>
  <c r="AC85" i="5" s="1"/>
  <c r="AD85" i="5" s="1"/>
  <c r="R81" i="5"/>
  <c r="W81" i="5"/>
  <c r="AC81" i="5" s="1"/>
  <c r="AD81" i="5" s="1"/>
  <c r="R92" i="5"/>
  <c r="W92" i="5"/>
  <c r="AC92" i="5" s="1"/>
  <c r="AD92" i="5" s="1"/>
  <c r="R56" i="5"/>
  <c r="W56" i="5"/>
  <c r="AC56" i="5" s="1"/>
  <c r="AD56" i="5" s="1"/>
  <c r="R99" i="5"/>
  <c r="W99" i="5"/>
  <c r="AC99" i="5" s="1"/>
  <c r="AD99" i="5" s="1"/>
  <c r="R106" i="5"/>
  <c r="W106" i="5"/>
  <c r="AC106" i="5" s="1"/>
  <c r="AD106" i="5" s="1"/>
  <c r="R133" i="5"/>
  <c r="W133" i="5"/>
  <c r="AC133" i="5" s="1"/>
  <c r="AD133" i="5" s="1"/>
  <c r="R139" i="5"/>
  <c r="W139" i="5"/>
  <c r="AC139" i="5" s="1"/>
  <c r="AD139" i="5" s="1"/>
  <c r="AC148" i="5"/>
  <c r="AD148" i="5" s="1"/>
  <c r="AB29" i="5"/>
  <c r="AB28" i="5" s="1"/>
  <c r="AA66" i="5"/>
  <c r="R118" i="5"/>
  <c r="W118" i="5"/>
  <c r="R135" i="5"/>
  <c r="W135" i="5"/>
  <c r="AC135" i="5" s="1"/>
  <c r="AD135" i="5" s="1"/>
  <c r="R96" i="5"/>
  <c r="W96" i="5"/>
  <c r="AC96" i="5" s="1"/>
  <c r="AD96" i="5" s="1"/>
  <c r="R114" i="5"/>
  <c r="W114" i="5"/>
  <c r="AC114" i="5" s="1"/>
  <c r="AD114" i="5" s="1"/>
  <c r="R151" i="5"/>
  <c r="W151" i="5"/>
  <c r="AC151" i="5" s="1"/>
  <c r="AD151" i="5" s="1"/>
  <c r="R88" i="5"/>
  <c r="W88" i="5"/>
  <c r="AC88" i="5" s="1"/>
  <c r="AD88" i="5" s="1"/>
  <c r="R146" i="5"/>
  <c r="W146" i="5"/>
  <c r="AC146" i="5" s="1"/>
  <c r="AD146" i="5" s="1"/>
  <c r="R147" i="5"/>
  <c r="W147" i="5"/>
  <c r="AC147" i="5" s="1"/>
  <c r="AD147" i="5" s="1"/>
  <c r="R159" i="5"/>
  <c r="W159" i="5"/>
  <c r="AC159" i="5" s="1"/>
  <c r="AD159" i="5" s="1"/>
  <c r="R60" i="5"/>
  <c r="W60" i="5"/>
  <c r="Y156" i="5"/>
  <c r="R22" i="5"/>
  <c r="W22" i="5"/>
  <c r="AC22" i="5" s="1"/>
  <c r="AD22" i="5" s="1"/>
  <c r="R37" i="5"/>
  <c r="W37" i="5"/>
  <c r="AC37" i="5" s="1"/>
  <c r="AD37" i="5" s="1"/>
  <c r="AC53" i="5"/>
  <c r="AD53" i="5" s="1"/>
  <c r="Z66" i="5"/>
  <c r="R101" i="5"/>
  <c r="W101" i="5"/>
  <c r="AC101" i="5" s="1"/>
  <c r="AD101" i="5" s="1"/>
  <c r="AA109" i="5"/>
  <c r="R125" i="5"/>
  <c r="W125" i="5"/>
  <c r="AC125" i="5" s="1"/>
  <c r="AD125" i="5" s="1"/>
  <c r="AB126" i="5"/>
  <c r="AB130" i="5"/>
  <c r="AA136" i="5"/>
  <c r="R21" i="5"/>
  <c r="W21" i="5"/>
  <c r="W20" i="5" s="1"/>
  <c r="R137" i="5"/>
  <c r="W137" i="5"/>
  <c r="AC137" i="5" s="1"/>
  <c r="AD137" i="5" s="1"/>
  <c r="R57" i="5"/>
  <c r="W57" i="5"/>
  <c r="AC57" i="5" s="1"/>
  <c r="AD57" i="5" s="1"/>
  <c r="R84" i="5"/>
  <c r="W84" i="5"/>
  <c r="AC157" i="5"/>
  <c r="AD157" i="5" s="1"/>
  <c r="Z73" i="5"/>
  <c r="Z72" i="5" s="1"/>
  <c r="Z130" i="5"/>
  <c r="Z59" i="5"/>
  <c r="R87" i="5"/>
  <c r="W87" i="5"/>
  <c r="AC87" i="5" s="1"/>
  <c r="AD87" i="5" s="1"/>
  <c r="AC97" i="5"/>
  <c r="AD97" i="5" s="1"/>
  <c r="AB103" i="5"/>
  <c r="R122" i="5"/>
  <c r="W122" i="5"/>
  <c r="AC122" i="5" s="1"/>
  <c r="AD122" i="5" s="1"/>
  <c r="AA130" i="5"/>
  <c r="Z86" i="5"/>
  <c r="AC32" i="5"/>
  <c r="AD32" i="5" s="1"/>
  <c r="Y93" i="5"/>
  <c r="Y109" i="5"/>
  <c r="R115" i="5"/>
  <c r="W115" i="5"/>
  <c r="AC115" i="5" s="1"/>
  <c r="AD115" i="5" s="1"/>
  <c r="R121" i="5"/>
  <c r="W121" i="5"/>
  <c r="AB120" i="5"/>
  <c r="AA126" i="5"/>
  <c r="X130" i="5"/>
  <c r="AC40" i="5"/>
  <c r="AD40" i="5" s="1"/>
  <c r="R64" i="5"/>
  <c r="W64" i="5"/>
  <c r="AC64" i="5" s="1"/>
  <c r="AD64" i="5" s="1"/>
  <c r="X66" i="5"/>
  <c r="AB86" i="5"/>
  <c r="R100" i="5"/>
  <c r="W100" i="5"/>
  <c r="AC100" i="5" s="1"/>
  <c r="AD100" i="5" s="1"/>
  <c r="AC124" i="5"/>
  <c r="AD124" i="5" s="1"/>
  <c r="AC140" i="5"/>
  <c r="AD140" i="5" s="1"/>
  <c r="R123" i="5"/>
  <c r="W123" i="5"/>
  <c r="AC123" i="5" s="1"/>
  <c r="AD123" i="5" s="1"/>
  <c r="AA73" i="5"/>
  <c r="AA72" i="5" s="1"/>
  <c r="R65" i="5"/>
  <c r="W65" i="5"/>
  <c r="AC65" i="5" s="1"/>
  <c r="AD65" i="5" s="1"/>
  <c r="R90" i="5"/>
  <c r="W90" i="5"/>
  <c r="R108" i="5"/>
  <c r="W108" i="5"/>
  <c r="AC108" i="5" s="1"/>
  <c r="AD108" i="5" s="1"/>
  <c r="AA44" i="5"/>
  <c r="AC52" i="5"/>
  <c r="AD52" i="5" s="1"/>
  <c r="R107" i="5"/>
  <c r="W107" i="5"/>
  <c r="R127" i="5"/>
  <c r="W127" i="5"/>
  <c r="R128" i="5"/>
  <c r="AC67" i="5"/>
  <c r="AD67" i="5" s="1"/>
  <c r="Y120" i="5"/>
  <c r="S50" i="5"/>
  <c r="Z50" i="5"/>
  <c r="AB77" i="5"/>
  <c r="AB76" i="5" s="1"/>
  <c r="R143" i="5"/>
  <c r="W143" i="5"/>
  <c r="AC143" i="5" s="1"/>
  <c r="AD143" i="5" s="1"/>
  <c r="R38" i="5"/>
  <c r="W38" i="5"/>
  <c r="AC38" i="5" s="1"/>
  <c r="AD38" i="5" s="1"/>
  <c r="R48" i="5"/>
  <c r="W48" i="5"/>
  <c r="AC48" i="5" s="1"/>
  <c r="AD48" i="5" s="1"/>
  <c r="R55" i="5"/>
  <c r="W55" i="5"/>
  <c r="AC55" i="5" s="1"/>
  <c r="AD55" i="5" s="1"/>
  <c r="R69" i="5"/>
  <c r="W69" i="5"/>
  <c r="AC69" i="5" s="1"/>
  <c r="AD69" i="5" s="1"/>
  <c r="AC80" i="5"/>
  <c r="AD80" i="5" s="1"/>
  <c r="R116" i="5"/>
  <c r="W116" i="5"/>
  <c r="AC116" i="5" s="1"/>
  <c r="AD116" i="5" s="1"/>
  <c r="R158" i="5"/>
  <c r="W158" i="5"/>
  <c r="AC158" i="5" s="1"/>
  <c r="AD158" i="5" s="1"/>
  <c r="R153" i="5"/>
  <c r="W153" i="5"/>
  <c r="AC153" i="5" s="1"/>
  <c r="AD153" i="5" s="1"/>
  <c r="X29" i="5"/>
  <c r="X28" i="5" s="1"/>
  <c r="Z109" i="5"/>
  <c r="AC31" i="5"/>
  <c r="AD31" i="5" s="1"/>
  <c r="AC39" i="5"/>
  <c r="AD39" i="5" s="1"/>
  <c r="X109" i="5"/>
  <c r="AB136" i="5"/>
  <c r="R41" i="5"/>
  <c r="W41" i="5"/>
  <c r="AC41" i="5" s="1"/>
  <c r="AD41" i="5" s="1"/>
  <c r="R150" i="5"/>
  <c r="W150" i="5"/>
  <c r="AC150" i="5" s="1"/>
  <c r="AD150" i="5" s="1"/>
  <c r="R49" i="5"/>
  <c r="W49" i="5"/>
  <c r="AC49" i="5" s="1"/>
  <c r="AD49" i="5" s="1"/>
  <c r="R132" i="5"/>
  <c r="R144" i="5"/>
  <c r="Z77" i="5"/>
  <c r="Z76" i="5" s="1"/>
  <c r="S93" i="5"/>
  <c r="Y50" i="5"/>
  <c r="AC62" i="5"/>
  <c r="AD62" i="5" s="1"/>
  <c r="R82" i="5"/>
  <c r="W82" i="5"/>
  <c r="AC82" i="5" s="1"/>
  <c r="AD82" i="5" s="1"/>
  <c r="R95" i="5"/>
  <c r="W95" i="5"/>
  <c r="AC95" i="5" s="1"/>
  <c r="AD95" i="5" s="1"/>
  <c r="Z120" i="5"/>
  <c r="AC47" i="5"/>
  <c r="AD47" i="5" s="1"/>
  <c r="AC58" i="5"/>
  <c r="AD58" i="5" s="1"/>
  <c r="X73" i="5"/>
  <c r="X72" i="5" s="1"/>
  <c r="R94" i="5"/>
  <c r="W94" i="5"/>
  <c r="AC102" i="5"/>
  <c r="AD102" i="5" s="1"/>
  <c r="AA117" i="5"/>
  <c r="R129" i="5"/>
  <c r="W129" i="5"/>
  <c r="AC129" i="5" s="1"/>
  <c r="AD129" i="5" s="1"/>
  <c r="Z136" i="5"/>
  <c r="R142" i="5"/>
  <c r="W142" i="5"/>
  <c r="AB156" i="5"/>
  <c r="R149" i="5"/>
  <c r="W149" i="5"/>
  <c r="AC149" i="5" s="1"/>
  <c r="AD149" i="5" s="1"/>
  <c r="Y59" i="5"/>
  <c r="R45" i="5"/>
  <c r="W45" i="5"/>
  <c r="R70" i="5"/>
  <c r="W70" i="5"/>
  <c r="AC70" i="5" s="1"/>
  <c r="AD70" i="5" s="1"/>
  <c r="R74" i="5"/>
  <c r="W74" i="5"/>
  <c r="R154" i="5"/>
  <c r="W154" i="5"/>
  <c r="AC154" i="5" s="1"/>
  <c r="AD154" i="5" s="1"/>
  <c r="R61" i="5"/>
  <c r="W61" i="5"/>
  <c r="AC61" i="5" s="1"/>
  <c r="AD61" i="5" s="1"/>
  <c r="R52" i="5"/>
  <c r="AC68" i="5"/>
  <c r="AD68" i="5" s="1"/>
  <c r="AC15" i="5"/>
  <c r="AD15" i="5" s="1"/>
  <c r="AC110" i="5"/>
  <c r="AD110" i="5" s="1"/>
  <c r="AC54" i="5"/>
  <c r="AD54" i="5" s="1"/>
  <c r="AA29" i="5"/>
  <c r="AA28" i="5" s="1"/>
  <c r="S44" i="5"/>
  <c r="AB50" i="5"/>
  <c r="Y66" i="5"/>
  <c r="AA86" i="5"/>
  <c r="AB93" i="5"/>
  <c r="R113" i="5"/>
  <c r="W113" i="5"/>
  <c r="AC113" i="5" s="1"/>
  <c r="AD113" i="5" s="1"/>
  <c r="AB109" i="5"/>
  <c r="S29" i="5"/>
  <c r="S28" i="5" s="1"/>
  <c r="R34" i="5"/>
  <c r="W34" i="5"/>
  <c r="R42" i="5"/>
  <c r="W42" i="5"/>
  <c r="AC42" i="5" s="1"/>
  <c r="AD42" i="5" s="1"/>
  <c r="R51" i="5"/>
  <c r="W51" i="5"/>
  <c r="AB73" i="5"/>
  <c r="AB72" i="5" s="1"/>
  <c r="R112" i="5"/>
  <c r="W112" i="5"/>
  <c r="AC112" i="5" s="1"/>
  <c r="AD112" i="5" s="1"/>
  <c r="Z117" i="5"/>
  <c r="R119" i="5"/>
  <c r="W119" i="5"/>
  <c r="AC119" i="5" s="1"/>
  <c r="AD119" i="5" s="1"/>
  <c r="Y130" i="5"/>
  <c r="AA156" i="5"/>
  <c r="X156" i="5"/>
  <c r="R145" i="5"/>
  <c r="W145" i="5"/>
  <c r="AC145" i="5" s="1"/>
  <c r="AD145" i="5" s="1"/>
  <c r="AC152" i="5"/>
  <c r="AD152" i="5" s="1"/>
  <c r="X44" i="5"/>
  <c r="R16" i="5"/>
  <c r="W16" i="5"/>
  <c r="W14" i="5" s="1"/>
  <c r="R33" i="5"/>
  <c r="W33" i="5"/>
  <c r="AC33" i="5" s="1"/>
  <c r="AD33" i="5" s="1"/>
  <c r="AC36" i="5"/>
  <c r="AD36" i="5" s="1"/>
  <c r="AB59" i="5"/>
  <c r="S86" i="5"/>
  <c r="X103" i="5"/>
  <c r="S103" i="5"/>
  <c r="R111" i="5"/>
  <c r="W111" i="5"/>
  <c r="AC111" i="5" s="1"/>
  <c r="AD111" i="5" s="1"/>
  <c r="S117" i="5"/>
  <c r="X120" i="5"/>
  <c r="S130" i="5"/>
  <c r="R138" i="5"/>
  <c r="W138" i="5"/>
  <c r="AC138" i="5" s="1"/>
  <c r="AD138" i="5" s="1"/>
  <c r="AC35" i="5"/>
  <c r="AD35" i="5" s="1"/>
  <c r="AB44" i="5"/>
  <c r="AC63" i="5"/>
  <c r="AD63" i="5" s="1"/>
  <c r="AB66" i="5"/>
  <c r="Y77" i="5"/>
  <c r="Y76" i="5" s="1"/>
  <c r="R79" i="5"/>
  <c r="W79" i="5"/>
  <c r="AC79" i="5" s="1"/>
  <c r="AD79" i="5" s="1"/>
  <c r="X86" i="5"/>
  <c r="Z93" i="5"/>
  <c r="S126" i="5"/>
  <c r="R134" i="5"/>
  <c r="W134" i="5"/>
  <c r="AC134" i="5" s="1"/>
  <c r="AD134" i="5" s="1"/>
  <c r="R148" i="5"/>
  <c r="R152" i="5"/>
  <c r="R157" i="5"/>
  <c r="D3" i="4"/>
  <c r="F3" i="4"/>
  <c r="I2" i="3"/>
  <c r="D2" i="1"/>
  <c r="G2" i="3" s="1"/>
  <c r="W141" i="5" l="1"/>
  <c r="AC155" i="5"/>
  <c r="AD155" i="5" s="1"/>
  <c r="T43" i="5"/>
  <c r="T13" i="5" s="1"/>
  <c r="T162" i="5" s="1"/>
  <c r="AA43" i="5"/>
  <c r="AA13" i="5" s="1"/>
  <c r="AA162" i="5" s="1"/>
  <c r="S43" i="5"/>
  <c r="S13" i="5" s="1"/>
  <c r="S162" i="5" s="1"/>
  <c r="U15" i="5"/>
  <c r="U14" i="5" s="1"/>
  <c r="V43" i="5"/>
  <c r="U43" i="5"/>
  <c r="V15" i="5"/>
  <c r="V14" i="5" s="1"/>
  <c r="X43" i="5"/>
  <c r="X13" i="5" s="1"/>
  <c r="Z43" i="5"/>
  <c r="Z13" i="5" s="1"/>
  <c r="Z162" i="5" s="1"/>
  <c r="AB43" i="5"/>
  <c r="AB13" i="5" s="1"/>
  <c r="AB162" i="5" s="1"/>
  <c r="W66" i="5"/>
  <c r="Y43" i="5"/>
  <c r="Y13" i="5" s="1"/>
  <c r="AC66" i="5"/>
  <c r="AD66" i="5" s="1"/>
  <c r="W86" i="5"/>
  <c r="AC90" i="5"/>
  <c r="AD90" i="5" s="1"/>
  <c r="AC21" i="5"/>
  <c r="AD21" i="5" s="1"/>
  <c r="W50" i="5"/>
  <c r="AC51" i="5"/>
  <c r="AD51" i="5" s="1"/>
  <c r="AC109" i="5"/>
  <c r="AD109" i="5" s="1"/>
  <c r="W73" i="5"/>
  <c r="W72" i="5" s="1"/>
  <c r="AC74" i="5"/>
  <c r="AD74" i="5" s="1"/>
  <c r="AC156" i="5"/>
  <c r="AD156" i="5" s="1"/>
  <c r="W130" i="5"/>
  <c r="W103" i="5"/>
  <c r="AC107" i="5"/>
  <c r="AD107" i="5" s="1"/>
  <c r="W109" i="5"/>
  <c r="W83" i="5"/>
  <c r="AC84" i="5"/>
  <c r="AD84" i="5" s="1"/>
  <c r="W136" i="5"/>
  <c r="AC78" i="5"/>
  <c r="AD78" i="5" s="1"/>
  <c r="W77" i="5"/>
  <c r="W76" i="5" s="1"/>
  <c r="AC142" i="5"/>
  <c r="AC130" i="5"/>
  <c r="AD130" i="5" s="1"/>
  <c r="W29" i="5"/>
  <c r="W28" i="5" s="1"/>
  <c r="W44" i="5"/>
  <c r="AC45" i="5"/>
  <c r="AD45" i="5" s="1"/>
  <c r="W120" i="5"/>
  <c r="AC121" i="5"/>
  <c r="AD121" i="5" s="1"/>
  <c r="AC60" i="5"/>
  <c r="AD60" i="5" s="1"/>
  <c r="W59" i="5"/>
  <c r="AC34" i="5"/>
  <c r="AD34" i="5" s="1"/>
  <c r="AC16" i="5"/>
  <c r="W93" i="5"/>
  <c r="AC94" i="5"/>
  <c r="AD94" i="5" s="1"/>
  <c r="AC127" i="5"/>
  <c r="AD127" i="5" s="1"/>
  <c r="W126" i="5"/>
  <c r="AC136" i="5"/>
  <c r="AD136" i="5" s="1"/>
  <c r="W117" i="5"/>
  <c r="AC118" i="5"/>
  <c r="AD118" i="5" s="1"/>
  <c r="W156" i="5"/>
  <c r="AC14" i="5" l="1"/>
  <c r="AD14" i="5" s="1"/>
  <c r="AD16" i="5"/>
  <c r="AC141" i="5"/>
  <c r="AD141" i="5" s="1"/>
  <c r="AD142" i="5"/>
  <c r="Y162" i="5"/>
  <c r="Y163" i="5" s="1"/>
  <c r="AC3" i="5"/>
  <c r="AC20" i="5"/>
  <c r="AD20" i="5" s="1"/>
  <c r="X162" i="5"/>
  <c r="X163" i="5" s="1"/>
  <c r="AA163" i="5"/>
  <c r="U13" i="5"/>
  <c r="U162" i="5" s="1"/>
  <c r="V13" i="5"/>
  <c r="V162" i="5" s="1"/>
  <c r="Z163" i="5"/>
  <c r="AB163" i="5"/>
  <c r="AC86" i="5"/>
  <c r="AD86" i="5" s="1"/>
  <c r="AC59" i="5"/>
  <c r="AD59" i="5" s="1"/>
  <c r="AC117" i="5"/>
  <c r="AD117" i="5" s="1"/>
  <c r="AC93" i="5"/>
  <c r="AD93" i="5" s="1"/>
  <c r="AC29" i="5"/>
  <c r="AD29" i="5" s="1"/>
  <c r="AC44" i="5"/>
  <c r="AD44" i="5" s="1"/>
  <c r="AC77" i="5"/>
  <c r="AD77" i="5" s="1"/>
  <c r="AC83" i="5"/>
  <c r="AD83" i="5" s="1"/>
  <c r="AC73" i="5"/>
  <c r="AD73" i="5" s="1"/>
  <c r="AC126" i="5"/>
  <c r="AD126" i="5" s="1"/>
  <c r="AC120" i="5"/>
  <c r="AD120" i="5" s="1"/>
  <c r="W43" i="5"/>
  <c r="W13" i="5" s="1"/>
  <c r="AC103" i="5"/>
  <c r="AD103" i="5" s="1"/>
  <c r="AC50" i="5"/>
  <c r="AD50" i="5" s="1"/>
  <c r="AC72" i="5" l="1"/>
  <c r="AD72" i="5" s="1"/>
  <c r="AC43" i="5"/>
  <c r="AD43" i="5" s="1"/>
  <c r="AC76" i="5"/>
  <c r="AD76" i="5" s="1"/>
  <c r="AC28" i="5"/>
  <c r="AD28" i="5" s="1"/>
  <c r="W162" i="5"/>
  <c r="W163" i="5" s="1"/>
  <c r="AD3" i="5"/>
  <c r="AC13" i="5" l="1"/>
  <c r="AD13" i="5" s="1"/>
  <c r="AC162" i="5" l="1"/>
  <c r="AC4" i="5"/>
  <c r="AD4" i="5" l="1"/>
  <c r="AC163" i="5"/>
  <c r="AD162" i="5"/>
</calcChain>
</file>

<file path=xl/sharedStrings.xml><?xml version="1.0" encoding="utf-8"?>
<sst xmlns="http://schemas.openxmlformats.org/spreadsheetml/2006/main" count="16075" uniqueCount="2922">
  <si>
    <t>Obra</t>
  </si>
  <si>
    <t>Bancos</t>
  </si>
  <si>
    <t>B.D.I.</t>
  </si>
  <si>
    <t>Encargos Sociais</t>
  </si>
  <si>
    <t>Planilha Orçamentária Resumida</t>
  </si>
  <si>
    <t>Item</t>
  </si>
  <si>
    <t>Descrição</t>
  </si>
  <si>
    <t>Total</t>
  </si>
  <si>
    <t>Peso (%)</t>
  </si>
  <si>
    <t xml:space="preserve"> 1 </t>
  </si>
  <si>
    <t>Total sem BDI</t>
  </si>
  <si>
    <t>Total do BDI</t>
  </si>
  <si>
    <t>Total Geral</t>
  </si>
  <si>
    <t xml:space="preserve">_______________________________________________________________
</t>
  </si>
  <si>
    <t>Orçamento Sintético</t>
  </si>
  <si>
    <t>Código</t>
  </si>
  <si>
    <t>Banco</t>
  </si>
  <si>
    <t>Und</t>
  </si>
  <si>
    <t>Quant.</t>
  </si>
  <si>
    <t>Valor Unit</t>
  </si>
  <si>
    <t>Valor Unit com BDI</t>
  </si>
  <si>
    <t xml:space="preserve"> 1.1 </t>
  </si>
  <si>
    <t>SERVIÇOS PRELIMINARES</t>
  </si>
  <si>
    <t xml:space="preserve"> 1.1.1 </t>
  </si>
  <si>
    <t>Próprio</t>
  </si>
  <si>
    <t>m²</t>
  </si>
  <si>
    <t xml:space="preserve"> 1.1.2 </t>
  </si>
  <si>
    <t>SINAPI</t>
  </si>
  <si>
    <t xml:space="preserve"> 1.2 </t>
  </si>
  <si>
    <t xml:space="preserve"> 1.2.1 </t>
  </si>
  <si>
    <t>m³</t>
  </si>
  <si>
    <t xml:space="preserve"> 1.2.2 </t>
  </si>
  <si>
    <t xml:space="preserve"> 96544 </t>
  </si>
  <si>
    <t>ARMAÇÃO DE BLOCO, VIGA BALDRAME OU SAPATA UTILIZANDO AÇO CA-50 DE 6,3 MM - MONTAGEM. AF_06/2017</t>
  </si>
  <si>
    <t>KG</t>
  </si>
  <si>
    <t xml:space="preserve"> 96545 </t>
  </si>
  <si>
    <t>ARMAÇÃO DE BLOCO, VIGA BALDRAME OU SAPATA UTILIZANDO AÇO CA-50 DE 8 MM - MONTAGEM. AF_06/2017</t>
  </si>
  <si>
    <t xml:space="preserve"> 96546 </t>
  </si>
  <si>
    <t>ARMAÇÃO DE BLOCO, VIGA BALDRAME OU SAPATA UTILIZANDO AÇO CA-50 DE 10 MM - MONTAGEM. AF_06/2017</t>
  </si>
  <si>
    <t xml:space="preserve"> 96543 </t>
  </si>
  <si>
    <t>ARMAÇÃO DE BLOCO, VIGA BALDRAME E SAPATA UTILIZANDO AÇO CA-60 DE 5 MM - MONTAGEM. AF_06/2017</t>
  </si>
  <si>
    <t xml:space="preserve"> 96535 </t>
  </si>
  <si>
    <t>FABRICAÇÃO, MONTAGEM E DESMONTAGEM DE FÔRMA PARA SAPATA, EM MADEIRA SERRADA, E=25 MM, 4 UTILIZAÇÕES. AF_06/2017</t>
  </si>
  <si>
    <t xml:space="preserve"> 96995 </t>
  </si>
  <si>
    <t>REATERRO MANUAL APILOADO COM SOQUETE. AF_10/2017</t>
  </si>
  <si>
    <t xml:space="preserve"> 1.3 </t>
  </si>
  <si>
    <t xml:space="preserve"> 1.3.1 </t>
  </si>
  <si>
    <t xml:space="preserve"> 92443 </t>
  </si>
  <si>
    <t>MONTAGEM E DESMONTAGEM DE FÔRMA DE PILARES RETANGULARES E ESTRUTURAS SIMILARES, PÉ-DIREITO SIMPLES, EM CHAPA DE MADEIRA COMPENSADA PLASTIFICADA, 18 UTILIZAÇÕES. AF_09/2020</t>
  </si>
  <si>
    <t xml:space="preserve"> 92776 </t>
  </si>
  <si>
    <t>ARMAÇÃO DE PILAR OU VIGA DE UMA ESTRUTURA CONVENCIONAL DE CONCRETO ARMADO EM UMA EDIFICAÇÃO TÉRREA OU SOBRADO UTILIZANDO AÇO CA-50 DE 6,3 MM - MONTAGEM. AF_12/2015</t>
  </si>
  <si>
    <t xml:space="preserve"> 92777 </t>
  </si>
  <si>
    <t>ARMAÇÃO DE PILAR OU VIGA DE UMA ESTRUTURA CONVENCIONAL DE CONCRETO ARMADO EM UMA EDIFICAÇÃO TÉRREA OU SOBRADO UTILIZANDO AÇO CA-50 DE 8,0 MM - MONTAGEM. AF_12/2015</t>
  </si>
  <si>
    <t xml:space="preserve"> 92778 </t>
  </si>
  <si>
    <t>ARMAÇÃO DE PILAR OU VIGA DE UMA ESTRUTURA CONVENCIONAL DE CONCRETO ARMADO EM UMA EDIFICAÇÃO TÉRREA OU SOBRADO UTILIZANDO AÇO CA-50 DE 10,0 MM - MONTAGEM. AF_12/2015</t>
  </si>
  <si>
    <t xml:space="preserve"> 92775 </t>
  </si>
  <si>
    <t>ARMAÇÃO DE PILAR OU VIGA DE UMA ESTRUTURA CONVENCIONAL DE CONCRETO ARMADO EM UMA EDIFICAÇÃO TÉRREA OU SOBRADO UTILIZANDO AÇO CA-60 DE 5,0 MM - MONTAGEM. AF_12/2015</t>
  </si>
  <si>
    <t xml:space="preserve"> 1.4 </t>
  </si>
  <si>
    <t xml:space="preserve"> 1.4.1 </t>
  </si>
  <si>
    <t xml:space="preserve"> 1.5 </t>
  </si>
  <si>
    <t xml:space="preserve"> 1.5.1 </t>
  </si>
  <si>
    <t xml:space="preserve"> 1.5.2 </t>
  </si>
  <si>
    <t xml:space="preserve"> 1.5.3 </t>
  </si>
  <si>
    <t xml:space="preserve"> 88485 </t>
  </si>
  <si>
    <t>APLICAÇÃO DE FUNDO SELADOR ACRÍLICO EM PAREDES, UMA DEMÃO. AF_06/2014</t>
  </si>
  <si>
    <t xml:space="preserve"> 1.5.4 </t>
  </si>
  <si>
    <t xml:space="preserve"> 1.5.5 </t>
  </si>
  <si>
    <t xml:space="preserve"> 88489 </t>
  </si>
  <si>
    <t>APLICAÇÃO MANUAL DE PINTURA COM TINTA LÁTEX ACRÍLICA EM PAREDES, DUAS DEMÃOS. AF_06/2014</t>
  </si>
  <si>
    <t xml:space="preserve"> 99059 </t>
  </si>
  <si>
    <t>LOCACAO CONVENCIONAL DE OBRA, UTILIZANDO GABARITO DE TÁBUAS CORRIDAS PONTALETADAS A CADA 2,00M -  2 UTILIZAÇÕES. AF_10/2018</t>
  </si>
  <si>
    <t>M</t>
  </si>
  <si>
    <t>COBERTURA</t>
  </si>
  <si>
    <t xml:space="preserve"> 96113 </t>
  </si>
  <si>
    <t>FORRO EM PLACAS DE GESSO, PARA AMBIENTES COMERCIAIS. AF_05/2017_P</t>
  </si>
  <si>
    <t>UN</t>
  </si>
  <si>
    <t>ESQUADRIAS</t>
  </si>
  <si>
    <t xml:space="preserve"> 94974 </t>
  </si>
  <si>
    <t>CONCRETO MAGRO PARA LASTRO, TRAÇO 1:4,5:4,5 (EM MASSA SECA DE CIMENTO/ AREIA MÉDIA/ BRITA 1) - PREPARO MANUAL. AF_05/2021</t>
  </si>
  <si>
    <t xml:space="preserve"> 87256 </t>
  </si>
  <si>
    <t>REVESTIMENTO CERÂMICO PARA PISO COM PLACAS TIPO ESMALTADA EXTRA DE DIMENSÕES 60X60 CM APLICADA EM AMBIENTES DE ÁREA ENTRE 5 M2 E 10 M2. AF_06/2014</t>
  </si>
  <si>
    <t>PINTURA</t>
  </si>
  <si>
    <t xml:space="preserve"> 88495 </t>
  </si>
  <si>
    <t>APLICAÇÃO E LIXAMENTO DE MASSA LÁTEX EM PAREDES, UMA DEMÃO. AF_06/2014</t>
  </si>
  <si>
    <t xml:space="preserve"> 88488 </t>
  </si>
  <si>
    <t>APLICAÇÃO MANUAL DE PINTURA COM TINTA LÁTEX ACRÍLICA EM TETO, DUAS DEMÃOS. AF_06/2014</t>
  </si>
  <si>
    <t>und</t>
  </si>
  <si>
    <t>PAVIMENTAÇÃO</t>
  </si>
  <si>
    <t xml:space="preserve"> 92480 </t>
  </si>
  <si>
    <t>MONTAGEM E DESMONTAGEM DE FÔRMA DE VIGA, ESCORAMENTO METÁLICO, PÉ-DIREITO SIMPLES, EM CHAPA DE MADEIRA PLASTIFICADA, 18 UTILIZAÇÕES. AF_09/2020</t>
  </si>
  <si>
    <t xml:space="preserve"> 91341 </t>
  </si>
  <si>
    <t>PORTA EM ALUMÍNIO DE ABRIR TIPO VENEZIANA COM GUARNIÇÃO, FIXAÇÃO COM PARAFUSOS - FORNECIMENTO E INSTALAÇÃO. AF_12/2019</t>
  </si>
  <si>
    <t xml:space="preserve"> 96547 </t>
  </si>
  <si>
    <t>ARMAÇÃO DE BLOCO, VIGA BALDRAME OU SAPATA UTILIZANDO AÇO CA-50 DE 12,5 MM - MONTAGEM. AF_06/2017</t>
  </si>
  <si>
    <t xml:space="preserve"> 100434 </t>
  </si>
  <si>
    <t>CALHA DE BEIRAL, SEMICIRCULAR DE PVC, DIAMETRO 125 MM, INCLUINDO CABECEIRAS, EMENDAS, BOCAIS, SUPORTES E VEDAÇÕES, EXCLUINDO CONDUTORES, INCLUSO TRANSPORTE VERTICAL. AF_07/2019</t>
  </si>
  <si>
    <t xml:space="preserve"> 92000 </t>
  </si>
  <si>
    <t>TOMADA BAIXA DE EMBUTIR (1 MÓDULO), 2P+T 10 A, INCLUINDO SUPORTE E PLACA - FORNECIMENTO E INSTALAÇÃO. AF_12/2015</t>
  </si>
  <si>
    <t xml:space="preserve"> 93653 </t>
  </si>
  <si>
    <t>DISJUNTOR MONOPOLAR TIPO DIN, CORRENTE NOMINAL DE 10A - FORNECIMENTO E INSTALAÇÃO. AF_10/2020</t>
  </si>
  <si>
    <t xml:space="preserve"> 93654 </t>
  </si>
  <si>
    <t>DISJUNTOR MONOPOLAR TIPO DIN, CORRENTE NOMINAL DE 16A - FORNECIMENTO E INSTALAÇÃO. AF_10/2020</t>
  </si>
  <si>
    <t xml:space="preserve"> 91846 </t>
  </si>
  <si>
    <t>ELETRODUTO FLEXÍVEL CORRUGADO, PVC, DN 32 MM (1"), PARA CIRCUITOS TERMINAIS, INSTALADO EM LAJE - FORNECIMENTO E INSTALAÇÃO. AF_12/2015</t>
  </si>
  <si>
    <t xml:space="preserve"> 101875 </t>
  </si>
  <si>
    <t>QUADRO DE DISTRIBUIÇÃO DE ENERGIA EM CHAPA DE AÇO GALVANIZADO, DE EMBUTIR, COM BARRAMENTO TRIFÁSICO, PARA 12 DISJUNTORES DIN 100A - FORNECIMENTO E INSTALAÇÃO. AF_10/2020</t>
  </si>
  <si>
    <t xml:space="preserve"> 91940 </t>
  </si>
  <si>
    <t>CAIXA RETANGULAR 4" X 2" MÉDIA (1,30 M DO PISO), PVC, INSTALADA EM PAREDE - FORNECIMENTO E INSTALAÇÃO. AF_12/2015</t>
  </si>
  <si>
    <t>Composições Analíticas com Preço Unitário</t>
  </si>
  <si>
    <t>Composições Principais</t>
  </si>
  <si>
    <t>Tipo</t>
  </si>
  <si>
    <t>Composição</t>
  </si>
  <si>
    <t>SEDI - SERVIÇOS DIVERSOS</t>
  </si>
  <si>
    <t>Composição Auxiliar</t>
  </si>
  <si>
    <t xml:space="preserve"> 94962 </t>
  </si>
  <si>
    <t>CONCRETO MAGRO PARA LASTRO, TRAÇO 1:4,5:4,5 (EM MASSA SECA DE CIMENTO/ AREIA MÉDIA/ BRITA 1) - PREPARO MECÂNICO COM BETONEIRA 400 L. AF_05/2021</t>
  </si>
  <si>
    <t>FUES - FUNDAÇÕES E ESTRUTURAS</t>
  </si>
  <si>
    <t xml:space="preserve"> 88262 </t>
  </si>
  <si>
    <t>CARPINTEIRO DE FORMAS COM ENCARGOS COMPLEMENTARES</t>
  </si>
  <si>
    <t>H</t>
  </si>
  <si>
    <t xml:space="preserve"> 88316 </t>
  </si>
  <si>
    <t>SERVENTE COM ENCARGOS COMPLEMENTARES</t>
  </si>
  <si>
    <t>Insumo</t>
  </si>
  <si>
    <t>Material</t>
  </si>
  <si>
    <t>MO sem LS =&gt;</t>
  </si>
  <si>
    <t>LS =&gt;</t>
  </si>
  <si>
    <t>MO com LS =&gt;</t>
  </si>
  <si>
    <t>Valor do BDI =&gt;</t>
  </si>
  <si>
    <t>Valor com BDI =&gt;</t>
  </si>
  <si>
    <t>CANT - CANTEIRO DE OBRAS</t>
  </si>
  <si>
    <t>COBE - COBERTURA</t>
  </si>
  <si>
    <t>ESQV - ESQUADRIAS/FERRAGENS/VIDROS</t>
  </si>
  <si>
    <t>INEL - INSTALAÇÃO ELÉTRICA/ELETRIFICAÇÃO E ILUMINAÇÃO EXTERNA</t>
  </si>
  <si>
    <t xml:space="preserve"> 91924 </t>
  </si>
  <si>
    <t>CABO DE COBRE FLEXÍVEL ISOLADO, 1,5 MM², ANTI-CHAMA 450/750 V, PARA CIRCUITOS TERMINAIS - FORNECIMENTO E INSTALAÇÃO. AF_12/2015</t>
  </si>
  <si>
    <t xml:space="preserve"> 91926 </t>
  </si>
  <si>
    <t>CABO DE COBRE FLEXÍVEL ISOLADO, 2,5 MM², ANTI-CHAMA 450/750 V, PARA CIRCUITOS TERMINAIS - FORNECIMENTO E INSTALAÇÃO. AF_12/2015</t>
  </si>
  <si>
    <t xml:space="preserve"> 91941 </t>
  </si>
  <si>
    <t>CAIXA RETANGULAR 4" X 2" BAIXA (0,30 M DO PISO), PVC, INSTALADA EM PAREDE - FORNECIMENTO E INSTALAÇÃO. AF_12/2015</t>
  </si>
  <si>
    <t>INHI - INSTALAÇÕES HIDROS SANITÁRIAS</t>
  </si>
  <si>
    <t xml:space="preserve"> 90447 </t>
  </si>
  <si>
    <t>RASGO EM ALVENARIA PARA ELETRODUTOS COM DIAMETROS MENORES OU IGUAIS A 40 MM. AF_05/2015</t>
  </si>
  <si>
    <t>MOVT - MOVIMENTO DE TERRA</t>
  </si>
  <si>
    <t>PARE - PAREDES/PAINEIS</t>
  </si>
  <si>
    <t>PINT - PINTURAS</t>
  </si>
  <si>
    <t>REVE - REVESTIMENTO E TRATAMENTO DE SUPERFÍCIES</t>
  </si>
  <si>
    <t xml:space="preserve"> 00010886 </t>
  </si>
  <si>
    <t>EXTINTOR DE INCENDIO PORTATIL COM CARGA DE AGUA PRESSURIZADA DE 10 L, CLASSE A</t>
  </si>
  <si>
    <t xml:space="preserve"> 00010891 </t>
  </si>
  <si>
    <t>EXTINTOR DE INCENDIO PORTATIL COM CARGA DE PO QUIMICO SECO (PQS) DE 4 KG, CLASSE BC</t>
  </si>
  <si>
    <t xml:space="preserve"> 91937 </t>
  </si>
  <si>
    <t>CAIXA OCTOGONAL 3" X 3", PVC, INSTALADA EM LAJE - FORNECIMENTO E INSTALAÇÃO. AF_12/2015</t>
  </si>
  <si>
    <t xml:space="preserve"> 91939 </t>
  </si>
  <si>
    <t>CAIXA RETANGULAR 4" X 2" ALTA (2,00 M DO PISO), PVC, INSTALADA EM PAREDE - FORNECIMENTO E INSTALAÇÃO. AF_12/2015</t>
  </si>
  <si>
    <t>PISO - PISOS</t>
  </si>
  <si>
    <t>CJ</t>
  </si>
  <si>
    <t>CHOR - CUSTOS HORÁRIOS DE MÁQUINAS E EQUIPAMENTOS</t>
  </si>
  <si>
    <t>CHP</t>
  </si>
  <si>
    <t>CHI</t>
  </si>
  <si>
    <t xml:space="preserve"> 88309 </t>
  </si>
  <si>
    <t>PEDREIRO COM ENCARGOS COMPLEMENTARES</t>
  </si>
  <si>
    <t xml:space="preserve"> 94968 </t>
  </si>
  <si>
    <t>CONCRETO MAGRO PARA LASTRO, TRAÇO 1:4,5:4,5 (EM MASSA SECA DE CIMENTO/ AREIA MÉDIA/ BRITA 1) - PREPARO MECÂNICO COM BETONEIRA 600 L. AF_05/2021</t>
  </si>
  <si>
    <t xml:space="preserve"> 92792 </t>
  </si>
  <si>
    <t>CORTE E DOBRA DE AÇO CA-50, DIÂMETRO DE 6,3 MM, UTILIZADO EM ESTRUTURAS DIVERSAS, EXCETO LAJES. AF_12/2015</t>
  </si>
  <si>
    <t xml:space="preserve"> 88238 </t>
  </si>
  <si>
    <t>AJUDANTE DE ARMADOR COM ENCARGOS COMPLEMENTARES</t>
  </si>
  <si>
    <t xml:space="preserve"> 88245 </t>
  </si>
  <si>
    <t>ARMADOR COM ENCARGOS COMPLEMENTARES</t>
  </si>
  <si>
    <t xml:space="preserve"> 00043132 </t>
  </si>
  <si>
    <t>ARAME RECOZIDO 16 BWG, D = 1,65 MM (0,016 KG/M) OU 18 BWG, D = 1,25 MM (0,01 KG/M)</t>
  </si>
  <si>
    <t xml:space="preserve"> 00039017 </t>
  </si>
  <si>
    <t>ESPACADOR / DISTANCIADOR CIRCULAR COM ENTRADA LATERAL, EM PLASTICO, PARA VERGALHAO *4,2 A 12,5* MM, COBRIMENTO 20 MM</t>
  </si>
  <si>
    <t xml:space="preserve"> 92793 </t>
  </si>
  <si>
    <t>CORTE E DOBRA DE AÇO CA-50, DIÂMETRO DE 8,0 MM, UTILIZADO EM ESTRUTURAS DIVERSAS, EXCETO LAJES. AF_12/2015</t>
  </si>
  <si>
    <t xml:space="preserve"> 92794 </t>
  </si>
  <si>
    <t>CORTE E DOBRA DE AÇO CA-50, DIÂMETRO DE 10,0 MM, UTILIZADO EM ESTRUTURAS DIVERSAS, EXCETO LAJES. AF_12/2015</t>
  </si>
  <si>
    <t xml:space="preserve"> 92791 </t>
  </si>
  <si>
    <t>CORTE E DOBRA DE AÇO CA-60, DIÂMETRO DE 5,0 MM, UTILIZADO EM ESTRUTURAS DIVERSAS, EXCETO LAJES. AF_12/2015</t>
  </si>
  <si>
    <t xml:space="preserve"> 91692 </t>
  </si>
  <si>
    <t>SERRA CIRCULAR DE BANCADA COM MOTOR ELÉTRICO POTÊNCIA DE 5HP, COM COIFA PARA DISCO 10" - CHP DIURNO. AF_08/2015</t>
  </si>
  <si>
    <t xml:space="preserve"> 91693 </t>
  </si>
  <si>
    <t>SERRA CIRCULAR DE BANCADA COM MOTOR ELÉTRICO POTÊNCIA DE 5HP, COM COIFA PARA DISCO 10" - CHI DIURNO. AF_08/2015</t>
  </si>
  <si>
    <t xml:space="preserve"> 88239 </t>
  </si>
  <si>
    <t>AJUDANTE DE CARPINTEIRO COM ENCARGOS COMPLEMENTARES</t>
  </si>
  <si>
    <t xml:space="preserve"> 00002692 </t>
  </si>
  <si>
    <t>DESMOLDANTE PROTETOR PARA FORMAS DE MADEIRA, DE BASE OLEOSA EMULSIONADA EM AGUA</t>
  </si>
  <si>
    <t>L</t>
  </si>
  <si>
    <t xml:space="preserve"> 00005074 </t>
  </si>
  <si>
    <t>PREGO DE ACO POLIDO COM CABECA 15 X 18 (1 1/2 X 13)</t>
  </si>
  <si>
    <t xml:space="preserve"> 00040304 </t>
  </si>
  <si>
    <t>PREGO DE ACO POLIDO COM CABECA DUPLA 17 X 27 (2 1/2 X 11)</t>
  </si>
  <si>
    <t xml:space="preserve"> 00005073 </t>
  </si>
  <si>
    <t>PREGO DE ACO POLIDO COM CABECA 17 X 24 (2 1/4 X 11)</t>
  </si>
  <si>
    <t xml:space="preserve"> 00004517 </t>
  </si>
  <si>
    <t>SARRAFO *2,5 X 7,5* CM EM PINUS, MISTA OU EQUIVALENTE DA REGIAO - BRUTA</t>
  </si>
  <si>
    <t xml:space="preserve"> 00006189 </t>
  </si>
  <si>
    <t>TABUA NAO APARELHADA *2,5 X 30* CM, EM MACARANDUBA, ANGELIM OU EQUIVALENTE DA REGIAO - BRUTA</t>
  </si>
  <si>
    <t xml:space="preserve"> 90586 </t>
  </si>
  <si>
    <t>VIBRADOR DE IMERSÃO, DIÂMETRO DE PONTEIRA 45MM, MOTOR ELÉTRICO TRIFÁSICO POTÊNCIA DE 2 CV - CHP DIURNO. AF_06/2015</t>
  </si>
  <si>
    <t xml:space="preserve"> 90587 </t>
  </si>
  <si>
    <t>VIBRADOR DE IMERSÃO, DIÂMETRO DE PONTEIRA 45MM, MOTOR ELÉTRICO TRIFÁSICO POTÊNCIA DE 2 CV - CHI DIURNO. AF_06/2015</t>
  </si>
  <si>
    <t>IMPE - IMPERMEABILIZAÇÕES E PROTEÇÕES DIVERSAS</t>
  </si>
  <si>
    <t xml:space="preserve"> 87298 </t>
  </si>
  <si>
    <t>ARGAMASSA TRAÇO 1:3 (EM VOLUME DE CIMENTO E AREIA MÉDIA ÚMIDA) PARA CONTRAPISO, PREPARO MECÂNICO COM BETONEIRA 400 L. AF_08/2019</t>
  </si>
  <si>
    <t xml:space="preserve"> 00000123 </t>
  </si>
  <si>
    <t>ADITIVO IMPERMEABILIZANTE DE PEGA NORMAL PARA ARGAMASSAS E CONCRETOS SEM ARMACAO, LIQUIDO E ISENTO DE CLORETOS</t>
  </si>
  <si>
    <t xml:space="preserve"> 92264 </t>
  </si>
  <si>
    <t>FABRICAÇÃO DE FÔRMA PARA PILARES E ESTRUTURAS SIMILARES, EM CHAPA DE MADEIRA COMPENSADA PLASTIFICADA, E = 18 MM. AF_09/2020</t>
  </si>
  <si>
    <t xml:space="preserve"> 00040271 </t>
  </si>
  <si>
    <t>LOCACAO DE APRUMADOR METALICO DE PILAR, COM ALTURA E ANGULO REGULAVEIS, EXTENSAO DE *1,50* A *2,80* M</t>
  </si>
  <si>
    <t>Equipamento</t>
  </si>
  <si>
    <t>MES</t>
  </si>
  <si>
    <t xml:space="preserve"> 00040287 </t>
  </si>
  <si>
    <t>LOCACAO DE BARRA DE ANCORAGEM DE 0,80 A 1,20 M DE EXTENSAO, COM ROSCA DE 5/8", INCLUINDO PORCA E FLANGE</t>
  </si>
  <si>
    <t xml:space="preserve"> 00040275 </t>
  </si>
  <si>
    <t>LOCACAO DE VIGA SANDUICHE METALICA VAZADA PARA TRAVAMENTO DE PILARES, ALTURA DE *8* CM, LARGURA DE *6* CM E EXTENSAO DE 2 M</t>
  </si>
  <si>
    <t xml:space="preserve"> 87292 </t>
  </si>
  <si>
    <t>ARGAMASSA TRAÇO 1:2:8 (EM VOLUME DE CIMENTO, CAL E AREIA MÉDIA ÚMIDA) PARA EMBOÇO/MASSA ÚNICA/ASSENTAMENTO DE ALVENARIA DE VEDAÇÃO, PREPARO MECÂNICO COM BETONEIRA 400 L. AF_08/2019</t>
  </si>
  <si>
    <t xml:space="preserve"> 00037395 </t>
  </si>
  <si>
    <t>PINO DE ACO COM FURO, HASTE = 27 MM (ACAO DIRETA)</t>
  </si>
  <si>
    <t>CENTO</t>
  </si>
  <si>
    <t xml:space="preserve"> 00034557 </t>
  </si>
  <si>
    <t>TELA DE ACO SOLDADA GALVANIZADA/ZINCADA PARA ALVENARIA, FIO D = *1,20 A 1,70* MM, MALHA 15 X 15 MM, (C X L) *50 X 7,5* CM</t>
  </si>
  <si>
    <t xml:space="preserve"> 88310 </t>
  </si>
  <si>
    <t>PINTOR COM ENCARGOS COMPLEMENTARES</t>
  </si>
  <si>
    <t xml:space="preserve"> 00006085 </t>
  </si>
  <si>
    <t>SELADOR ACRILICO OPACO PREMIUM INTERIOR/EXTERIOR</t>
  </si>
  <si>
    <t xml:space="preserve"> 00003767 </t>
  </si>
  <si>
    <t>LIXA EM FOLHA PARA PAREDE OU MADEIRA, NUMERO 120, COR VERMELHA</t>
  </si>
  <si>
    <t xml:space="preserve"> 00007356 </t>
  </si>
  <si>
    <t>TINTA LATEX ACRILICA PREMIUM, COR BRANCO FOSCO</t>
  </si>
  <si>
    <t xml:space="preserve"> 87313 </t>
  </si>
  <si>
    <t>ARGAMASSA TRAÇO 1:3 (EM VOLUME DE CIMENTO E AREIA GROSSA ÚMIDA) PARA CHAPISCO CONVENCIONAL, PREPARO MECÂNICO COM BETONEIRA 400 L. AF_08/2019</t>
  </si>
  <si>
    <t>SERT - SERVIÇOS TÉCNICOS</t>
  </si>
  <si>
    <t xml:space="preserve"> 99062 </t>
  </si>
  <si>
    <t>MARCAÇÃO DE PONTOS EM GABARITO OU CAVALETE. AF_10/2018</t>
  </si>
  <si>
    <t xml:space="preserve"> 00004433 </t>
  </si>
  <si>
    <t>CAIBRO NAO APARELHADO  *7,5 X 7,5* CM, EM MACARANDUBA, ANGELIM OU EQUIVALENTE DA REGIAO -  BRUTA</t>
  </si>
  <si>
    <t xml:space="preserve"> 00005068 </t>
  </si>
  <si>
    <t>PREGO DE ACO POLIDO COM CABECA 17 X 21 (2 X 11)</t>
  </si>
  <si>
    <t xml:space="preserve"> 00004417 </t>
  </si>
  <si>
    <t>SARRAFO NAO APARELHADO *2,5 X 7* CM, EM MACARANDUBA, ANGELIM OU EQUIVALENTE DA REGIAO -  BRUTA</t>
  </si>
  <si>
    <t xml:space="preserve"> 00010567 </t>
  </si>
  <si>
    <t>TABUA *2,5 X 23* CM EM PINUS, MISTA OU EQUIVALENTE DA REGIAO - BRUTA</t>
  </si>
  <si>
    <t xml:space="preserve"> 00004491 </t>
  </si>
  <si>
    <t>PONTALETE *7,5 X 7,5* CM EM PINUS, MISTA OU EQUIVALENTE DA REGIAO - BRUTA</t>
  </si>
  <si>
    <t xml:space="preserve"> 88830 </t>
  </si>
  <si>
    <t>BETONEIRA CAPACIDADE NOMINAL DE 400 L, CAPACIDADE DE MISTURA 280 L, MOTOR ELÉTRICO TRIFÁSICO POTÊNCIA DE 2 CV, SEM CARREGADOR - CHP DIURNO. AF_10/2014</t>
  </si>
  <si>
    <t xml:space="preserve"> 88831 </t>
  </si>
  <si>
    <t>BETONEIRA CAPACIDADE NOMINAL DE 400 L, CAPACIDADE DE MISTURA 280 L, MOTOR ELÉTRICO TRIFÁSICO POTÊNCIA DE 2 CV, SEM CARREGADOR - CHI DIURNO. AF_10/2014</t>
  </si>
  <si>
    <t xml:space="preserve"> 88377 </t>
  </si>
  <si>
    <t>OPERADOR DE BETONEIRA ESTACIONÁRIA/MISTURADOR COM ENCARGOS COMPLEMENTARES</t>
  </si>
  <si>
    <t xml:space="preserve"> 00000370 </t>
  </si>
  <si>
    <t>AREIA MEDIA - POSTO JAZIDA/FORNECEDOR (RETIRADO NA JAZIDA, SEM TRANSPORTE)</t>
  </si>
  <si>
    <t xml:space="preserve"> 00001379 </t>
  </si>
  <si>
    <t>CIMENTO PORTLAND COMPOSTO CP II-32</t>
  </si>
  <si>
    <t xml:space="preserve"> 00004721 </t>
  </si>
  <si>
    <t>PEDRA BRITADA N. 1 (9,5 a 19 MM) POSTO PEDREIRA/FORNECEDOR, SEM FRETE</t>
  </si>
  <si>
    <t xml:space="preserve"> 92270 </t>
  </si>
  <si>
    <t>FABRICAÇÃO DE FÔRMA PARA VIGAS, COM MADEIRA SERRADA, E = 25 MM. AF_09/2020</t>
  </si>
  <si>
    <t xml:space="preserve"> 94970 </t>
  </si>
  <si>
    <t>CONCRETO FCK = 20MPA, TRAÇO 1:2,7:3 (EM MASSA SECA DE CIMENTO/ AREIA MÉDIA/ BRITA 1) - PREPARO MECÂNICO COM BETONEIRA 600 L. AF_05/2021</t>
  </si>
  <si>
    <t xml:space="preserve"> 87294 </t>
  </si>
  <si>
    <t>ARGAMASSA TRAÇO 1:2:9 (EM VOLUME DE CIMENTO, CAL E AREIA MÉDIA ÚMIDA) PARA EMBOÇO/MASSA ÚNICA/ASSENTAMENTO DE ALVENARIA DE VEDAÇÃO, PREPARO MECÂNICO COM BETONEIRA 600 L. AF_08/2019</t>
  </si>
  <si>
    <t xml:space="preserve"> 93281 </t>
  </si>
  <si>
    <t>GUINCHO ELÉTRICO DE COLUNA, CAPACIDADE 400 KG, COM MOTO FREIO, MOTOR TRIFÁSICO DE 1,25 CV - CHP DIURNO. AF_03/2016</t>
  </si>
  <si>
    <t xml:space="preserve"> 93282 </t>
  </si>
  <si>
    <t>GUINCHO ELÉTRICO DE COLUNA, CAPACIDADE 400 KG, COM MOTO FREIO, MOTOR TRIFÁSICO DE 1,25 CV - CHI DIURNO. AF_03/2016</t>
  </si>
  <si>
    <t xml:space="preserve"> 88323 </t>
  </si>
  <si>
    <t>TELHADISTA COM ENCARGOS COMPLEMENTARES</t>
  </si>
  <si>
    <t xml:space="preserve"> 00000142 </t>
  </si>
  <si>
    <t>SELANTE ELASTICO MONOCOMPONENTE A BASE DE POLIURETANO (PU) PARA JUNTAS DIVERSAS</t>
  </si>
  <si>
    <t>310ML</t>
  </si>
  <si>
    <t xml:space="preserve"> 88269 </t>
  </si>
  <si>
    <t>GESSEIRO COM ENCARGOS COMPLEMENTARES</t>
  </si>
  <si>
    <t xml:space="preserve"> 00000345 </t>
  </si>
  <si>
    <t>ARAME GALVANIZADO 18 BWG, D = 1,24MM (0,009 KG/M)</t>
  </si>
  <si>
    <t xml:space="preserve"> 00003315 </t>
  </si>
  <si>
    <t>GESSO EM PO PARA REVESTIMENTOS/MOLDURAS/SANCAS E USO GERAL</t>
  </si>
  <si>
    <t xml:space="preserve"> 00040547 </t>
  </si>
  <si>
    <t>PARAFUSO ZINCADO, AUTOBROCANTE, FLANGEADO, 4,2 MM X 19 MM</t>
  </si>
  <si>
    <t xml:space="preserve"> 00004812 </t>
  </si>
  <si>
    <t>PLACA DE GESSO PARA FORRO, *60 X 60* CM, ESPESSURA DE 12 MM (SEM COLOCACAO)</t>
  </si>
  <si>
    <t xml:space="preserve"> 00020250 </t>
  </si>
  <si>
    <t>SISAL EM FIBRA</t>
  </si>
  <si>
    <t xml:space="preserve"> 00039961 </t>
  </si>
  <si>
    <t>SILICONE ACETICO USO GERAL INCOLOR 280 G</t>
  </si>
  <si>
    <t xml:space="preserve"> 88325 </t>
  </si>
  <si>
    <t>VIDRACEIRO COM ENCARGOS COMPLEMENTARES</t>
  </si>
  <si>
    <t xml:space="preserve"> 88256 </t>
  </si>
  <si>
    <t>AZULEJISTA OU LADRILHISTA COM ENCARGOS COMPLEMENTARES</t>
  </si>
  <si>
    <t xml:space="preserve"> 00001381 </t>
  </si>
  <si>
    <t>ARGAMASSA COLANTE AC I PARA CERAMICAS</t>
  </si>
  <si>
    <t xml:space="preserve"> 00001292 </t>
  </si>
  <si>
    <t>PISO EM CERAMICA ESMALTADA EXTRA, PEI MAIOR OU IGUAL A 4, FORMATO MAIOR QUE 2025 CM2</t>
  </si>
  <si>
    <t xml:space="preserve"> 00034357 </t>
  </si>
  <si>
    <t>REJUNTE CIMENTICIO, QUALQUER COR</t>
  </si>
  <si>
    <t xml:space="preserve"> 00005318 </t>
  </si>
  <si>
    <t>DILUENTE AGUARRAS</t>
  </si>
  <si>
    <t xml:space="preserve"> 00007288 </t>
  </si>
  <si>
    <t>TINTA ESMALTE SINTETICO PREMIUM FOSCO</t>
  </si>
  <si>
    <t>URBA - URBANIZAÇÃO</t>
  </si>
  <si>
    <t xml:space="preserve"> 00043130 </t>
  </si>
  <si>
    <t>ARAME GALVANIZADO 12 BWG, D = 2,76 MM (0,048 KG/M) OU 14 BWG, D = 2,11 MM (0,026 KG/M)</t>
  </si>
  <si>
    <t xml:space="preserve"> 88317 </t>
  </si>
  <si>
    <t>SOLDADOR COM ENCARGOS COMPLEMENTARES</t>
  </si>
  <si>
    <t>PAVI - PAVIMENTAÇÃO</t>
  </si>
  <si>
    <t xml:space="preserve"> 87316 </t>
  </si>
  <si>
    <t>ARGAMASSA TRAÇO 1:4 (EM VOLUME DE CIMENTO E AREIA GROSSA ÚMIDA) PARA CHAPISCO CONVENCIONAL, PREPARO MECÂNICO COM BETONEIRA 400 L. AF_08/2019</t>
  </si>
  <si>
    <t xml:space="preserve"> 00004730 </t>
  </si>
  <si>
    <t>PEDRA DE MAO OU PEDRA RACHAO PARA ARRIMO/FUNDACAO (POSTO PEDREIRA/FORNECEDOR, SEM FRETE)</t>
  </si>
  <si>
    <t xml:space="preserve"> 92266 </t>
  </si>
  <si>
    <t>FABRICAÇÃO DE FÔRMA PARA VIGAS, EM CHAPA DE MADEIRA COMPENSADA PLASTIFICADA, E = 18 MM. AF_09/2020</t>
  </si>
  <si>
    <t xml:space="preserve"> 00040339 </t>
  </si>
  <si>
    <t>LOCACAO DE CRUZETA PARA ESCORA METALICA</t>
  </si>
  <si>
    <t xml:space="preserve"> 00010749 </t>
  </si>
  <si>
    <t>LOCACAO DE ESCORA METALICA TELESCOPICA, COM ALTURA REGULAVEL DE *1,80* A *3,20* M, COM CAPACIDADE DE CARGA DE NO MINIMO 1000 KGF (10 KN), INCLUSO TRIPE E FORCADO</t>
  </si>
  <si>
    <t xml:space="preserve"> 00007568 </t>
  </si>
  <si>
    <t>BUCHA DE NYLON SEM ABA S10, COM PARAFUSO DE 6,10 X 65 MM EM ACO ZINCADO COM ROSCA SOBERBA, CABECA CHATA E FENDA PHILLIPS</t>
  </si>
  <si>
    <t xml:space="preserve"> 00036888 </t>
  </si>
  <si>
    <t>GUARNICAO / MOLDURA / ARREMATE DE ACABAMENTO PARA ESQUADRIA, EM ALUMINIO PERFIL 25, ACABAMENTO ANODIZADO BRANCO OU BRILHANTE, PARA 1 FACE</t>
  </si>
  <si>
    <t xml:space="preserve"> 00039025 </t>
  </si>
  <si>
    <t>PORTA DE ABRIR EM ALUMINIO TIPO VENEZIANA, ACABAMENTO ANODIZADO NATURAL, SEM GUARNICAO/ALIZAR/VISTA, 87 X 210 CM</t>
  </si>
  <si>
    <t xml:space="preserve"> 88267 </t>
  </si>
  <si>
    <t>ENCANADOR OU BOMBEIRO HIDRÁULICO COM ENCARGOS COMPLEMENTARES</t>
  </si>
  <si>
    <t xml:space="preserve"> 88629 </t>
  </si>
  <si>
    <t>ARGAMASSA TRAÇO 1:3 (EM VOLUME DE CIMENTO E AREIA MÉDIA ÚMIDA), PREPARO MANUAL. AF_08/2019</t>
  </si>
  <si>
    <t xml:space="preserve"> 92795 </t>
  </si>
  <si>
    <t>CORTE E DOBRA DE AÇO CA-50, DIÂMETRO DE 12,5 MM, UTILIZADO EM ESTRUTURAS DIVERSAS, EXCETO LAJES. AF_12/2015</t>
  </si>
  <si>
    <t xml:space="preserve"> 00007156 </t>
  </si>
  <si>
    <t>TELA DE ACO SOLDADA NERVURADA, CA-60, Q-196, (3,11 KG/M2), DIAMETRO DO FIO = 5,0 MM, LARGURA = 2,45 M, ESPACAMENTO DA MALHA = 10 X 10 CM</t>
  </si>
  <si>
    <t xml:space="preserve"> 88315 </t>
  </si>
  <si>
    <t>SERRALHEIRO COM ENCARGOS COMPLEMENTARES</t>
  </si>
  <si>
    <t xml:space="preserve"> 00012614 </t>
  </si>
  <si>
    <t>BOCAL PVC, PARA CALHA PLUVIAL, DIAMETRO DA SAIDA ENTRE 80 E 100 MM, PARA DRENAGEM PREDIAL</t>
  </si>
  <si>
    <t xml:space="preserve"> 00012616 </t>
  </si>
  <si>
    <t>CABECEIRA DIREITA OU ESQUERDA, PVC, PARA CALHA PLUVIAL, DIAMETRO ENTRE 119 E 170 MM, PARA DRENAGEM PREDIAL</t>
  </si>
  <si>
    <t xml:space="preserve"> 00012618 </t>
  </si>
  <si>
    <t>CALHA PLUVIAL DE PVC, DIAMETRO ENTRE 119 E 170 MM, COMPRIMENTO DE 3 M, PARA DRENAGEM PREDIAL</t>
  </si>
  <si>
    <t xml:space="preserve"> 00012624 </t>
  </si>
  <si>
    <t>EMENDA PARA CALHA PLUVIAL, PVC, DIAMETRO ENTRE 119 E 170 MM, PARA DRENAGEM PREDIAL</t>
  </si>
  <si>
    <t xml:space="preserve"> 00011054 </t>
  </si>
  <si>
    <t>PARAFUSO ROSCA SOBERBA ZINCADO CABECA CHATA FENDA SIMPLES 3,2 X 20 MM (3/4 ")</t>
  </si>
  <si>
    <t xml:space="preserve"> 00012626 </t>
  </si>
  <si>
    <t>SUPORTE METALICO PARA CALHA PLUVIAL,  ZINCADO, DOBRADO, DIAMETRO ENTRE 119 E 170 MM, PARA DRENAGEM PREDIAL</t>
  </si>
  <si>
    <t xml:space="preserve"> 00012627 </t>
  </si>
  <si>
    <t>VEDACAO DE CALHA, EM BORRACHA COR PRETA, MEDIDA ENTRE 119 E 170 MM, PARA DRENAGEM PLUVIAL PREDIAL</t>
  </si>
  <si>
    <t xml:space="preserve"> 00000367 </t>
  </si>
  <si>
    <t>AREIA GROSSA - POSTO JAZIDA/FORNECEDOR (RETIRADO NA JAZIDA, SEM TRANSPORTE)</t>
  </si>
  <si>
    <t>MIL</t>
  </si>
  <si>
    <t xml:space="preserve"> 88248 </t>
  </si>
  <si>
    <t>AUXILIAR DE ENCANADOR OU BOMBEIRO HIDRÁULICO COM ENCARGOS COMPLEMENTARES</t>
  </si>
  <si>
    <t xml:space="preserve"> 00000122 </t>
  </si>
  <si>
    <t>ADESIVO PLASTICO PARA PVC, FRASCO COM *850* GR</t>
  </si>
  <si>
    <t xml:space="preserve"> 00038383 </t>
  </si>
  <si>
    <t>LIXA D'AGUA EM FOLHA, GRAO 100</t>
  </si>
  <si>
    <t xml:space="preserve"> 00020078 </t>
  </si>
  <si>
    <t>PASTA LUBRIFICANTE PARA TUBOS E CONEXOES COM JUNTA ELASTICA, EMBALAGEM DE *400* GR (USO EM PVC, ACO, POLIETILENO E OUTROS)</t>
  </si>
  <si>
    <t xml:space="preserve"> 00020083 </t>
  </si>
  <si>
    <t>SOLUCAO PREPARADORA / LIMPADORA PARA PVC, FRASCO COM 1000 CM3</t>
  </si>
  <si>
    <t xml:space="preserve"> 91946 </t>
  </si>
  <si>
    <t>SUPORTE PARAFUSADO COM PLACA DE ENCAIXE 4" X 2" MÉDIO (1,30 M DO PISO) PARA PONTO ELÉTRICO - FORNECIMENTO E INSTALAÇÃO. AF_12/2015</t>
  </si>
  <si>
    <t xml:space="preserve"> 91998 </t>
  </si>
  <si>
    <t>TOMADA BAIXA DE EMBUTIR (1 MÓDULO), 2P+T 10 A, SEM SUPORTE E SEM PLACA - FORNECIMENTO E INSTALAÇÃO. AF_12/2015</t>
  </si>
  <si>
    <t xml:space="preserve"> 91966 </t>
  </si>
  <si>
    <t>INTERRUPTOR SIMPLES (3 MÓDULOS), 10A/250V, SEM SUPORTE E SEM PLACA - FORNECIMENTO E INSTALAÇÃO. AF_12/2015</t>
  </si>
  <si>
    <t xml:space="preserve"> 88247 </t>
  </si>
  <si>
    <t>AUXILIAR DE ELETRICISTA COM ENCARGOS COMPLEMENTARES</t>
  </si>
  <si>
    <t xml:space="preserve"> 88264 </t>
  </si>
  <si>
    <t>ELETRICISTA COM ENCARGOS COMPLEMENTARES</t>
  </si>
  <si>
    <t xml:space="preserve"> 00021127 </t>
  </si>
  <si>
    <t>FITA ISOLANTE ADESIVA ANTICHAMA, USO ATE 750 V, EM ROLO DE 19 MM X 5 M</t>
  </si>
  <si>
    <t xml:space="preserve"> 00001570 </t>
  </si>
  <si>
    <t>TERMINAL A COMPRESSAO EM COBRE ESTANHADO PARA CABO 2,5 MM2, 1 FURO E 1 COMPRESSAO, PARA PARAFUSO DE FIXACAO M5</t>
  </si>
  <si>
    <t xml:space="preserve"> 00034653 </t>
  </si>
  <si>
    <t>DISJUNTOR TIPO DIN/IEC, MONOPOLAR DE 6  ATE  32A</t>
  </si>
  <si>
    <t xml:space="preserve"> 00002690 </t>
  </si>
  <si>
    <t>ELETRODUTO PVC FLEXIVEL CORRUGADO, COR AMARELA, DE 32 MM</t>
  </si>
  <si>
    <t xml:space="preserve"> 00011950 </t>
  </si>
  <si>
    <t>BUCHA DE NYLON SEM ABA S6, COM PARAFUSO DE 4,20 X 40 MM EM ACO ZINCADO COM ROSCA SOBERBA, CABECA CHATA E FENDA PHILLIPS</t>
  </si>
  <si>
    <t xml:space="preserve"> 87367 </t>
  </si>
  <si>
    <t>ARGAMASSA TRAÇO 1:1:6 (EM VOLUME DE CIMENTO, CAL E AREIA MÉDIA ÚMIDA) PARA EMBOÇO/MASSA ÚNICA/ASSENTAMENTO DE ALVENARIA DE VEDAÇÃO, PREPARO MANUAL. AF_08/2019</t>
  </si>
  <si>
    <t xml:space="preserve"> 00013393 </t>
  </si>
  <si>
    <t>QUADRO DE DISTRIBUICAO COM BARRAMENTO TRIFASICO, DE EMBUTIR, EM CHAPA DE ACO GALVANIZADO, PARA 12 DISJUNTORES DIN, 100 A</t>
  </si>
  <si>
    <t xml:space="preserve"> 00001872 </t>
  </si>
  <si>
    <t>CAIXA DE PASSAGEM, EM PVC, DE 4" X 2", PARA ELETRODUTO FLEXIVEL CORRUGADO</t>
  </si>
  <si>
    <t xml:space="preserve"> 00013390 </t>
  </si>
  <si>
    <t>REFLETOR REDONDO EM ALUMINIO ANODIZADO PARA LAMPADA VAPOR DE MERCURIO/SODIO, CORPO EM ALUMINIO COM PINTURA EPOXI, PARA LAMPADA E-27 DE 300 W, COM SUPORTE REDONDO E ALCA REGULAVEL PARA FIXACAO.</t>
  </si>
  <si>
    <t xml:space="preserve"> 00039374 </t>
  </si>
  <si>
    <t>REATOR INTERNO/INTEGRADO PARA LAMPADA VAPOR METALICO 400 W, ALTO FATOR DE POTENCIA</t>
  </si>
  <si>
    <t xml:space="preserve"> 00039385 </t>
  </si>
  <si>
    <t>LUMINARIA LED PLAFON REDONDO DE SOBREPOR BIVOLT 12/13 W,  D = *17* CM</t>
  </si>
  <si>
    <t>Composições Auxiliares</t>
  </si>
  <si>
    <t xml:space="preserve"> 87529 </t>
  </si>
  <si>
    <t>MASSA ÚNICA, PARA RECEBIMENTO DE PINTURA, EM ARGAMASSA TRAÇO 1:2:8, PREPARO MECÂNICO COM BETONEIRA 400L, APLICADA MANUALMENTE EM FACES INTERNAS DE PAREDES, ESPESSURA DE 20MM, COM EXECUÇÃO DE TALISCAS. AF_06/2014</t>
  </si>
  <si>
    <t xml:space="preserve"> 95308 </t>
  </si>
  <si>
    <t>CURSO DE CAPACITAÇÃO PARA AJUDANTE DE ARMADOR (ENCARGOS COMPLEMENTARES) - HORISTA</t>
  </si>
  <si>
    <t xml:space="preserve"> 00006114 </t>
  </si>
  <si>
    <t>Mão de Obra</t>
  </si>
  <si>
    <t xml:space="preserve"> 00037370 </t>
  </si>
  <si>
    <t>ALIMENTACAO - HORISTA (COLETADO CAIXA)</t>
  </si>
  <si>
    <t>Outros</t>
  </si>
  <si>
    <t xml:space="preserve"> 00043489 </t>
  </si>
  <si>
    <t>EPI - FAMILIA PEDREIRO - HORISTA (ENCARGOS COMPLEMENTARES - COLETADO CAIXA)</t>
  </si>
  <si>
    <t xml:space="preserve"> 00037372 </t>
  </si>
  <si>
    <t>EXAMES - HORISTA (COLETADO CAIXA)</t>
  </si>
  <si>
    <t xml:space="preserve"> 00043465 </t>
  </si>
  <si>
    <t>FERRAMENTAS - FAMILIA PEDREIRO - HORISTA (ENCARGOS COMPLEMENTARES - COLETADO CAIXA)</t>
  </si>
  <si>
    <t xml:space="preserve"> 00037373 </t>
  </si>
  <si>
    <t>SEGURO - HORISTA (COLETADO CAIXA)</t>
  </si>
  <si>
    <t>Taxas</t>
  </si>
  <si>
    <t xml:space="preserve"> 00037371 </t>
  </si>
  <si>
    <t>TRANSPORTE - HORISTA (COLETADO CAIXA)</t>
  </si>
  <si>
    <t>Serviços</t>
  </si>
  <si>
    <t xml:space="preserve"> 95309 </t>
  </si>
  <si>
    <t>CURSO DE CAPACITAÇÃO PARA AJUDANTE DE CARPINTEIRO (ENCARGOS COMPLEMENTARES) - HORISTA</t>
  </si>
  <si>
    <t xml:space="preserve"> 00006117 </t>
  </si>
  <si>
    <t xml:space="preserve"> 00043483 </t>
  </si>
  <si>
    <t>EPI - FAMILIA CARPINTEIRO DE FORMAS - HORISTA (ENCARGOS COMPLEMENTARES - COLETADO CAIXA)</t>
  </si>
  <si>
    <t xml:space="preserve"> 00043459 </t>
  </si>
  <si>
    <t>FERRAMENTAS - FAMILIA CARPINTEIRO DE FORMAS - HORISTA (ENCARGOS COMPLEMENTARES - COLETADO CAIXA)</t>
  </si>
  <si>
    <t xml:space="preserve"> 00043491 </t>
  </si>
  <si>
    <t>EPI - FAMILIA SERVENTE - HORISTA (ENCARGOS COMPLEMENTARES - COLETADO CAIXA)</t>
  </si>
  <si>
    <t xml:space="preserve"> 00043467 </t>
  </si>
  <si>
    <t>FERRAMENTAS - FAMILIA SERVENTE - HORISTA (ENCARGOS COMPLEMENTARES - COLETADO CAIXA)</t>
  </si>
  <si>
    <t xml:space="preserve"> 00007271 </t>
  </si>
  <si>
    <t>BLOCO CERAMICO / TIJOLO VAZADO PARA ALVENARIA DE VEDACAO, 8 FUROS NA HORIZONTAL, DE 9 X 19 X 19 CM (L XA X C)</t>
  </si>
  <si>
    <t xml:space="preserve"> 00001106 </t>
  </si>
  <si>
    <t>CAL HIDRATADA CH-I PARA ARGAMASSAS</t>
  </si>
  <si>
    <t xml:space="preserve"> 89225 </t>
  </si>
  <si>
    <t>BETONEIRA CAPACIDADE NOMINAL DE 600 L, CAPACIDADE DE MISTURA 360 L, MOTOR ELÉTRICO TRIFÁSICO POTÊNCIA DE 4 CV, SEM CARREGADOR - CHP DIURNO. AF_11/2014</t>
  </si>
  <si>
    <t xml:space="preserve"> 89226 </t>
  </si>
  <si>
    <t>BETONEIRA CAPACIDADE NOMINAL DE 600 L, CAPACIDADE DE MISTURA 360 L, MOTOR ELÉTRICO TRIFÁSICO POTÊNCIA DE 4 CV, SEM CARREGADOR - CHI DIURNO. AF_11/2014</t>
  </si>
  <si>
    <t xml:space="preserve"> 95314 </t>
  </si>
  <si>
    <t>CURSO DE CAPACITAÇÃO PARA ARMADOR (ENCARGOS COMPLEMENTARES) - HORISTA</t>
  </si>
  <si>
    <t xml:space="preserve"> 00000378 </t>
  </si>
  <si>
    <t xml:space="preserve"> 95316 </t>
  </si>
  <si>
    <t>CURSO DE CAPACITAÇÃO PARA AUXILIAR DE ELETRICISTA (ENCARGOS COMPLEMENTARES) - HORISTA</t>
  </si>
  <si>
    <t xml:space="preserve"> 00000247 </t>
  </si>
  <si>
    <t xml:space="preserve"> 00043484 </t>
  </si>
  <si>
    <t>EPI - FAMILIA ELETRICISTA - HORISTA (ENCARGOS COMPLEMENTARES - COLETADO CAIXA)</t>
  </si>
  <si>
    <t xml:space="preserve"> 00043460 </t>
  </si>
  <si>
    <t>FERRAMENTAS - FAMILIA ELETRICISTA - HORISTA (ENCARGOS COMPLEMENTARES - COLETADO CAIXA)</t>
  </si>
  <si>
    <t xml:space="preserve"> 95317 </t>
  </si>
  <si>
    <t>CURSO DE CAPACITAÇÃO PARA AUXILIAR DE ENCANADOR OU BOMBEIRO HIDRÁULICO (ENCARGOS COMPLEMENTARES) - HORISTA</t>
  </si>
  <si>
    <t xml:space="preserve"> 00000246 </t>
  </si>
  <si>
    <t xml:space="preserve"> 00043485 </t>
  </si>
  <si>
    <t>EPI - FAMILIA ENCANADOR - HORISTA (ENCARGOS COMPLEMENTARES - COLETADO CAIXA)</t>
  </si>
  <si>
    <t xml:space="preserve"> 00043461 </t>
  </si>
  <si>
    <t>FERRAMENTAS - FAMILIA ENCANADOR - HORISTA (ENCARGOS COMPLEMENTARES - COLETADO CAIXA)</t>
  </si>
  <si>
    <t xml:space="preserve"> 95324 </t>
  </si>
  <si>
    <t>CURSO DE CAPACITAÇÃO PARA AZULEJISTA OU LADRILHISTA (ENCARGOS COMPLEMENTARES) - HORISTA</t>
  </si>
  <si>
    <t xml:space="preserve"> 00004760 </t>
  </si>
  <si>
    <t xml:space="preserve"> 00007319 </t>
  </si>
  <si>
    <t>TINTA ASFALTICA IMPERMEABILIZANTE DISPERSA EM AGUA, PARA MATERIAIS CIMENTICIOS</t>
  </si>
  <si>
    <t xml:space="preserve"> 00005075 </t>
  </si>
  <si>
    <t>PREGO DE ACO POLIDO COM CABECA 18 X 30 (2 3/4 X 10)</t>
  </si>
  <si>
    <t xml:space="preserve"> 88827 </t>
  </si>
  <si>
    <t>BETONEIRA CAPACIDADE NOMINAL DE 400 L, CAPACIDADE DE MISTURA 280 L, MOTOR ELÉTRICO TRIFÁSICO POTÊNCIA DE 2 CV, SEM CARREGADOR - JUROS. AF_10/2014</t>
  </si>
  <si>
    <t xml:space="preserve"> 88826 </t>
  </si>
  <si>
    <t>BETONEIRA CAPACIDADE NOMINAL DE 400 L, CAPACIDADE DE MISTURA 280 L, MOTOR ELÉTRICO TRIFÁSICO POTÊNCIA DE 2 CV, SEM CARREGADOR - DEPRECIAÇÃO. AF_10/2014</t>
  </si>
  <si>
    <t xml:space="preserve"> 88828 </t>
  </si>
  <si>
    <t>BETONEIRA CAPACIDADE NOMINAL DE 400 L, CAPACIDADE DE MISTURA 280 L, MOTOR ELÉTRICO TRIFÁSICO POTÊNCIA DE 2 CV, SEM CARREGADOR - MANUTENÇÃO. AF_10/2014</t>
  </si>
  <si>
    <t xml:space="preserve"> 88829 </t>
  </si>
  <si>
    <t>BETONEIRA CAPACIDADE NOMINAL DE 400 L, CAPACIDADE DE MISTURA 280 L, MOTOR ELÉTRICO TRIFÁSICO POTÊNCIA DE 2 CV, SEM CARREGADOR - MATERIAIS NA OPERAÇÃO. AF_10/2014</t>
  </si>
  <si>
    <t xml:space="preserve"> 00010535 </t>
  </si>
  <si>
    <t>BETONEIRA CAPACIDADE NOMINAL 400 L, CAPACIDADE DE MISTURA  280 L, MOTOR ELETRICO TRIFASICO 220/380 V POTENCIA 2 CV, SEM CARREGADOR</t>
  </si>
  <si>
    <t xml:space="preserve"> 00002705 </t>
  </si>
  <si>
    <t>ENERGIA ELETRICA ATE 2000 KWH INDUSTRIAL, SEM DEMANDA</t>
  </si>
  <si>
    <t xml:space="preserve"> 89222 </t>
  </si>
  <si>
    <t>BETONEIRA CAPACIDADE NOMINAL DE 600 L, CAPACIDADE DE MISTURA 360 L, MOTOR ELÉTRICO TRIFÁSICO POTÊNCIA DE 4 CV, SEM CARREGADOR - JUROS. AF_11/2014</t>
  </si>
  <si>
    <t xml:space="preserve"> 89221 </t>
  </si>
  <si>
    <t>BETONEIRA CAPACIDADE NOMINAL DE 600 L, CAPACIDADE DE MISTURA 360 L, MOTOR ELÉTRICO TRIFÁSICO POTÊNCIA DE 4 CV, SEM CARREGADOR - DEPRECIAÇÃO. AF_11/2014</t>
  </si>
  <si>
    <t xml:space="preserve"> 89224 </t>
  </si>
  <si>
    <t>BETONEIRA CAPACIDADE NOMINAL DE 600 L, CAPACIDADE DE MISTURA 360 L, MOTOR ELÉTRICO TRIFÁSICO POTÊNCIA DE 4 CV, SEM CARREGADOR - MATERIAIS NA OPERAÇÃO. AF_11/2014</t>
  </si>
  <si>
    <t xml:space="preserve"> 89223 </t>
  </si>
  <si>
    <t>BETONEIRA CAPACIDADE NOMINAL DE 600 L, CAPACIDADE DE MISTURA 360 L, MOTOR ELÉTRICO TRIFÁSICO POTÊNCIA DE 4 CV, SEM CARREGADOR - MANUTENÇÃO. AF_11/2014</t>
  </si>
  <si>
    <t xml:space="preserve"> 00036397 </t>
  </si>
  <si>
    <t>BETONEIRA, CAPACIDADE NOMINAL 600 L, CAPACIDADE DE MISTURA  360L, MOTOR ELETRICO TRIFASICO 220/380V, POTENCIA 4CV, EXCLUSO CARREGADOR</t>
  </si>
  <si>
    <t xml:space="preserve"> 00001013 </t>
  </si>
  <si>
    <t>CABO DE COBRE, FLEXIVEL, CLASSE 4 OU 5, ISOLACAO EM PVC/A, ANTICHAMA BWF-B, 1 CONDUTOR, 450/750 V, SECAO NOMINAL 1,5 MM2</t>
  </si>
  <si>
    <t xml:space="preserve"> 00001014 </t>
  </si>
  <si>
    <t>CABO DE COBRE, FLEXIVEL, CLASSE 4 OU 5, ISOLACAO EM PVC/A, ANTICHAMA BWF-B, 1 CONDUTOR, 450/750 V, SECAO NOMINAL 2,5 MM2</t>
  </si>
  <si>
    <t xml:space="preserve"> 00001871 </t>
  </si>
  <si>
    <t>CAIXA OCTOGONAL DE FUNDO MOVEL, EM PVC, DE 3" X 3", PARA ELETRODUTO FLEXIVEL CORRUGADO</t>
  </si>
  <si>
    <t xml:space="preserve"> 00004221 </t>
  </si>
  <si>
    <t>OLEO DIESEL COMBUSTIVEL COMUM</t>
  </si>
  <si>
    <t xml:space="preserve"> 95330 </t>
  </si>
  <si>
    <t>CURSO DE CAPACITAÇÃO PARA CARPINTEIRO DE FÔRMAS (ENCARGOS COMPLEMENTARES) - HORISTA</t>
  </si>
  <si>
    <t xml:space="preserve"> 00001213 </t>
  </si>
  <si>
    <t xml:space="preserve"> 88297 </t>
  </si>
  <si>
    <t>OPERADOR DE MÁQUINAS E EQUIPAMENTOS COM ENCARGOS COMPLEMENTARES</t>
  </si>
  <si>
    <t xml:space="preserve"> 94971 </t>
  </si>
  <si>
    <t>CONCRETO FCK = 25MPA, TRAÇO 1:2,3:2,7 (EM MASSA SECA DE CIMENTO/ AREIA MÉDIA/ BRITA 1) - PREPARO MECÂNICO COM BETONEIRA 600 L. AF_05/2021</t>
  </si>
  <si>
    <t xml:space="preserve"> 00000034 </t>
  </si>
  <si>
    <t>ACO CA-50, 10,0 MM, VERGALHAO</t>
  </si>
  <si>
    <t xml:space="preserve"> 00043055 </t>
  </si>
  <si>
    <t>ACO CA-50, 12,5 MM OU 16,0 MM, VERGALHAO</t>
  </si>
  <si>
    <t xml:space="preserve"> 00000032 </t>
  </si>
  <si>
    <t>ACO CA-50, 6,3 MM, VERGALHAO</t>
  </si>
  <si>
    <t xml:space="preserve"> 00000033 </t>
  </si>
  <si>
    <t>ACO CA-50, 8,0 MM, VERGALHAO</t>
  </si>
  <si>
    <t xml:space="preserve"> 00043059 </t>
  </si>
  <si>
    <t>ACO CA-60, 4,2 MM, OU 5,0 MM, OU 6,0 MM, OU 7,0 MM, VERGALHAO</t>
  </si>
  <si>
    <t xml:space="preserve"> 95332 </t>
  </si>
  <si>
    <t>CURSO DE CAPACITAÇÃO PARA ELETRICISTA (ENCARGOS COMPLEMENTARES) - HORISTA</t>
  </si>
  <si>
    <t xml:space="preserve"> 00002436 </t>
  </si>
  <si>
    <t xml:space="preserve"> 95335 </t>
  </si>
  <si>
    <t>CURSO DE CAPACITAÇÃO PARA ENCANADOR OU BOMBEIRO HIDRÁULICO (ENCARGOS COMPLEMENTARES) - HORISTA</t>
  </si>
  <si>
    <t xml:space="preserve"> 00002696 </t>
  </si>
  <si>
    <t xml:space="preserve"> 95337 </t>
  </si>
  <si>
    <t>CURSO DE CAPACITAÇÃO PARA GESSEIRO (ENCARGOS COMPLEMENTARES) - HORISTA</t>
  </si>
  <si>
    <t xml:space="preserve"> 00012872 </t>
  </si>
  <si>
    <t xml:space="preserve"> 95389 </t>
  </si>
  <si>
    <t>CURSO DE CAPACITAÇÃO PARA OPERADOR DE BETONEIRA ESTACIONÁRIA/MISTURADOR (ENCARGOS COMPLEMENTARES) - HORISTA</t>
  </si>
  <si>
    <t xml:space="preserve"> 00037666 </t>
  </si>
  <si>
    <t>OPERADOR DE BETONEIRA ESTACIONARIA / MISTURADOR</t>
  </si>
  <si>
    <t xml:space="preserve"> 95358 </t>
  </si>
  <si>
    <t>CURSO DE CAPACITAÇÃO PARA OPERADOR DE GUINCHO (ENCARGOS COMPLEMENTARES) - HORISTA</t>
  </si>
  <si>
    <t xml:space="preserve"> 00004253 </t>
  </si>
  <si>
    <t>OPERADOR DE GUINCHO OU GUINCHEIRO</t>
  </si>
  <si>
    <t xml:space="preserve"> 95359 </t>
  </si>
  <si>
    <t>CURSO DE CAPACITAÇÃO PARA OPERADOR DE GUINDASTE (ENCARGOS COMPLEMENTARES) - HORISTA</t>
  </si>
  <si>
    <t xml:space="preserve"> 00004254 </t>
  </si>
  <si>
    <t>OPERADOR DE GUINDASTE</t>
  </si>
  <si>
    <t xml:space="preserve"> 95360 </t>
  </si>
  <si>
    <t>CURSO DE CAPACITAÇÃO PARA OPERADOR DE MÁQUINAS E EQUIPAMENTOS (ENCARGOS COMPLEMENTARES) - HORISTA</t>
  </si>
  <si>
    <t xml:space="preserve"> 00004230 </t>
  </si>
  <si>
    <t>OPERADOR DE MAQUINAS E TRATORES DIVERSOS (TERRAPLANAGEM)</t>
  </si>
  <si>
    <t xml:space="preserve"> 95371 </t>
  </si>
  <si>
    <t>CURSO DE CAPACITAÇÃO PARA PEDREIRO (ENCARGOS COMPLEMENTARES) - HORISTA</t>
  </si>
  <si>
    <t xml:space="preserve"> 00004750 </t>
  </si>
  <si>
    <t xml:space="preserve"> 95372 </t>
  </si>
  <si>
    <t>CURSO DE CAPACITAÇÃO PARA PINTOR (ENCARGOS COMPLEMENTARES) - HORISTA</t>
  </si>
  <si>
    <t xml:space="preserve"> 00004783 </t>
  </si>
  <si>
    <t xml:space="preserve"> 95377 </t>
  </si>
  <si>
    <t>CURSO DE CAPACITAÇÃO PARA SERRALHEIRO (ENCARGOS COMPLEMENTARES) - HORISTA</t>
  </si>
  <si>
    <t xml:space="preserve"> 00006110 </t>
  </si>
  <si>
    <t xml:space="preserve"> 95378 </t>
  </si>
  <si>
    <t>CURSO DE CAPACITAÇÃO PARA SERVENTE (ENCARGOS COMPLEMENTARES) - HORISTA</t>
  </si>
  <si>
    <t xml:space="preserve"> 00006111 </t>
  </si>
  <si>
    <t>SERVENTE DE OBRAS</t>
  </si>
  <si>
    <t xml:space="preserve"> 95379 </t>
  </si>
  <si>
    <t>CURSO DE CAPACITAÇÃO PARA SOLDADOR (ENCARGOS COMPLEMENTARES) - HORISTA</t>
  </si>
  <si>
    <t xml:space="preserve"> 00006160 </t>
  </si>
  <si>
    <t xml:space="preserve"> 95385 </t>
  </si>
  <si>
    <t>CURSO DE CAPACITAÇÃO PARA TELHADISTA (ENCARGOS COMPLEMENTARES) - HORISTA</t>
  </si>
  <si>
    <t xml:space="preserve"> 00012869 </t>
  </si>
  <si>
    <t xml:space="preserve"> 95387 </t>
  </si>
  <si>
    <t>CURSO DE CAPACITAÇÃO PARA VIDRACEIRO (ENCARGOS COMPLEMENTARES) - HORISTA</t>
  </si>
  <si>
    <t xml:space="preserve"> 00010489 </t>
  </si>
  <si>
    <t xml:space="preserve"> 00000301 </t>
  </si>
  <si>
    <t>ANEL BORRACHA PARA TUBO ESGOTO PREDIAL, DN 100 MM (NBR 5688)</t>
  </si>
  <si>
    <t xml:space="preserve"> 00001345 </t>
  </si>
  <si>
    <t>CHAPA/PAINEL DE MADEIRA COMPENSADA PLASTIFICADA (MADEIRITE PLASTIFICADO) PARA FORMA DE CONCRETO, DE 2200 x 1100 MM, E = *17* MM</t>
  </si>
  <si>
    <t xml:space="preserve"> 00004350 </t>
  </si>
  <si>
    <t>BUCHA DE NYLON, DIAMETRO DO FURO 8 MM, COMPRIMENTO 40 MM, COM PARAFUSO DE ROSCA SOBERBA, CABECA CHATA, FENDA SIMPLES, 4,8 X 50 MM</t>
  </si>
  <si>
    <t xml:space="preserve"> 93277 </t>
  </si>
  <si>
    <t>GUINCHO ELÉTRICO DE COLUNA, CAPACIDADE 400 KG, COM MOTO FREIO, MOTOR TRIFÁSICO DE 1,25 CV - DEPRECIAÇÃO. AF_03/2016</t>
  </si>
  <si>
    <t xml:space="preserve"> 93278 </t>
  </si>
  <si>
    <t>GUINCHO ELÉTRICO DE COLUNA, CAPACIDADE 400 KG, COM MOTO FREIO, MOTOR TRIFÁSICO DE 1,25 CV - JUROS. AF_03/2016</t>
  </si>
  <si>
    <t xml:space="preserve"> 88295 </t>
  </si>
  <si>
    <t>OPERADOR DE GUINCHO COM ENCARGOS COMPLEMENTARES</t>
  </si>
  <si>
    <t xml:space="preserve"> 93279 </t>
  </si>
  <si>
    <t>GUINCHO ELÉTRICO DE COLUNA, CAPACIDADE 400 KG, COM MOTO FREIO, MOTOR TRIFÁSICO DE 1,25 CV - MANUTENÇÃO. AF_03/2016</t>
  </si>
  <si>
    <t xml:space="preserve"> 93280 </t>
  </si>
  <si>
    <t>GUINCHO ELÉTRICO DE COLUNA, CAPACIDADE 400 KG, COM MOTO FREIO, MOTOR TRIFÁSICO DE 1,25 CV - MATERIAIS NA OPERAÇÃO. AF_03/2016</t>
  </si>
  <si>
    <t xml:space="preserve"> 00036487 </t>
  </si>
  <si>
    <t>GUINCHO ELETRICO DE COLUNA, CAPACIDADE 400 KG, COM MOTO FREIO, MOTOR TRIFASICO DE 1,25 CV</t>
  </si>
  <si>
    <t xml:space="preserve"> 93288 </t>
  </si>
  <si>
    <t>GUINDASTE HIDRÁULICO AUTOPROPELIDO, COM LANÇA TELESCÓPICA 40 M, CAPACIDADE MÁXIMA 60 T, POTÊNCIA 260 KW - CHI DIURNO. AF_03/2016</t>
  </si>
  <si>
    <t xml:space="preserve"> 93283 </t>
  </si>
  <si>
    <t>GUINDASTE HIDRÁULICO AUTOPROPELIDO, COM LANÇA TELESCÓPICA 40 M, CAPACIDADE MÁXIMA 60 T, POTÊNCIA 260 KW - DEPRECIAÇÃO. AF_03/2016</t>
  </si>
  <si>
    <t xml:space="preserve"> 93284 </t>
  </si>
  <si>
    <t>GUINDASTE HIDRÁULICO AUTOPROPELIDO, COM LANÇA TELESCÓPICA 40 M, CAPACIDADE MÁXIMA 60 T, POTÊNCIA 260 KW - JUROS. AF_03/2016</t>
  </si>
  <si>
    <t xml:space="preserve"> 93296 </t>
  </si>
  <si>
    <t>GUINDASTE HIDRÁULICO AUTOPROPELIDO, COM LANÇA TELESCÓPICA 40 M, CAPACIDADE MÁXIMA 60 T, POTÊNCIA 260 KW - IMPOSTOS E SEGUROS. AF_03/2016</t>
  </si>
  <si>
    <t xml:space="preserve"> 88296 </t>
  </si>
  <si>
    <t>OPERADOR DE GUINDASTE COM ENCARGOS COMPLEMENTARES</t>
  </si>
  <si>
    <t xml:space="preserve"> 93287 </t>
  </si>
  <si>
    <t>GUINDASTE HIDRÁULICO AUTOPROPELIDO, COM LANÇA TELESCÓPICA 40 M, CAPACIDADE MÁXIMA 60 T, POTÊNCIA 260 KW - CHP DIURNO. AF_03/2016</t>
  </si>
  <si>
    <t xml:space="preserve"> 93285 </t>
  </si>
  <si>
    <t>GUINDASTE HIDRÁULICO AUTOPROPELIDO, COM LANÇA TELESCÓPICA 40 M, CAPACIDADE MÁXIMA 60 T, POTÊNCIA 260 KW - MANUTENÇÃO. AF_03/2016</t>
  </si>
  <si>
    <t xml:space="preserve"> 93286 </t>
  </si>
  <si>
    <t>GUINDASTE HIDRÁULICO AUTOPROPELIDO, COM LANÇA TELESCÓPICA 40 M, CAPACIDADE MÁXIMA 60 T, POTÊNCIA 260 KW - MATERIAIS NA OPERAÇÃO. AF_03/2016</t>
  </si>
  <si>
    <t xml:space="preserve"> 00044474 </t>
  </si>
  <si>
    <t>GUINDASTE HIDRAULICO AUTOPROPELIDO, COM LANCA TELESCOPICA 40 M, CAPACIDADE MAXIMA 60 T, POTENCIA 260 KW, TRACAO  6 X 6</t>
  </si>
  <si>
    <t xml:space="preserve"> 00038112 </t>
  </si>
  <si>
    <t>INTERRUPTOR SIMPLES 10A, 250V (APENAS MODULO)</t>
  </si>
  <si>
    <t xml:space="preserve"> 00038101 </t>
  </si>
  <si>
    <t>TOMADA 2P+T 10A, 250V  (APENAS MODULO)</t>
  </si>
  <si>
    <t xml:space="preserve"> 00043488 </t>
  </si>
  <si>
    <t>EPI - FAMILIA OPERADOR ESCAVADEIRA - HORISTA (ENCARGOS COMPLEMENTARES - COLETADO CAIXA)</t>
  </si>
  <si>
    <t xml:space="preserve"> 00043464 </t>
  </si>
  <si>
    <t>FERRAMENTAS - FAMILIA OPERADOR ESCAVADEIRA - HORISTA (ENCARGOS COMPLEMENTARES - COLETADO CAIXA)</t>
  </si>
  <si>
    <t xml:space="preserve"> 00001358 </t>
  </si>
  <si>
    <t>CHAPA/PAINEL DE MADEIRA COMPENSADA RESINADA (MADEIRITE RESINADO ROSA) PARA FORMA DE CONCRETO, DE 2200 x 1100 MM, E = 17 MM</t>
  </si>
  <si>
    <t xml:space="preserve"> 00043490 </t>
  </si>
  <si>
    <t>EPI - FAMILIA PINTOR - HORISTA (ENCARGOS COMPLEMENTARES - COLETADO CAIXA)</t>
  </si>
  <si>
    <t xml:space="preserve"> 00043466 </t>
  </si>
  <si>
    <t>FERRAMENTAS - FAMILIA PINTOR - HORISTA (ENCARGOS COMPLEMENTARES - COLETADO CAIXA)</t>
  </si>
  <si>
    <t xml:space="preserve"> 91688 </t>
  </si>
  <si>
    <t>SERRA CIRCULAR DE BANCADA COM MOTOR ELÉTRICO POTÊNCIA DE 5HP, COM COIFA PARA DISCO 10" - DEPRECIAÇÃO. AF_08/2015</t>
  </si>
  <si>
    <t xml:space="preserve"> 91689 </t>
  </si>
  <si>
    <t>SERRA CIRCULAR DE BANCADA COM MOTOR ELÉTRICO POTÊNCIA DE 5HP, COM COIFA PARA DISCO 10" - JUROS. AF_08/2015</t>
  </si>
  <si>
    <t xml:space="preserve"> 91690 </t>
  </si>
  <si>
    <t>SERRA CIRCULAR DE BANCADA COM MOTOR ELÉTRICO POTÊNCIA DE 5HP, COM COIFA PARA DISCO 10" - MANUTENÇÃO. AF_08/2015</t>
  </si>
  <si>
    <t xml:space="preserve"> 91691 </t>
  </si>
  <si>
    <t>SERRA CIRCULAR DE BANCADA COM MOTOR ELÉTRICO POTÊNCIA DE 5HP, COM COIFA PARA DISCO 10" - MATERIAIS NA OPERAÇÃO. AF_08/2015</t>
  </si>
  <si>
    <t xml:space="preserve"> 00014618 </t>
  </si>
  <si>
    <t>SERRA CIRCULAR DE BANCADA COM MOTOR ELETRICO, POTENCIA DE *1600* W, PARA DISCO DE DIAMETRO DE 10" (250 MM)</t>
  </si>
  <si>
    <t xml:space="preserve"> 00043492 </t>
  </si>
  <si>
    <t>EPI - FAMILIA SOLDADOR - HORISTA (ENCARGOS COMPLEMENTARES - COLETADO CAIXA)</t>
  </si>
  <si>
    <t xml:space="preserve"> 00043468 </t>
  </si>
  <si>
    <t>FERRAMENTAS - FAMILIA SOLDADOR - HORISTA (ENCARGOS COMPLEMENTARES - COLETADO CAIXA)</t>
  </si>
  <si>
    <t xml:space="preserve"> 00038094 </t>
  </si>
  <si>
    <t>ESPELHO / PLACA DE 3 POSTOS 4" X 2", PARA INSTALACAO DE TOMADAS E INTERRUPTORES</t>
  </si>
  <si>
    <t xml:space="preserve"> 00038099 </t>
  </si>
  <si>
    <t>SUPORTE DE FIXACAO PARA ESPELHO / PLACA 4" X 2", PARA 3 MODULOS, PARA INSTALACAO DE TOMADAS E INTERRUPTORES (SOMENTE SUPORTE)</t>
  </si>
  <si>
    <t xml:space="preserve"> 90583 </t>
  </si>
  <si>
    <t>VIBRADOR DE IMERSÃO, DIÂMETRO DE PONTEIRA 45MM, MOTOR ELÉTRICO TRIFÁSICO POTÊNCIA DE 2 CV - JUROS. AF_06/2015</t>
  </si>
  <si>
    <t xml:space="preserve"> 90582 </t>
  </si>
  <si>
    <t>VIBRADOR DE IMERSÃO, DIÂMETRO DE PONTEIRA 45MM, MOTOR ELÉTRICO TRIFÁSICO POTÊNCIA DE 2 CV - DEPRECIAÇÃO. AF_06/2015</t>
  </si>
  <si>
    <t xml:space="preserve"> 90584 </t>
  </si>
  <si>
    <t>VIBRADOR DE IMERSÃO, DIÂMETRO DE PONTEIRA 45MM, MOTOR ELÉTRICO TRIFÁSICO POTÊNCIA DE 2 CV - MANUTENÇÃO. AF_06/2015</t>
  </si>
  <si>
    <t xml:space="preserve"> 90585 </t>
  </si>
  <si>
    <t>VIBRADOR DE IMERSÃO, DIÂMETRO DE PONTEIRA 45MM, MOTOR ELÉTRICO TRIFÁSICO POTÊNCIA DE 2 CV - MATERIAIS NA OPERAÇÃO. AF_06/2015</t>
  </si>
  <si>
    <t xml:space="preserve"> 00013896 </t>
  </si>
  <si>
    <t>VIBRADOR DE IMERSAO, DIAMETRO DA PONTEIRA DE *45* MM, COM MOTOR ELETRICO TRIFASICO DE 2 HP (2 CV)</t>
  </si>
  <si>
    <t>Cronograma Físico e Financeiro</t>
  </si>
  <si>
    <t>Total Por Etapa</t>
  </si>
  <si>
    <t>30 DIAS</t>
  </si>
  <si>
    <t>60 DIAS</t>
  </si>
  <si>
    <t>90 DIAS</t>
  </si>
  <si>
    <t>120 DIAS</t>
  </si>
  <si>
    <t>150 DIAS</t>
  </si>
  <si>
    <t>180 DIAS</t>
  </si>
  <si>
    <t/>
  </si>
  <si>
    <t>Porcentagem</t>
  </si>
  <si>
    <t>Custo</t>
  </si>
  <si>
    <t>Porcentagem Acumulado</t>
  </si>
  <si>
    <t>Custo Acumulado</t>
  </si>
  <si>
    <t>Construção de QUADRA POLIESPORTIVA para  a Escola Municipal de Ensino Infantil e Fundamental, JOSÉ REIS, no Bairro Alto do Cruzeiro,  no Município de Sousa/PB</t>
  </si>
  <si>
    <t xml:space="preserve">SINAPI - 11/2021 - Paraíba
</t>
  </si>
  <si>
    <t>QUADRA POLIESPORTIVA</t>
  </si>
  <si>
    <t>MOVIMENTO DE TERRA</t>
  </si>
  <si>
    <t>INFRA-ESTRUTURA: FUNDAÇÕES (TODA A QUADRA)</t>
  </si>
  <si>
    <t>SUPERESTRUTURA (PILARES, VIGAS E LAJES) - TODA A QUADRA</t>
  </si>
  <si>
    <t>ELEVAÇÃO (murada)</t>
  </si>
  <si>
    <t xml:space="preserve"> 1.6 </t>
  </si>
  <si>
    <t xml:space="preserve"> 1.7 </t>
  </si>
  <si>
    <t xml:space="preserve"> 1.8 </t>
  </si>
  <si>
    <t>REVESTIMENTO DE PAREDES</t>
  </si>
  <si>
    <t xml:space="preserve"> 1.9 </t>
  </si>
  <si>
    <t xml:space="preserve"> 1.10 </t>
  </si>
  <si>
    <t xml:space="preserve"> 1.11 </t>
  </si>
  <si>
    <t>INSTALAÇÃO ELÉTRICA (REFERENTE À TODA QUADRA)</t>
  </si>
  <si>
    <t xml:space="preserve"> 1.12 </t>
  </si>
  <si>
    <t>ELETRODUTOS E ACESSORIOS</t>
  </si>
  <si>
    <t xml:space="preserve"> 1.13 </t>
  </si>
  <si>
    <t>CABOS E FIOS</t>
  </si>
  <si>
    <t xml:space="preserve"> 1.14 </t>
  </si>
  <si>
    <t>ILUMINAÇÃO E TOMADAS</t>
  </si>
  <si>
    <t xml:space="preserve"> 1.15 </t>
  </si>
  <si>
    <t>EQUIPAMENTOS</t>
  </si>
  <si>
    <t xml:space="preserve"> 1.16 </t>
  </si>
  <si>
    <t>DRENAGEM PLUVIAL</t>
  </si>
  <si>
    <t xml:space="preserve"> 1.17 </t>
  </si>
  <si>
    <t>PREVENÇÃO E COMBATE A INCÊNDIO</t>
  </si>
  <si>
    <t xml:space="preserve"> 1.18 </t>
  </si>
  <si>
    <t>ARQUIBANCADA</t>
  </si>
  <si>
    <t xml:space="preserve"> 1.19 </t>
  </si>
  <si>
    <t>SERVIÇOS FINAIS</t>
  </si>
  <si>
    <t xml:space="preserve"> CPU_SOUSA_001 </t>
  </si>
  <si>
    <t>PLACA DE OBRA EM CHAPA DE ACO GALVANIZADO [ADAPTADO SINAPI 74209/01]</t>
  </si>
  <si>
    <t xml:space="preserve"> CPU_SOUSA_008 </t>
  </si>
  <si>
    <t>ESCAVACAO MANUAL EM SOLO-PROF. ATE 1,50 M [ADAPTADO SINAPI 79561/001]</t>
  </si>
  <si>
    <t>SAPATAS ISOLADAS/ARRANQUE DOS PILARES</t>
  </si>
  <si>
    <t xml:space="preserve"> 1.3.1.1 </t>
  </si>
  <si>
    <t xml:space="preserve"> CPU_SOUSA_009 </t>
  </si>
  <si>
    <t>EMBASAMENTO C/PEDRA ARGAMASSADA UTILIZANDO ARG.CIM/AREIA 1:4 [ADAPTADO  SINAPI 75467/001]</t>
  </si>
  <si>
    <t xml:space="preserve"> 1.3.1.2 </t>
  </si>
  <si>
    <t xml:space="preserve"> CPU_SOUSA_010 </t>
  </si>
  <si>
    <t>ALVENARIA EM TIJOLO CERAMICO FURADO 9X19X19CM, 1 VEZ (ESPESSURA 19 CM),  ASSENTADO EM ARGAMASSA TRACO 1:4 (CIMENTO E AREIA MEDIA NAO PENEIRADA),  PREPARO MANUAL, JUNTA1 CM [ADAPTADO SINAPI 73935/002]</t>
  </si>
  <si>
    <t xml:space="preserve"> 1.3.1.3 </t>
  </si>
  <si>
    <t xml:space="preserve"> 96620 </t>
  </si>
  <si>
    <t>LASTRO DE CONCRETO MAGRO, APLICADO EM PISOS, LAJES SOBRE SOLO OU RADIERS. AF_08/2017</t>
  </si>
  <si>
    <t xml:space="preserve"> 1.3.1.4 </t>
  </si>
  <si>
    <t xml:space="preserve"> 1.3.1.5 </t>
  </si>
  <si>
    <t xml:space="preserve"> 96536 </t>
  </si>
  <si>
    <t>FABRICAÇÃO, MONTAGEM E DESMONTAGEM DE FÔRMA PARA VIGA BALDRAME, EM MADEIRA SERRADA, E=25 MM, 4 UTILIZAÇÕES. AF_06/2017</t>
  </si>
  <si>
    <t xml:space="preserve"> 1.3.1.6 </t>
  </si>
  <si>
    <t xml:space="preserve"> 1.3.1.7 </t>
  </si>
  <si>
    <t xml:space="preserve"> 1.3.1.8 </t>
  </si>
  <si>
    <t xml:space="preserve"> 1.3.1.9 </t>
  </si>
  <si>
    <t xml:space="preserve"> 1.3.1.10 </t>
  </si>
  <si>
    <t xml:space="preserve"> 1.3.1.11 </t>
  </si>
  <si>
    <t xml:space="preserve"> 94965 </t>
  </si>
  <si>
    <t>CONCRETO FCK = 25MPA, TRAÇO 1:2,3:2,7 (EM MASSA SECA DE CIMENTO/ AREIA MÉDIA/ BRITA 1) - PREPARO MECÂNICO COM BETONEIRA 400 L. AF_05/2021</t>
  </si>
  <si>
    <t xml:space="preserve"> 1.3.1.12 </t>
  </si>
  <si>
    <t xml:space="preserve"> 92873 </t>
  </si>
  <si>
    <t>LANÇAMENTO COM USO DE BALDES, ADENSAMENTO E ACABAMENTO DE CONCRETO EM ESTRUTURAS. AF_12/2015</t>
  </si>
  <si>
    <t xml:space="preserve"> 1.3.1.13 </t>
  </si>
  <si>
    <t xml:space="preserve"> CPU_SOUSA_011 </t>
  </si>
  <si>
    <t>IMPERMEABILIZACAO DE ESTRUTURAS ENTERRADAS, COM TINTA ASFALTICA, DUAS  DEMAOS. [ADAPTADO SINAPI 74106/001]</t>
  </si>
  <si>
    <t>CONCRETO ARMADO PARA PILARES DA EDIFICAÇÃO</t>
  </si>
  <si>
    <t xml:space="preserve"> 1.4.1.1 </t>
  </si>
  <si>
    <t xml:space="preserve"> 1.4.1.2 </t>
  </si>
  <si>
    <t xml:space="preserve"> 1.4.1.3 </t>
  </si>
  <si>
    <t xml:space="preserve"> 1.4.1.4 </t>
  </si>
  <si>
    <t xml:space="preserve"> 1.4.1.5 </t>
  </si>
  <si>
    <t xml:space="preserve"> 1.4.2 </t>
  </si>
  <si>
    <t>CONCRETO ARMADO PARA VIGAS DA EDIFICAÇÃO</t>
  </si>
  <si>
    <t xml:space="preserve"> 1.4.2.1 </t>
  </si>
  <si>
    <t xml:space="preserve"> 1.4.2.2 </t>
  </si>
  <si>
    <t xml:space="preserve"> 1.4.2.3 </t>
  </si>
  <si>
    <t xml:space="preserve"> 1.4.2.4 </t>
  </si>
  <si>
    <t xml:space="preserve"> 1.4.2.5 </t>
  </si>
  <si>
    <t xml:space="preserve"> 1.4.2.6 </t>
  </si>
  <si>
    <t xml:space="preserve"> 92779 </t>
  </si>
  <si>
    <t>ARMAÇÃO DE PILAR OU VIGA DE UMA ESTRUTURA CONVENCIONAL DE CONCRETO ARMADO EM UMA EDIFICAÇÃO TÉRREA OU SOBRADO UTILIZANDO AÇO CA-50 DE 12,5 MM - MONTAGEM. AF_12/2015</t>
  </si>
  <si>
    <t xml:space="preserve"> 1.4.2.7 </t>
  </si>
  <si>
    <t xml:space="preserve"> 1.4.2.8 </t>
  </si>
  <si>
    <t xml:space="preserve"> 1.4.3 </t>
  </si>
  <si>
    <t>CONCRETO ARMADO PARA LAJES DA EDIFICAÇÃO</t>
  </si>
  <si>
    <t xml:space="preserve"> 1.4.3.1 </t>
  </si>
  <si>
    <t xml:space="preserve"> 92522 </t>
  </si>
  <si>
    <t>MONTAGEM E DESMONTAGEM DE FÔRMA DE LAJE MACIÇA, PÉ-DIREITO SIMPLES, EM CHAPA DE MADEIRA COMPENSADA RESINADA, 8 UTILIZAÇÕES. AF_09/2020</t>
  </si>
  <si>
    <t xml:space="preserve"> 1.4.3.2 </t>
  </si>
  <si>
    <t xml:space="preserve"> 1.4.3.3 </t>
  </si>
  <si>
    <t xml:space="preserve"> 1.4.3.4 </t>
  </si>
  <si>
    <t xml:space="preserve"> 1.4.3.5 </t>
  </si>
  <si>
    <t xml:space="preserve"> 1.4.3.6 </t>
  </si>
  <si>
    <t xml:space="preserve"> 87503 </t>
  </si>
  <si>
    <t>ALVENARIA DE VEDAÇÃO DE BLOCOS CERÂMICOS FURADOS NA HORIZONTAL DE 9X19X19CM (ESPESSURA 9CM) DE PAREDES COM ÁREA LÍQUIDA MAIOR OU IGUAL A 6M² SEM VÃOS E ARGAMASSA DE ASSENTAMENTO COM PREPARO EM BETONEIRA. AF_06/2014</t>
  </si>
  <si>
    <t xml:space="preserve"> CPU_SOUSA_012 </t>
  </si>
  <si>
    <t>COBOGO DE CONCRETO (ELEMENTO VAZADO), 7X50X50CM, ASSENTADO COM  ARGAMASSA TRACO 1:3 (CIMENTO E AREIA) [ADAPTADO SINAPI 73937/003]</t>
  </si>
  <si>
    <t xml:space="preserve"> 93182 </t>
  </si>
  <si>
    <t>VERGA PRÉ-MOLDADA PARA JANELAS COM ATÉ 1,5 M DE VÃO. AF_03/2016</t>
  </si>
  <si>
    <t xml:space="preserve"> 93184 </t>
  </si>
  <si>
    <t>VERGA PRÉ-MOLDADA PARA PORTAS COM ATÉ 1,5 M DE VÃO. AF_03/2016</t>
  </si>
  <si>
    <t xml:space="preserve"> 93194 </t>
  </si>
  <si>
    <t>CONTRAVERGA PRÉ-MOLDADA PARA VÃOS DE ATÉ 1,5 M DE COMPRIMENTO. AF_03/2016</t>
  </si>
  <si>
    <t xml:space="preserve"> 1.6.1 </t>
  </si>
  <si>
    <t>PORTÃO DE FERRO</t>
  </si>
  <si>
    <t xml:space="preserve"> 1.6.1.1 </t>
  </si>
  <si>
    <t xml:space="preserve"> 1.6.1.2 </t>
  </si>
  <si>
    <t xml:space="preserve"> CPU_SOUSA_013 </t>
  </si>
  <si>
    <t>PORTAO DE FERRO EM CHAPA GALVANIZADA PLANA 14 GSG [ADAPTADO SINAPI 68054]</t>
  </si>
  <si>
    <t xml:space="preserve"> 1.7.1 </t>
  </si>
  <si>
    <t>ESTRUTRA METÁLICA DE COBERTURA E FECHAMENTO</t>
  </si>
  <si>
    <t xml:space="preserve"> 1.7.1.1 </t>
  </si>
  <si>
    <t xml:space="preserve"> 100773 </t>
  </si>
  <si>
    <t>ESTRUTURA TRELIÇADA DE COBERTURA, TIPO ARCO, COM LIGAÇÕES SOLDADAS, INCLUSOS PERFIS METÁLICOS, CHAPAS METÁLICAS, MÃO DE OBRA E TRANSPORTE COM GUINDASTE - FORNECIMENTO E INSTALAÇÃO. AF_01/2020_P</t>
  </si>
  <si>
    <t xml:space="preserve"> 1.7.1.2 </t>
  </si>
  <si>
    <t xml:space="preserve"> 94213 </t>
  </si>
  <si>
    <t>TELHAMENTO COM TELHA DE AÇO/ALUMÍNIO E = 0,5 MM, COM ATÉ 2 ÁGUAS, INCLUSO IÇAMENTO. AF_07/2019</t>
  </si>
  <si>
    <t xml:space="preserve"> 1.7.1.3 </t>
  </si>
  <si>
    <t xml:space="preserve"> 1.7.1.4 </t>
  </si>
  <si>
    <t xml:space="preserve"> 1.7.1.5 </t>
  </si>
  <si>
    <t xml:space="preserve"> 98560 </t>
  </si>
  <si>
    <t>IMPERMEABILIZAÇÃO DE PISO COM ARGAMASSA DE CIMENTO E AREIA, COM ADITIVO IMPERMEABILIZANTE, E = 2CM. AF_06/2018</t>
  </si>
  <si>
    <t xml:space="preserve"> 1.8.1 </t>
  </si>
  <si>
    <t xml:space="preserve"> 87879 </t>
  </si>
  <si>
    <t>CHAPISCO APLICADO EM ALVENARIAS E ESTRUTURAS DE CONCRETO INTERNAS, COM COLHER DE PEDREIRO.  ARGAMASSA TRAÇO 1:3 COM PREPARO EM BETONEIRA 400L. AF_06/2014</t>
  </si>
  <si>
    <t xml:space="preserve"> 1.8.2 </t>
  </si>
  <si>
    <t xml:space="preserve"> 1.9.1 </t>
  </si>
  <si>
    <t xml:space="preserve"> CPU_SOUSA_014 </t>
  </si>
  <si>
    <t>COMPACTACAO MECANICA, SEM CONTROLE DO GC (C/COMPACTADOR PLACA 400 KG)  [ADAPTADO 74005/001]</t>
  </si>
  <si>
    <t xml:space="preserve"> 1.9.2 </t>
  </si>
  <si>
    <t xml:space="preserve"> 1.9.3 </t>
  </si>
  <si>
    <t xml:space="preserve"> 1.9.4 </t>
  </si>
  <si>
    <t xml:space="preserve"> CPU_SOUSA_015 </t>
  </si>
  <si>
    <t>PISO EM CONCRETO 20MPA PREPARO MECANICO, ESPESSURA 7 CM, COM ARMACAO EM  TELA SOLDADA [ADAPTADO 72183]</t>
  </si>
  <si>
    <t xml:space="preserve"> 1.9.5 </t>
  </si>
  <si>
    <t xml:space="preserve"> CPU_SOUSA_021 </t>
  </si>
  <si>
    <t>PISO INDUSTRIAL ALTA RESISTENCIA, ESPESSURA 12MM, INCLUSO JUNTAS DE  DILATACAO PLASTICAS E POLIMENTO MECANIZADO [ADAPTADO 72137]</t>
  </si>
  <si>
    <t xml:space="preserve"> 1.9.6 </t>
  </si>
  <si>
    <t xml:space="preserve"> CPU_SOUSA_002 </t>
  </si>
  <si>
    <t>PISO TÁTIL DIRECIONAL E/OU ALERTA, DE CONCRETO, NA COR NATURAL, P/DEFICIENTES  VISUAIS, DIMENSÕES 25X25CM, APLICADO COM ARGAMASSA INDUSTRIALIZADA AC-II,  REJUNTADO, EXCLUSIVE REGULARIZAÇÃO DE BASE (ADAPTADO DE 09418/ORSE)</t>
  </si>
  <si>
    <t xml:space="preserve"> 1.10.1 </t>
  </si>
  <si>
    <t xml:space="preserve"> 1.10.2 </t>
  </si>
  <si>
    <t xml:space="preserve"> 1.10.3 </t>
  </si>
  <si>
    <t xml:space="preserve"> 1.10.4 </t>
  </si>
  <si>
    <t xml:space="preserve"> CPU_SOUSA_016 </t>
  </si>
  <si>
    <t>APLICAÇÃO DE FUNDO SELADOR LÁTEX PVA EM TETO, UMA DEMÃO. AF_06/2014  [ADAPTADO 88482]</t>
  </si>
  <si>
    <t xml:space="preserve"> 1.10.5 </t>
  </si>
  <si>
    <t xml:space="preserve"> 88496 </t>
  </si>
  <si>
    <t>APLICAÇÃO E LIXAMENTO DE MASSA LÁTEX EM TETO, DUAS DEMÃOS. AF_06/2014</t>
  </si>
  <si>
    <t xml:space="preserve"> 1.10.6 </t>
  </si>
  <si>
    <t xml:space="preserve"> 1.10.7 </t>
  </si>
  <si>
    <t xml:space="preserve"> 102494 </t>
  </si>
  <si>
    <t>PINTURA DE PISO COM TINTA EPÓXI, APLICAÇÃO MANUAL, 2 DEMÃOS, INCLUSO PRIMER EPÓXI. AF_05/2021</t>
  </si>
  <si>
    <t xml:space="preserve"> 1.10.8 </t>
  </si>
  <si>
    <t xml:space="preserve"> CPU_SOUSA_004 </t>
  </si>
  <si>
    <t>FUNDO PREPARADOR PRIMER A BASE DE EPOXI, PARA ESTRUTURA METALICA, UMA DEMAO, ESPESSURA DE 25 MICRA (ADAPTADO DE SINAPI 73865/1)</t>
  </si>
  <si>
    <t xml:space="preserve"> 1.10.9 </t>
  </si>
  <si>
    <t xml:space="preserve"> CPU_SOUSA_005 </t>
  </si>
  <si>
    <t>PINTURA ESMALTE FOSCO, DUAS DEMAOS, SOBRE SUPERFICIE METALICA, INCLUSO UMA DEMAO DE FUNDO ANTICORROSIVO. UTILIZACAO DE REVOLVER ( AR-COMPRIMIDO) (ADAPTADO DE SINAPI 74145/1)</t>
  </si>
  <si>
    <t xml:space="preserve"> 1.11.1 </t>
  </si>
  <si>
    <t xml:space="preserve"> 00002392 </t>
  </si>
  <si>
    <t>DISJUNTOR TIPO NEMA, TRIPOLAR 10  ATE  50A, TENSAO MAXIMA DE 415 V</t>
  </si>
  <si>
    <t xml:space="preserve"> 1.11.2 </t>
  </si>
  <si>
    <t xml:space="preserve"> 93656 </t>
  </si>
  <si>
    <t>DISJUNTOR MONOPOLAR TIPO DIN, CORRENTE NOMINAL DE 25A - FORNECIMENTO E INSTALAÇÃO. AF_10/2020</t>
  </si>
  <si>
    <t xml:space="preserve"> 1.11.3 </t>
  </si>
  <si>
    <t xml:space="preserve"> 1.11.4 </t>
  </si>
  <si>
    <t xml:space="preserve"> 1.11.5 </t>
  </si>
  <si>
    <t xml:space="preserve"> 1.12.1 </t>
  </si>
  <si>
    <t xml:space="preserve"> 1.12.2 </t>
  </si>
  <si>
    <t xml:space="preserve"> 1.12.3 </t>
  </si>
  <si>
    <t xml:space="preserve"> 91856 </t>
  </si>
  <si>
    <t>ELETRODUTO FLEXÍVEL CORRUGADO, PVC, DN 32 MM (1"), PARA CIRCUITOS TERMINAIS, INSTALADO EM PAREDE - FORNECIMENTO E INSTALAÇÃO. AF_12/2015</t>
  </si>
  <si>
    <t xml:space="preserve"> 1.12.4 </t>
  </si>
  <si>
    <t xml:space="preserve"> 1.12.5 </t>
  </si>
  <si>
    <t xml:space="preserve"> 1.12.6 </t>
  </si>
  <si>
    <t xml:space="preserve"> 1.12.7 </t>
  </si>
  <si>
    <t xml:space="preserve"> 1.13.1 </t>
  </si>
  <si>
    <t xml:space="preserve"> 1.13.2 </t>
  </si>
  <si>
    <t xml:space="preserve"> 1.14.1 </t>
  </si>
  <si>
    <t xml:space="preserve"> 91992 </t>
  </si>
  <si>
    <t>TOMADA ALTA DE EMBUTIR (1 MÓDULO), 2P+T 10 A, INCLUINDO SUPORTE E PLACA - FORNECIMENTO E INSTALAÇÃO. AF_12/2015</t>
  </si>
  <si>
    <t xml:space="preserve"> 1.14.2 </t>
  </si>
  <si>
    <t xml:space="preserve"> 1.14.3 </t>
  </si>
  <si>
    <t xml:space="preserve"> 1.14.4 </t>
  </si>
  <si>
    <t xml:space="preserve"> 97592 </t>
  </si>
  <si>
    <t>LUMINÁRIA TIPO PLAFON, DE SOBREPOR, COM 1 LÂMPADA LED DE 12/13 W, SEM REATOR - FORNECIMENTO E INSTALAÇÃO. AF_02/2020</t>
  </si>
  <si>
    <t xml:space="preserve"> 1.14.5 </t>
  </si>
  <si>
    <t xml:space="preserve"> 97601 </t>
  </si>
  <si>
    <t>REFLETOR EM ALUMÍNIO, DE SUPORTE E ALÇA, COM LÂMPADA VAPOR DE MERCÚRIO DE 250 W, COM REATOR ALTO FATOR DE POTÊNCIA - FORNECIMENTO E INSTALAÇÃO. AF_02/2020</t>
  </si>
  <si>
    <t xml:space="preserve"> 1.15.1 </t>
  </si>
  <si>
    <t xml:space="preserve"> 00025398 </t>
  </si>
  <si>
    <t>CONJUNTO PARA FUTSAL COM TRAVES OFICIAIS DE 3,00 X 2,00 M EM TUBO DE ACO GALVANIZADO 3" COM REQUADRO EM TUBO DE 1", PINTURA EM PRIMER COM TINTA ESMALTE SINTETICO E REDES DE POLIETILENO FIO 4 MM</t>
  </si>
  <si>
    <t xml:space="preserve"> 1.15.2 </t>
  </si>
  <si>
    <t xml:space="preserve"> CPU_SOUSA_003 </t>
  </si>
  <si>
    <t>ESTRUTURA METÁLICA MÓVEL PARA TABELA EM AÇO COM ARO PARA BASQUETE, PADRÃO OFICIAL, EM TUBO GALVANIZADO D=5" - INSTALADA (ADAPTADO DE ORSE 2419)")</t>
  </si>
  <si>
    <t xml:space="preserve"> 1.15.3 </t>
  </si>
  <si>
    <t xml:space="preserve"> 00025399 </t>
  </si>
  <si>
    <t>CONJUNTO PARA QUADRA DE  VOLEI COM POSTES EM TUBO DE ACO GALVANIZADO 3", H = *255* CM, PINTURA EM TINTA ESMALTE SINTETICO, REDE DE NYLON COM 2 MM, MALHA 10 X 10 CM E ANTENAS OFICIAIS EM FIBRA DE VIDRO</t>
  </si>
  <si>
    <t xml:space="preserve"> 1.16.1 </t>
  </si>
  <si>
    <t xml:space="preserve"> 89529 </t>
  </si>
  <si>
    <t>JOELHO 90 GRAUS, PVC, SERIE R, ÁGUA PLUVIAL, DN 100 MM, JUNTA ELÁSTICA, FORNECIDO E INSTALADO EM RAMAL DE ENCAMINHAMENTO. AF_12/2014</t>
  </si>
  <si>
    <t xml:space="preserve"> 1.16.2 </t>
  </si>
  <si>
    <t xml:space="preserve"> 89531 </t>
  </si>
  <si>
    <t>JOELHO 45 GRAUS, PVC, SERIE R, ÁGUA PLUVIAL, DN 100 MM, JUNTA ELÁSTICA, FORNECIDO E INSTALADO EM RAMAL DE ENCAMINHAMENTO. AF_12/2014</t>
  </si>
  <si>
    <t xml:space="preserve"> 1.16.3 </t>
  </si>
  <si>
    <t xml:space="preserve"> 89578 </t>
  </si>
  <si>
    <t>TUBO PVC, SÉRIE R, ÁGUA PLUVIAL, DN 100 MM, FORNECIDO E INSTALADO EM CONDUTORES VERTICAIS DE ÁGUAS PLUVIAIS. AF_12/2014</t>
  </si>
  <si>
    <t xml:space="preserve"> 1.16.4 </t>
  </si>
  <si>
    <t xml:space="preserve"> 1.16.5 </t>
  </si>
  <si>
    <t xml:space="preserve"> CPU_SOUSA_017 </t>
  </si>
  <si>
    <t>CAIXA DE INSPEÇÃO 80X80X80CM EM ALVENARIA - EXECUÇÃO [ADAPTADO 72289]</t>
  </si>
  <si>
    <t xml:space="preserve"> 1.17.1 </t>
  </si>
  <si>
    <t xml:space="preserve"> CPU_SOUSA_018 </t>
  </si>
  <si>
    <t>EXTINTOR DE PQS 4KG - FORNECIMENTO E INSTALACAO [ADAPTADO 72553]</t>
  </si>
  <si>
    <t xml:space="preserve"> 1.17.2 </t>
  </si>
  <si>
    <t xml:space="preserve"> CPU_SOUSA_019 </t>
  </si>
  <si>
    <t>EXTINTOR INCENDIO AGUA-PRESSURIZADA 10L INCL SUPORTE PAREDE CARGA  COMPLETA FORNECIMENTO E COLOCACAOO [ADAPTADO 73775/002]</t>
  </si>
  <si>
    <t xml:space="preserve"> 1.17.3 </t>
  </si>
  <si>
    <t xml:space="preserve"> CPU_SOUSA_020 </t>
  </si>
  <si>
    <t>PLACA DE SINALIZACAO DE SEGURANCA CONTRA INCENDIO, FOTOLUMINESCENTE,  QUADRADA, *20 X 20* CM, EM PVC *2* MM ANTI-CHAMAS (SIMBOLOS, CORES E  PICTOGRAMAS CONFORME NBR 13434) [ADAPTADO ORSE 12137]</t>
  </si>
  <si>
    <t xml:space="preserve"> 1.17.4 </t>
  </si>
  <si>
    <t xml:space="preserve"> 97599 </t>
  </si>
  <si>
    <t>LUMINÁRIA DE EMERGÊNCIA, COM 30 LÂMPADAS LED DE 2 W, SEM REATOR - FORNECIMENTO E INSTALAÇÃO. AF_02/2020</t>
  </si>
  <si>
    <t xml:space="preserve"> 1.18.1 </t>
  </si>
  <si>
    <t xml:space="preserve"> 1.18.2 </t>
  </si>
  <si>
    <t xml:space="preserve"> 1.18.3 </t>
  </si>
  <si>
    <t xml:space="preserve"> 87481 </t>
  </si>
  <si>
    <t>ALVENARIA DE VEDAÇÃO DE BLOCOS CERÂMICOS FURADOS NA VERTICAL DE 19X19X39CM (ESPESSURA 19CM) DE PAREDES COM ÁREA LÍQUIDA MAIOR OU IGUAL A 6M² SEM VÃOS E ARGAMASSA DE ASSENTAMENTO COM PREPARO EM BETONEIRA. AF_06/2014</t>
  </si>
  <si>
    <t xml:space="preserve"> 1.18.4 </t>
  </si>
  <si>
    <t xml:space="preserve"> 1.18.5 </t>
  </si>
  <si>
    <t xml:space="preserve"> 1.18.6 </t>
  </si>
  <si>
    <t xml:space="preserve"> 1.18.7 </t>
  </si>
  <si>
    <t xml:space="preserve"> 94963 </t>
  </si>
  <si>
    <t>CONCRETO FCK = 15MPA, TRAÇO 1:3,4:3,5 (EM MASSA SECA DE CIMENTO/ AREIA MÉDIA/ BRITA 1) - PREPARO MECÂNICO COM BETONEIRA 400 L. AF_05/2021</t>
  </si>
  <si>
    <t xml:space="preserve"> 1.18.8 </t>
  </si>
  <si>
    <t xml:space="preserve"> 1.18.9 </t>
  </si>
  <si>
    <t xml:space="preserve"> 1.18.10 </t>
  </si>
  <si>
    <t xml:space="preserve"> 1.18.11 </t>
  </si>
  <si>
    <t xml:space="preserve"> 1.18.12 </t>
  </si>
  <si>
    <t xml:space="preserve"> 1.18.13 </t>
  </si>
  <si>
    <t xml:space="preserve"> 1.19.1 </t>
  </si>
  <si>
    <t xml:space="preserve"> CPU_SOUSA_006 </t>
  </si>
  <si>
    <t>LIMPEZA FINAL DA OBRA (ADAPTADO DE SINAPI 9537)</t>
  </si>
  <si>
    <t xml:space="preserve"> 1.19.2 </t>
  </si>
  <si>
    <t xml:space="preserve"> 102179 </t>
  </si>
  <si>
    <t>INSTALAÇÃO DE VIDRO TEMPERADO, E = 6 MM, ENCAIXADO EM PERFIL U. AF_01/2021_P</t>
  </si>
  <si>
    <t xml:space="preserve"> 1.19.3 </t>
  </si>
  <si>
    <t xml:space="preserve"> 102362 </t>
  </si>
  <si>
    <t>ALAMBRADO PARA QUADRA POLIESPORTIVA, ESTRUTURADO POR TUBOS DE ACO GALVANIZADO, (MONTANTES COM DIAMETRO 2", TRAVESSAS E ESCORAS COM DIÂMETRO 1 ¼), COM TELA DE ARAME GALVANIZADO, FIO 14 BWG E MALHA QUADRADA 5X5CM (EXCETO MURETA). AF_03/2021</t>
  </si>
  <si>
    <t xml:space="preserve"> 00004813 </t>
  </si>
  <si>
    <t>PLACA DE OBRA (PARA CONSTRUCAO CIVIL) EM CHAPA GALVANIZADA *N. 22*, ADESIVADA, DE *2,4 X 1,2* M (SEM POSTES PARA FIXACAO)</t>
  </si>
  <si>
    <t xml:space="preserve"> 87373 </t>
  </si>
  <si>
    <t>ARGAMASSA TRAÇO 1:4 (EM VOLUME DE CIMENTO E AREIA MÉDIA ÚMIDA) PARA CONTRAPISO, PREPARO MANUAL. AF_08/2019</t>
  </si>
  <si>
    <t xml:space="preserve"> 92267 </t>
  </si>
  <si>
    <t>FABRICAÇÃO DE FÔRMA PARA LAJES, EM CHAPA DE MADEIRA COMPENSADA RESINADA, E = 17 MM. AF_09/2020</t>
  </si>
  <si>
    <t xml:space="preserve"> 00040270 </t>
  </si>
  <si>
    <t>VIGA DE ESCORAMAENTO H20, DE MADEIRA, PESO DE 5,00 A 5,20 KG/M, COM EXTREMIDADES PLASTICAS</t>
  </si>
  <si>
    <t xml:space="preserve"> 00007266 </t>
  </si>
  <si>
    <t>BLOCO CERAMICO / TIJOLO VAZADO PARA ALVENARIA DE VEDACAO, 8 FUROS NA HORIZONTAL, 9 X 19 X 19 CM (L X A X C)</t>
  </si>
  <si>
    <t xml:space="preserve"> 00000665 </t>
  </si>
  <si>
    <t>ELEMENTO VAZADO DE CONCRETO, QUADRICULADO, 16 FUROS *50 X 50 X 7* CM</t>
  </si>
  <si>
    <t xml:space="preserve"> 00004777 </t>
  </si>
  <si>
    <t>CANTONEIRA ACO ABAS IGUAIS (QUALQUER BITOLA), ESPESSURA ENTRE 1/8" E 1/4"</t>
  </si>
  <si>
    <t xml:space="preserve"> 00011026 </t>
  </si>
  <si>
    <t>CHAPA DE ACO GALVANIZADA BITOLA GSG 14, E = 1,95 MM (15,60 KG/M2)</t>
  </si>
  <si>
    <t xml:space="preserve"> 00043054 </t>
  </si>
  <si>
    <t>ACO CA-25, 10,0 MM, OU 12,5 MM, OU 16,0 MM, OU 20,0 MM, OU 25,0 MM, VERGALHAO</t>
  </si>
  <si>
    <t xml:space="preserve"> 100716 </t>
  </si>
  <si>
    <t>JATEAMENTO ABRASIVO COM GRANALHA DE AÇO EM PERFIL METÁLICO EM FÁBRICA. AF_01/2020</t>
  </si>
  <si>
    <t xml:space="preserve"> 100719 </t>
  </si>
  <si>
    <t>PINTURA COM TINTA ALQUÍDICA DE FUNDO (TIPO ZARCÃO) PULVERIZADA SOBRE PERFIL METÁLICO EXECUTADO EM FÁBRICA (POR DEMÃO). AF_01/2020_P</t>
  </si>
  <si>
    <t xml:space="preserve"> 88240 </t>
  </si>
  <si>
    <t>AJUDANTE DE ESTRUTURA METÁLICA COM ENCARGOS COMPLEMENTARES</t>
  </si>
  <si>
    <t xml:space="preserve"> 88278 </t>
  </si>
  <si>
    <t>MONTADOR DE ESTRUTURA METÁLICA COM ENCARGOS COMPLEMENTARES</t>
  </si>
  <si>
    <t xml:space="preserve"> 00001334 </t>
  </si>
  <si>
    <t>CHAPA DE ACO GROSSA, ASTM A36, E = 5/8 " (15,88 MM) 124,49 KG/M2</t>
  </si>
  <si>
    <t xml:space="preserve"> 00010997 </t>
  </si>
  <si>
    <t>ELETRODO REVESTIDO AWS - E7018, DIAMETRO IGUAL A 4,00 MM</t>
  </si>
  <si>
    <t xml:space="preserve"> 00010966 </t>
  </si>
  <si>
    <t>PERFIL "U" DE ACO LAMINADO, "U" 152 X 15,6</t>
  </si>
  <si>
    <t xml:space="preserve"> 00011029 </t>
  </si>
  <si>
    <t>HASTE RETA PARA GANCHO DE FERRO GALVANIZADO, COM ROSCA 1/4 " X 30 CM PARA FIXACAO DE TELHA METALICA, INCLUI PORCA E ARRUELAS DE VEDACAO</t>
  </si>
  <si>
    <t xml:space="preserve"> 00007243 </t>
  </si>
  <si>
    <t>TELHA TRAPEZOIDAL EM ACO ZINCADO, SEM PINTURA, ALTURA DE APROXIMADAMENTE 40 MM, ESPESSURA DE 0,50 MM E LARGURA UTIL DE 980 MM</t>
  </si>
  <si>
    <t xml:space="preserve"> 95276 </t>
  </si>
  <si>
    <t>POLIDORA DE PISO (POLITRIZ), PESO DE 100KG, DIÂMETRO 450 MM, MOTOR ELÉTRICO, POTÊNCIA 4 HP - CHP DIURNO. AF_09/2016</t>
  </si>
  <si>
    <t xml:space="preserve"> 00003671 </t>
  </si>
  <si>
    <t>JUNTA PLASTICA DE DILATACAO PARA PISOS, COR CINZA, 17 X 3 MM (ALTURA X ESPESSURA)</t>
  </si>
  <si>
    <t xml:space="preserve"> 00034753 </t>
  </si>
  <si>
    <t>CIMENTO PORTLAND POZOLANICO CP IV-32</t>
  </si>
  <si>
    <t xml:space="preserve"> 00004824 </t>
  </si>
  <si>
    <t>GRANILHA/ GRANA/ PEDRISCO OU AGREGADO EM MARMORE/ GRANITO/ QUARTZO E CALCARIO, PRETO, CINZA, PALHA OU BRANCO</t>
  </si>
  <si>
    <t xml:space="preserve"> 00007353 </t>
  </si>
  <si>
    <t>RESINA ACRILICA PREMIUM BASE AGUA - COR BRANCA</t>
  </si>
  <si>
    <t xml:space="preserve"> 00000371 </t>
  </si>
  <si>
    <t>ARGAMASSA INDUSTRIALIZADA MULTIUSO, PARA REVESTIMENTO INTERNO E EXTERNO E ASSENTAMENTO DE BLOCOS DIVERSOS</t>
  </si>
  <si>
    <t xml:space="preserve"> COT_SOUSA_001 </t>
  </si>
  <si>
    <t>PISO PODOTATIL DE CONCRETO - DIRECIONAL E  ALERTA, 30 X 30 CM [MEDIANA]</t>
  </si>
  <si>
    <t xml:space="preserve"> 00004047 </t>
  </si>
  <si>
    <t>!EM PROCESSO DE DESATIVACAO! MASSA CORRIDA PVA PARA PAREDES INTERNAS</t>
  </si>
  <si>
    <t>GL</t>
  </si>
  <si>
    <t xml:space="preserve"> 00005330 </t>
  </si>
  <si>
    <t>DILUENTE EPOXI</t>
  </si>
  <si>
    <t xml:space="preserve"> 00012815 </t>
  </si>
  <si>
    <t>FITA CREPE ROLO DE 25 MM X 50 M</t>
  </si>
  <si>
    <t xml:space="preserve"> 00044072 </t>
  </si>
  <si>
    <t>PRIMER EPOXI / EPOXIDICO</t>
  </si>
  <si>
    <t xml:space="preserve"> 00007304 </t>
  </si>
  <si>
    <t>TINTA EPOXI BASE AGUA PREMIUM, BRANCA</t>
  </si>
  <si>
    <t xml:space="preserve"> 00003768 </t>
  </si>
  <si>
    <t>LIXA EM FOLHA PARA FERRO, NUMERO 150</t>
  </si>
  <si>
    <t xml:space="preserve"> 00007307 </t>
  </si>
  <si>
    <t>FUNDO ANTICORROSIVO PARA METAIS FERROSOS (ZARCAO)</t>
  </si>
  <si>
    <t xml:space="preserve"> 00001571 </t>
  </si>
  <si>
    <t>TERMINAL A COMPRESSAO EM COBRE ESTANHADO PARA CABO 4 MM2, 1 FURO E 1 COMPRESSAO, PARA PARAFUSO DE FIXACAO M5</t>
  </si>
  <si>
    <t xml:space="preserve"> 91990 </t>
  </si>
  <si>
    <t>TOMADA ALTA DE EMBUTIR (1 MÓDULO), 2P+T 10 A, SEM SUPORTE E SEM PLACA - FORNECIMENTO E INSTALAÇÃO. AF_12/2015</t>
  </si>
  <si>
    <t xml:space="preserve"> 00003749 </t>
  </si>
  <si>
    <t>LAMPADA VAPOR MERCURIO 250 W (BASE E40)</t>
  </si>
  <si>
    <t>SEES - SERVIÇOS ESPECIAIS</t>
  </si>
  <si>
    <t xml:space="preserve"> 206 </t>
  </si>
  <si>
    <t>ORSE</t>
  </si>
  <si>
    <t>Aro p/cesta basquete standard d=45cm (cod.4001) par</t>
  </si>
  <si>
    <t>par</t>
  </si>
  <si>
    <t xml:space="preserve"> 932 </t>
  </si>
  <si>
    <t>Estrutura/suporte oficial p/tabela de basquete em tubo aço galvanizado d=5", H=3,05m piso/aro, pintura sintética, fornecimento e instalação par</t>
  </si>
  <si>
    <t xml:space="preserve"> 1929 </t>
  </si>
  <si>
    <t>Rede para cesta basquete seda fio 3mm, medindo 45x45cm (cod.2019) par</t>
  </si>
  <si>
    <t xml:space="preserve"> 4811 </t>
  </si>
  <si>
    <t>Tabela para basquete oficial em chapa metálica medindo 1,80x1,05m (cod. 4006) par</t>
  </si>
  <si>
    <t xml:space="preserve"> 00020157 </t>
  </si>
  <si>
    <t>JOELHO, PVC SERIE R, 90 GRAUS, DN 100 MM, PARA ESGOTO OU AGUAS PLUVIAIS PREDIAIS</t>
  </si>
  <si>
    <t xml:space="preserve"> 00020151 </t>
  </si>
  <si>
    <t>JOELHO, PVC SERIE R, 45 GRAUS, DN 100 MM, PARA ESGOTO OU AGUAS PLUVIAIS PREDIAIS</t>
  </si>
  <si>
    <t xml:space="preserve"> 00009841 </t>
  </si>
  <si>
    <t>TUBO PVC, SERIE R, DN 100 MM, PARA ESGOTO OU AGUAS PLUVIAIS PREDIAIS (NBR 5688)</t>
  </si>
  <si>
    <t xml:space="preserve"> 00037556 </t>
  </si>
  <si>
    <t>PLACA DE SINALIZACAO DE SEGURANCA CONTRA INCENDIO, FOTOLUMINESCENTE, QUADRADA, *20 X 20* CM, EM PVC *2* MM ANTI-CHAMAS (SIMBOLOS, CORES E PICTOGRAMAS CONFORME NBR 16820)</t>
  </si>
  <si>
    <t xml:space="preserve"> 00038774 </t>
  </si>
  <si>
    <t>LUMINARIA DE EMERGENCIA 30 LEDS, POTENCIA 2 W, BATERIA DE LITIO, AUTONOMIA DE 6 HORAS</t>
  </si>
  <si>
    <t xml:space="preserve"> 00037594 </t>
  </si>
  <si>
    <t>BLOCO CERAMICO / TIJOLO VAZADO PARA ALVENARIA DE VEDACAO, FUROS NA VERTICAL, 19 X 19 X 39 CM (NBR 15270)</t>
  </si>
  <si>
    <t xml:space="preserve"> 00034548 </t>
  </si>
  <si>
    <t>TELA DE ACO SOLDADA GALVANIZADA/ZINCADA PARA ALVENARIA, FIO  D = *1,20 A 1,70* MM, MALHA 15 X 15 MM, (C X L) *50 X 17,5* CM</t>
  </si>
  <si>
    <t xml:space="preserve"> 00000003 </t>
  </si>
  <si>
    <t>ACIDO CLORIDRICO / ACIDO MURIATICO, DILUICAO 10% A 12% PARA USO EM LIMPEZA</t>
  </si>
  <si>
    <t xml:space="preserve"> 00039432 </t>
  </si>
  <si>
    <t>FITA DE PAPEL REFORCADA COM LAMINA DE METAL PARA REFORCO DE CANTOS DE CHAPA DE GESSO PARA DRYWALL</t>
  </si>
  <si>
    <t xml:space="preserve"> 00034360 </t>
  </si>
  <si>
    <t>PERFIL DE ALUMINIO ANODIZADO</t>
  </si>
  <si>
    <t xml:space="preserve"> 00010505 </t>
  </si>
  <si>
    <t>VIDRO TEMPERADO INCOLOR E = 6 MM, SEM COLOCACAO</t>
  </si>
  <si>
    <t xml:space="preserve"> 00011002 </t>
  </si>
  <si>
    <t>ELETRODO REVESTIDO AWS - E6013, DIAMETRO IGUAL A 2,50 MM</t>
  </si>
  <si>
    <t xml:space="preserve"> 00007167 </t>
  </si>
  <si>
    <t>TELA DE ARAME GALVANIZADA QUADRANGULAR / LOSANGULAR, FIO 2,11 MM (14 BWG), MALHA 5 X 5 CM, H = 2 M</t>
  </si>
  <si>
    <t xml:space="preserve"> 00007698 </t>
  </si>
  <si>
    <t>TUBO ACO GALVANIZADO COM COSTURA, CLASSE MEDIA, DN 1.1/4", E = *3,25* MM, PESO *3,14* KG/M (NBR 5580)</t>
  </si>
  <si>
    <t xml:space="preserve"> 00007696 </t>
  </si>
  <si>
    <t>TUBO ACO GALVANIZADO COM COSTURA, CLASSE MEDIA, DN 2", E = *3,65* MM, PESO *5,10* KG/M (NBR 5580)</t>
  </si>
  <si>
    <t>AJUDANTE DE ARMADOR</t>
  </si>
  <si>
    <t>CARPINTEIRO AUXILIAR</t>
  </si>
  <si>
    <t xml:space="preserve"> 95310 </t>
  </si>
  <si>
    <t>CURSO DE CAPACITAÇÃO PARA AJUDANTE DE ESTRUTURA METÁLICA (ENCARGOS COMPLEMENTARES) - HORISTA</t>
  </si>
  <si>
    <t xml:space="preserve"> 00044499 </t>
  </si>
  <si>
    <t>AJUDANTE DE ESTRUTURAS METALICAS HORISTA</t>
  </si>
  <si>
    <t>ARMADOR</t>
  </si>
  <si>
    <t>AJUDANTE DE ELETRICISTA</t>
  </si>
  <si>
    <t>AUXILIAR DE ENCANADOR OU BOMBEIRO HIDRAULICO</t>
  </si>
  <si>
    <t>AZULEJISTA OU LADRILHEIRO</t>
  </si>
  <si>
    <t>KW/H</t>
  </si>
  <si>
    <t>CARPINTEIRO DE FORMAS</t>
  </si>
  <si>
    <t>ELETRICISTA</t>
  </si>
  <si>
    <t>ENCANADOR OU BOMBEIRO HIDRAULICO</t>
  </si>
  <si>
    <t>GESSEIRO</t>
  </si>
  <si>
    <t xml:space="preserve"> 95344 </t>
  </si>
  <si>
    <t>CURSO DE CAPACITAÇÃO PARA MONTADOR DE ESTRUTURA METÁLICA (ENCARGOS COMPLEMENTARES) - HORISTA</t>
  </si>
  <si>
    <t xml:space="preserve"> 00044497 </t>
  </si>
  <si>
    <t>MONTADOR DE ESTRUTURAS METALICAS HORISTA</t>
  </si>
  <si>
    <t xml:space="preserve"> 95368 </t>
  </si>
  <si>
    <t>CURSO DE CAPACITAÇÃO PARA OPERADOR JATO DE AREIA OU JATISTA (ENCARGOS COMPLEMENTARES) - HORISTA</t>
  </si>
  <si>
    <t xml:space="preserve"> 00004251 </t>
  </si>
  <si>
    <t>OPERADOR DE JATO ABRASIVO OU JATISTA</t>
  </si>
  <si>
    <t>PEDREIRO</t>
  </si>
  <si>
    <t>PINTOR</t>
  </si>
  <si>
    <t>SERRALHEIRO</t>
  </si>
  <si>
    <t>SOLDADOR</t>
  </si>
  <si>
    <t>TELHADOR</t>
  </si>
  <si>
    <t>VIDRACEIRO</t>
  </si>
  <si>
    <t xml:space="preserve"> 93408 </t>
  </si>
  <si>
    <t>MÁQUINA JATO DE PRESSAO PORTÁTIL, CAMARA DE 1 SAIDA, CAPACIDADE 280 L, DIAMETRO 670 MM, BICO DE JATO CURTO VENTURI DE 5/16'' , MANGUEIRA DE 1'' COM COMPRESSOR DE AR REBOCÁVEL 189 PCM E MOTOR DIESEL 63 CV - CHP DIURNO. AF_03/2016</t>
  </si>
  <si>
    <t xml:space="preserve"> 93409 </t>
  </si>
  <si>
    <t>MÁQUINA JATO DE PRESSAO PORTÁTIL, CAMARA DE 1 SAIDA, CAPACIDADE 280 L, DIAMETRO 670 MM, BICO DE JATO CURTO VENTURI DE 5/16'' , MANGUEIRA DE 1'' COM COMPRESSOR DE AR REBOCÁVEL 189 PCM E MOTOR DIESEL 63 CV - CHI DIURNO. AF_03/2016</t>
  </si>
  <si>
    <t xml:space="preserve"> 88306 </t>
  </si>
  <si>
    <t>OPERADOR JATO DE AREIA OU JATISTA COM ENCARGOS COMPLEMENTARES</t>
  </si>
  <si>
    <t xml:space="preserve"> 00036785 </t>
  </si>
  <si>
    <t>GRANALHA DE ACO, ANGULAR (GRIT), PARA JATEAMENTO, PENEIRA 1,41 A 1,19 MM (SAE G16)</t>
  </si>
  <si>
    <t>SC25KG</t>
  </si>
  <si>
    <t xml:space="preserve"> 93404 </t>
  </si>
  <si>
    <t>MÁQUINA JATO DE PRESSAO PORTÁTIL, CAMARA DE 1 SAIDA, CAPACIDADE 280 L, DIAMETRO 670 MM, BICO DE JATO CURTO VENTURI DE 5/16'' , MANGUEIRA DE 1'' COM COMPRESSOR DE AR REBOCÁVEL 189 PCM E MOTOR DIESEL 63 CV - DEPRECIAÇÃO. AF_03/2016</t>
  </si>
  <si>
    <t xml:space="preserve"> 93405 </t>
  </si>
  <si>
    <t>MÁQUINA JATO DE PRESSAO PORTÁTIL, CAMARA DE 1 SAIDA, CAPACIDADE 280 L, DIAMETRO 670 MM, BICO DE JATO CURTO VENTURI DE 5/16'' , MANGUEIRA DE 1'' COM COMPRESSOR DE AR REBOCÁVEL 189 PCM E MOTOR DIESEL 63 CV - JUROS. AF_03/2016</t>
  </si>
  <si>
    <t xml:space="preserve"> 93406 </t>
  </si>
  <si>
    <t>MÁQUINA JATO DE PRESSAO PORTÁTIL, CAMARA DE 1 SAIDA, CAPACIDADE 280 L, DIAMETRO 670 MM, BICO DE JATO CURTO VENTURI DE 5/16'' , MANGUEIRA DE 1'' COM COMPRESSOR DE AR REBOCÁVEL 189 PCM E MOTOR DIESEL 63 CV - MANUTENÇÃO. AF_03/2016</t>
  </si>
  <si>
    <t xml:space="preserve"> 93407 </t>
  </si>
  <si>
    <t>MÁQUINA JATO DE PRESSAO PORTÁTIL, CAMARA DE 1 SAIDA, CAPACIDADE 280 L, DIAMETRO 670 MM, BICO DE JATO CURTO VENTURI DE 5/16'' , MANGUEIRA DE 1'' COM COMPRESSOR DE AR REBOCÁVEL 189 PCM E MOTOR DIESEL 63 CV - MATERIAIS NA OPERAÇÃO. AF_03/2016</t>
  </si>
  <si>
    <t xml:space="preserve"> 00036522 </t>
  </si>
  <si>
    <t>COMPRESSOR DE AR REBOCAVEL, VAZAO 189 PCM, PRESSAO EFETIVA DE TRABALHO 102 PSI, MOTOR DIESEL, POTENCIA 63 CV</t>
  </si>
  <si>
    <t xml:space="preserve"> 00039813 </t>
  </si>
  <si>
    <t>MAQUINA TIPO VASO/TANQUE/JATO DE PRESSAO PORTATIL PARA JATEAMENTO, CONTROLE AUTOMATICO E REMOTO, CAMARA DE 1 SAIDA, 280 L, DIAM. *670* MM, BICO JATO CURTO VENTURI DE 5/16", MANGUEIRA DE 1" DE 10 M, COMPLETA (VALVULAS POP UP E DOSADORA, FUNDO CONICO ETC)</t>
  </si>
  <si>
    <t xml:space="preserve"> 95272 </t>
  </si>
  <si>
    <t>POLIDORA DE PISO (POLITRIZ), PESO DE 100KG, DIÂMETRO 450 MM, MOTOR ELÉTRICO, POTÊNCIA 4 HP - DEPRECIAÇÃO. AF_09/2016</t>
  </si>
  <si>
    <t xml:space="preserve"> 95273 </t>
  </si>
  <si>
    <t>POLIDORA DE PISO (POLITRIZ), PESO DE 100KG, DIÂMETRO 450 MM, MOTOR ELÉTRICO, POTÊNCIA 4 HP - JUROS. AF_09/2016</t>
  </si>
  <si>
    <t xml:space="preserve"> 95274 </t>
  </si>
  <si>
    <t>POLIDORA DE PISO (POLITRIZ), PESO DE 100KG, DIÂMETRO 450 MM, MOTOR ELÉTRICO, POTÊNCIA 4 HP - MANUTENÇÃO. AF_09/2016</t>
  </si>
  <si>
    <t xml:space="preserve"> 95275 </t>
  </si>
  <si>
    <t>POLIDORA DE PISO (POLITRIZ), PESO DE 100KG, DIÂMETRO 450 MM, MOTOR ELÉTRICO, POTÊNCIA 4 HP  MATERIAIS NA OPERAÇÃO. AF_09/2016</t>
  </si>
  <si>
    <t xml:space="preserve"> 00013954 </t>
  </si>
  <si>
    <t>POLIDORA DE PISO (POLITRIZ) ELETRICA, MOTOR MONOFASICO DE 4 HP, PESO DE 100 KG, DIAMETRO DO TRABALHO DE 450 MM</t>
  </si>
  <si>
    <t>100,00%
568.961,49</t>
  </si>
  <si>
    <t>8,24%
46.884,43</t>
  </si>
  <si>
    <t>11,38%
64.725,36</t>
  </si>
  <si>
    <t>18,05%
102.690,84</t>
  </si>
  <si>
    <t>28,43%
161.773,54</t>
  </si>
  <si>
    <t>19,71%
112.134,03</t>
  </si>
  <si>
    <t>14,19%
80.753,30</t>
  </si>
  <si>
    <t>100,00%
8.577,64</t>
  </si>
  <si>
    <t>100,00%
1.822,55</t>
  </si>
  <si>
    <t>100,00%
52.120,34</t>
  </si>
  <si>
    <t>70,00%
36.484,24</t>
  </si>
  <si>
    <t>30,00%
15.636,10</t>
  </si>
  <si>
    <t>100,00%
50.748,28</t>
  </si>
  <si>
    <t>60,00%
30.448,97</t>
  </si>
  <si>
    <t>40,00%
20.299,31</t>
  </si>
  <si>
    <t>100,00%
37.280,57</t>
  </si>
  <si>
    <t>50,00%
18.640,29</t>
  </si>
  <si>
    <t>100,00%
9.294,05</t>
  </si>
  <si>
    <t>100,00%
182.146,40</t>
  </si>
  <si>
    <t>35,00%
63.751,24</t>
  </si>
  <si>
    <t>40,00%
72.858,56</t>
  </si>
  <si>
    <t>25,00%
45.536,60</t>
  </si>
  <si>
    <t>100,00%
15.416,92</t>
  </si>
  <si>
    <t>100,00%
103.305,27</t>
  </si>
  <si>
    <t>60,00%
61.983,16</t>
  </si>
  <si>
    <t>30,00%
30.991,58</t>
  </si>
  <si>
    <t>10,00%
10.330,53</t>
  </si>
  <si>
    <t>100,00%
38.009,72</t>
  </si>
  <si>
    <t>50,00%
19.004,86</t>
  </si>
  <si>
    <t>100,00%
577,31</t>
  </si>
  <si>
    <t>100,00%
2.537,32</t>
  </si>
  <si>
    <t>60,00%
1.522,39</t>
  </si>
  <si>
    <t>40,00%
1.014,93</t>
  </si>
  <si>
    <t>100,00%
2.806,09</t>
  </si>
  <si>
    <t>100,00%
5.809,87</t>
  </si>
  <si>
    <t>40,00%
2.323,95</t>
  </si>
  <si>
    <t>60,00%
3.485,92</t>
  </si>
  <si>
    <t>100,00%
15.370,64</t>
  </si>
  <si>
    <t>100,00%
2.604,91</t>
  </si>
  <si>
    <t>100,00%
1.325,68</t>
  </si>
  <si>
    <t>100,00%
5.063,65</t>
  </si>
  <si>
    <t>100,00%
34.144,28</t>
  </si>
  <si>
    <t>8,24%</t>
  </si>
  <si>
    <t>11,38%</t>
  </si>
  <si>
    <t>18,05%</t>
  </si>
  <si>
    <t>28,43%</t>
  </si>
  <si>
    <t>19,71%</t>
  </si>
  <si>
    <t>14,19%</t>
  </si>
  <si>
    <t>46.884,43</t>
  </si>
  <si>
    <t>64.725,36</t>
  </si>
  <si>
    <t>102.690,84</t>
  </si>
  <si>
    <t>161.773,54</t>
  </si>
  <si>
    <t>112.134,03</t>
  </si>
  <si>
    <t>80.753,30</t>
  </si>
  <si>
    <t>19,62%</t>
  </si>
  <si>
    <t>37,67%</t>
  </si>
  <si>
    <t>85,81%</t>
  </si>
  <si>
    <t>46.884,42</t>
  </si>
  <si>
    <t>111.609,78</t>
  </si>
  <si>
    <t>214.300,62</t>
  </si>
  <si>
    <t>376.074,16</t>
  </si>
  <si>
    <t>488.208,19</t>
  </si>
  <si>
    <t>568.961,49</t>
  </si>
  <si>
    <t>Serviço: 25,22%                   Material: 16,75%</t>
  </si>
  <si>
    <t>Desonerado:                      Horista: 85,69%                      Mensalista: 48,16%</t>
  </si>
  <si>
    <t>Desonerado:                               Horista: 85,69%                      Mensalista: 48,16%</t>
  </si>
  <si>
    <t>PROJETO EXECUTIVO DA BARRAGEM CAMALAÚ                           |    MUNICÍPIO DE CAMALAÚ/PB</t>
  </si>
  <si>
    <t>CONTRATO:</t>
  </si>
  <si>
    <t>VALOR DO CONTRATO (R$)</t>
  </si>
  <si>
    <t>VALOR MEDIÇÕES ATUAL (R$)</t>
  </si>
  <si>
    <t>VALOR DAS MEDIÇÕES ACUMULADAS (R$)</t>
  </si>
  <si>
    <t>PERÍODO DA MEDIÇÃO:</t>
  </si>
  <si>
    <t>PLANILHA ORÇAMENTÁRIA</t>
  </si>
  <si>
    <t>ITEM</t>
  </si>
  <si>
    <t>FONTE DE PESQUISA</t>
  </si>
  <si>
    <t>DESCRIÇÃO</t>
  </si>
  <si>
    <t>UNID</t>
  </si>
  <si>
    <t>QUANTIDADES</t>
  </si>
  <si>
    <t>ORÇADAS</t>
  </si>
  <si>
    <t>MEDIDAS NA</t>
  </si>
  <si>
    <t>ACUMULADA</t>
  </si>
  <si>
    <t>CÓDIGO</t>
  </si>
  <si>
    <t>FONTE</t>
  </si>
  <si>
    <t>(CONTRATUAL)</t>
  </si>
  <si>
    <t>1ª MEDIÇÃO</t>
  </si>
  <si>
    <t>2ª MEDIÇÃO</t>
  </si>
  <si>
    <t>3ª MEDIÇÃO</t>
  </si>
  <si>
    <t>4ª MEDIÇÃO</t>
  </si>
  <si>
    <t>5ª MEDIÇÃO</t>
  </si>
  <si>
    <t>6ª MEDIÇÃO</t>
  </si>
  <si>
    <t>VALOR DO CONTRATO</t>
  </si>
  <si>
    <t>PERCENTUAL (%)</t>
  </si>
  <si>
    <t>ACUMULADO</t>
  </si>
  <si>
    <t>25,22%</t>
  </si>
  <si>
    <t>Desonerado: 85,69%</t>
  </si>
  <si>
    <t>Curva ABC de Serviços</t>
  </si>
  <si>
    <t>Valor  Unit</t>
  </si>
  <si>
    <t>Peso Acumulado (%)</t>
  </si>
  <si>
    <t>4.972,0</t>
  </si>
  <si>
    <t>17,13</t>
  </si>
  <si>
    <t>85.170,36</t>
  </si>
  <si>
    <t>18,71</t>
  </si>
  <si>
    <t>690,98</t>
  </si>
  <si>
    <t>82,43</t>
  </si>
  <si>
    <t>56.957,48</t>
  </si>
  <si>
    <t>12,51</t>
  </si>
  <si>
    <t>31,22</t>
  </si>
  <si>
    <t>450,65</t>
  </si>
  <si>
    <t>90,51</t>
  </si>
  <si>
    <t>40.788,33</t>
  </si>
  <si>
    <t>8,96</t>
  </si>
  <si>
    <t>40,17</t>
  </si>
  <si>
    <t>81,60</t>
  </si>
  <si>
    <t>36.773,04</t>
  </si>
  <si>
    <t>8,08</t>
  </si>
  <si>
    <t>48,25</t>
  </si>
  <si>
    <t>172,44</t>
  </si>
  <si>
    <t>151,07</t>
  </si>
  <si>
    <t>26.050,51</t>
  </si>
  <si>
    <t>5,72</t>
  </si>
  <si>
    <t>53,97</t>
  </si>
  <si>
    <t>191,54</t>
  </si>
  <si>
    <t>110,22</t>
  </si>
  <si>
    <t>21.111,53</t>
  </si>
  <si>
    <t>4,64</t>
  </si>
  <si>
    <t>58,61</t>
  </si>
  <si>
    <t>56,83</t>
  </si>
  <si>
    <t>322,71</t>
  </si>
  <si>
    <t>18.339,60</t>
  </si>
  <si>
    <t>4,03</t>
  </si>
  <si>
    <t>62,64</t>
  </si>
  <si>
    <t>340,38</t>
  </si>
  <si>
    <t>37,00</t>
  </si>
  <si>
    <t>12.594,06</t>
  </si>
  <si>
    <t>2,77</t>
  </si>
  <si>
    <t>65,40</t>
  </si>
  <si>
    <t>484,71</t>
  </si>
  <si>
    <t>23,87</t>
  </si>
  <si>
    <t>11.570,02</t>
  </si>
  <si>
    <t>2,54</t>
  </si>
  <si>
    <t>67,94</t>
  </si>
  <si>
    <t>62,9</t>
  </si>
  <si>
    <t>142,84</t>
  </si>
  <si>
    <t>8.984,63</t>
  </si>
  <si>
    <t>1,97</t>
  </si>
  <si>
    <t>69,92</t>
  </si>
  <si>
    <t>148,45</t>
  </si>
  <si>
    <t>54,44</t>
  </si>
  <si>
    <t>8.081,61</t>
  </si>
  <si>
    <t>1,77</t>
  </si>
  <si>
    <t>71,69</t>
  </si>
  <si>
    <t>542,0</t>
  </si>
  <si>
    <t>13,38</t>
  </si>
  <si>
    <t>7.251,96</t>
  </si>
  <si>
    <t>1,59</t>
  </si>
  <si>
    <t>73,28</t>
  </si>
  <si>
    <t>18,24</t>
  </si>
  <si>
    <t>359,23</t>
  </si>
  <si>
    <t>6.552,35</t>
  </si>
  <si>
    <t>1,44</t>
  </si>
  <si>
    <t>74,72</t>
  </si>
  <si>
    <t>397,6</t>
  </si>
  <si>
    <t>16,34</t>
  </si>
  <si>
    <t>6.496,78</t>
  </si>
  <si>
    <t>1,43</t>
  </si>
  <si>
    <t>76,15</t>
  </si>
  <si>
    <t>27,75</t>
  </si>
  <si>
    <t>231,83</t>
  </si>
  <si>
    <t>6.433,28</t>
  </si>
  <si>
    <t>1,41</t>
  </si>
  <si>
    <t>77,56</t>
  </si>
  <si>
    <t>107,0</t>
  </si>
  <si>
    <t>56,26</t>
  </si>
  <si>
    <t>6.019,82</t>
  </si>
  <si>
    <t>1,32</t>
  </si>
  <si>
    <t>78,89</t>
  </si>
  <si>
    <t>1,0</t>
  </si>
  <si>
    <t>5.946,00</t>
  </si>
  <si>
    <t>1,31</t>
  </si>
  <si>
    <t>80,19</t>
  </si>
  <si>
    <t>136,0</t>
  </si>
  <si>
    <t>40,24</t>
  </si>
  <si>
    <t>5.472,64</t>
  </si>
  <si>
    <t>1,20</t>
  </si>
  <si>
    <t>81,39</t>
  </si>
  <si>
    <t>14,37</t>
  </si>
  <si>
    <t>4.891,26</t>
  </si>
  <si>
    <t>1,07</t>
  </si>
  <si>
    <t>82,47</t>
  </si>
  <si>
    <t>9,45</t>
  </si>
  <si>
    <t>4.580,50</t>
  </si>
  <si>
    <t>1,01</t>
  </si>
  <si>
    <t>83,47</t>
  </si>
  <si>
    <t>106,5</t>
  </si>
  <si>
    <t>42,21</t>
  </si>
  <si>
    <t>4.495,36</t>
  </si>
  <si>
    <t>0,99</t>
  </si>
  <si>
    <t>84,46</t>
  </si>
  <si>
    <t>4.492,25</t>
  </si>
  <si>
    <t>85,45</t>
  </si>
  <si>
    <t>16,0</t>
  </si>
  <si>
    <t>276,82</t>
  </si>
  <si>
    <t>4.429,12</t>
  </si>
  <si>
    <t>0,97</t>
  </si>
  <si>
    <t>86,42</t>
  </si>
  <si>
    <t>251,6</t>
  </si>
  <si>
    <t>15,70</t>
  </si>
  <si>
    <t>3.950,12</t>
  </si>
  <si>
    <t>0,87</t>
  </si>
  <si>
    <t>87,29</t>
  </si>
  <si>
    <t>11,14</t>
  </si>
  <si>
    <t>3.791,83</t>
  </si>
  <si>
    <t>0,83</t>
  </si>
  <si>
    <t>88,12</t>
  </si>
  <si>
    <t>7,56</t>
  </si>
  <si>
    <t>3.664,40</t>
  </si>
  <si>
    <t>0,80</t>
  </si>
  <si>
    <t>88,93</t>
  </si>
  <si>
    <t>300,6</t>
  </si>
  <si>
    <t>11,42</t>
  </si>
  <si>
    <t>3.432,85</t>
  </si>
  <si>
    <t>0,75</t>
  </si>
  <si>
    <t>89,68</t>
  </si>
  <si>
    <t>8,12</t>
  </si>
  <si>
    <t>408,88</t>
  </si>
  <si>
    <t>3.320,10</t>
  </si>
  <si>
    <t>0,73</t>
  </si>
  <si>
    <t>90,41</t>
  </si>
  <si>
    <t>2.727,19</t>
  </si>
  <si>
    <t>0,60</t>
  </si>
  <si>
    <t>91,01</t>
  </si>
  <si>
    <t>98,48</t>
  </si>
  <si>
    <t>27,07</t>
  </si>
  <si>
    <t>2.665,85</t>
  </si>
  <si>
    <t>0,59</t>
  </si>
  <si>
    <t>91,59</t>
  </si>
  <si>
    <t>8,0</t>
  </si>
  <si>
    <t>294,40</t>
  </si>
  <si>
    <t>2.355,20</t>
  </si>
  <si>
    <t>0,52</t>
  </si>
  <si>
    <t>92,11</t>
  </si>
  <si>
    <t>33,88</t>
  </si>
  <si>
    <t>69,48</t>
  </si>
  <si>
    <t>2.353,98</t>
  </si>
  <si>
    <t>92,63</t>
  </si>
  <si>
    <t>36,0</t>
  </si>
  <si>
    <t>61,41</t>
  </si>
  <si>
    <t>2.210,76</t>
  </si>
  <si>
    <t>0,49</t>
  </si>
  <si>
    <t>93,11</t>
  </si>
  <si>
    <t>133,2</t>
  </si>
  <si>
    <t>16,32</t>
  </si>
  <si>
    <t>2.173,82</t>
  </si>
  <si>
    <t>0,48</t>
  </si>
  <si>
    <t>93,59</t>
  </si>
  <si>
    <t>666,97</t>
  </si>
  <si>
    <t>3,23</t>
  </si>
  <si>
    <t>2.154,31</t>
  </si>
  <si>
    <t>0,47</t>
  </si>
  <si>
    <t>94,06</t>
  </si>
  <si>
    <t>144,4</t>
  </si>
  <si>
    <t>13,44</t>
  </si>
  <si>
    <t>1.940,73</t>
  </si>
  <si>
    <t>0,43</t>
  </si>
  <si>
    <t>94,49</t>
  </si>
  <si>
    <t>120,7</t>
  </si>
  <si>
    <t>14,91</t>
  </si>
  <si>
    <t>1.799,63</t>
  </si>
  <si>
    <t>0,40</t>
  </si>
  <si>
    <t>94,89</t>
  </si>
  <si>
    <t>5,5</t>
  </si>
  <si>
    <t>318,57</t>
  </si>
  <si>
    <t>1.752,13</t>
  </si>
  <si>
    <t>0,38</t>
  </si>
  <si>
    <t>95,27</t>
  </si>
  <si>
    <t>19,1</t>
  </si>
  <si>
    <t>73,61</t>
  </si>
  <si>
    <t>1.405,95</t>
  </si>
  <si>
    <t>0,31</t>
  </si>
  <si>
    <t>95,58</t>
  </si>
  <si>
    <t>33,38</t>
  </si>
  <si>
    <t>40,64</t>
  </si>
  <si>
    <t>1.356,56</t>
  </si>
  <si>
    <t>0,30</t>
  </si>
  <si>
    <t>95,88</t>
  </si>
  <si>
    <t>2,72</t>
  </si>
  <si>
    <t>1.318,41</t>
  </si>
  <si>
    <t>0,29</t>
  </si>
  <si>
    <t>96,17</t>
  </si>
  <si>
    <t>46,54</t>
  </si>
  <si>
    <t>27,82</t>
  </si>
  <si>
    <t>1.294,74</t>
  </si>
  <si>
    <t>0,28</t>
  </si>
  <si>
    <t>96,45</t>
  </si>
  <si>
    <t>476,23</t>
  </si>
  <si>
    <t>2,41</t>
  </si>
  <si>
    <t>1.147,71</t>
  </si>
  <si>
    <t>0,25</t>
  </si>
  <si>
    <t>96,70</t>
  </si>
  <si>
    <t>112,92</t>
  </si>
  <si>
    <t>9,78</t>
  </si>
  <si>
    <t>1.104,35</t>
  </si>
  <si>
    <t>0,24</t>
  </si>
  <si>
    <t>96,95</t>
  </si>
  <si>
    <t>147,98</t>
  </si>
  <si>
    <t>7,41</t>
  </si>
  <si>
    <t>1.096,53</t>
  </si>
  <si>
    <t>97,19</t>
  </si>
  <si>
    <t>1,49</t>
  </si>
  <si>
    <t>663,81</t>
  </si>
  <si>
    <t>989,07</t>
  </si>
  <si>
    <t>0,22</t>
  </si>
  <si>
    <t>97,40</t>
  </si>
  <si>
    <t>1,96</t>
  </si>
  <si>
    <t>950,03</t>
  </si>
  <si>
    <t>0,21</t>
  </si>
  <si>
    <t>97,61</t>
  </si>
  <si>
    <t>29,12</t>
  </si>
  <si>
    <t>32,50</t>
  </si>
  <si>
    <t>946,40</t>
  </si>
  <si>
    <t>97,82</t>
  </si>
  <si>
    <t>54,4</t>
  </si>
  <si>
    <t>17,03</t>
  </si>
  <si>
    <t>926,43</t>
  </si>
  <si>
    <t>0,20</t>
  </si>
  <si>
    <t>98,02</t>
  </si>
  <si>
    <t>15,03</t>
  </si>
  <si>
    <t>61,32</t>
  </si>
  <si>
    <t>921,63</t>
  </si>
  <si>
    <t>98,23</t>
  </si>
  <si>
    <t>76,4</t>
  </si>
  <si>
    <t>11,32</t>
  </si>
  <si>
    <t>864,84</t>
  </si>
  <si>
    <t>0,19</t>
  </si>
  <si>
    <t>98,42</t>
  </si>
  <si>
    <t>4,29</t>
  </si>
  <si>
    <t>634,83</t>
  </si>
  <si>
    <t>0,14</t>
  </si>
  <si>
    <t>98,56</t>
  </si>
  <si>
    <t>6,48</t>
  </si>
  <si>
    <t>88,64</t>
  </si>
  <si>
    <t>574,38</t>
  </si>
  <si>
    <t>0,13</t>
  </si>
  <si>
    <t>98,68</t>
  </si>
  <si>
    <t>32,0</t>
  </si>
  <si>
    <t>15,66</t>
  </si>
  <si>
    <t>501,12</t>
  </si>
  <si>
    <t>0,11</t>
  </si>
  <si>
    <t>98,79</t>
  </si>
  <si>
    <t>15,95</t>
  </si>
  <si>
    <t>26,84</t>
  </si>
  <si>
    <t>428,09</t>
  </si>
  <si>
    <t>0,09</t>
  </si>
  <si>
    <t>98,89</t>
  </si>
  <si>
    <t>28,4</t>
  </si>
  <si>
    <t>423,44</t>
  </si>
  <si>
    <t>98,98</t>
  </si>
  <si>
    <t>2,0</t>
  </si>
  <si>
    <t>190,72</t>
  </si>
  <si>
    <t>381,44</t>
  </si>
  <si>
    <t>0,08</t>
  </si>
  <si>
    <t>99,06</t>
  </si>
  <si>
    <t>185,05</t>
  </si>
  <si>
    <t>370,10</t>
  </si>
  <si>
    <t>99,14</t>
  </si>
  <si>
    <t>3,2</t>
  </si>
  <si>
    <t>109,26</t>
  </si>
  <si>
    <t>349,63</t>
  </si>
  <si>
    <t>99,22</t>
  </si>
  <si>
    <t>338,67</t>
  </si>
  <si>
    <t>0,07</t>
  </si>
  <si>
    <t>99,29</t>
  </si>
  <si>
    <t>23,81</t>
  </si>
  <si>
    <t>13,18</t>
  </si>
  <si>
    <t>313,81</t>
  </si>
  <si>
    <t>99,36</t>
  </si>
  <si>
    <t>313,71</t>
  </si>
  <si>
    <t>99,43</t>
  </si>
  <si>
    <t>8,07</t>
  </si>
  <si>
    <t>33,36</t>
  </si>
  <si>
    <t>269,21</t>
  </si>
  <si>
    <t>0,06</t>
  </si>
  <si>
    <t>99,49</t>
  </si>
  <si>
    <t>13,0</t>
  </si>
  <si>
    <t>20,54</t>
  </si>
  <si>
    <t>267,02</t>
  </si>
  <si>
    <t>99,55</t>
  </si>
  <si>
    <t>6,0</t>
  </si>
  <si>
    <t>38,14</t>
  </si>
  <si>
    <t>228,84</t>
  </si>
  <si>
    <t>0,05</t>
  </si>
  <si>
    <t>99,60</t>
  </si>
  <si>
    <t>36,9</t>
  </si>
  <si>
    <t>5,86</t>
  </si>
  <si>
    <t>216,23</t>
  </si>
  <si>
    <t>99,65</t>
  </si>
  <si>
    <t>28,11</t>
  </si>
  <si>
    <t>182,15</t>
  </si>
  <si>
    <t>0,04</t>
  </si>
  <si>
    <t>99,69</t>
  </si>
  <si>
    <t>30,25</t>
  </si>
  <si>
    <t>181,50</t>
  </si>
  <si>
    <t>99,73</t>
  </si>
  <si>
    <t>0,57</t>
  </si>
  <si>
    <t>287,07</t>
  </si>
  <si>
    <t>163,62</t>
  </si>
  <si>
    <t>99,76</t>
  </si>
  <si>
    <t>18,92</t>
  </si>
  <si>
    <t>122,60</t>
  </si>
  <si>
    <t>0,03</t>
  </si>
  <si>
    <t>99,79</t>
  </si>
  <si>
    <t>16,81</t>
  </si>
  <si>
    <t>108,92</t>
  </si>
  <si>
    <t>0,02</t>
  </si>
  <si>
    <t>99,81</t>
  </si>
  <si>
    <t>40,71</t>
  </si>
  <si>
    <t>2,19</t>
  </si>
  <si>
    <t>89,15</t>
  </si>
  <si>
    <t>99,83</t>
  </si>
  <si>
    <t>3,0</t>
  </si>
  <si>
    <t>81,21</t>
  </si>
  <si>
    <t>99,85</t>
  </si>
  <si>
    <t>2,12</t>
  </si>
  <si>
    <t>36,51</t>
  </si>
  <si>
    <t>77,40</t>
  </si>
  <si>
    <t>99,87</t>
  </si>
  <si>
    <t>35,78</t>
  </si>
  <si>
    <t>75,85</t>
  </si>
  <si>
    <t>99,89</t>
  </si>
  <si>
    <t>306,41</t>
  </si>
  <si>
    <t>73,53</t>
  </si>
  <si>
    <t>99,90</t>
  </si>
  <si>
    <t>10,79</t>
  </si>
  <si>
    <t>69,91</t>
  </si>
  <si>
    <t>99,92</t>
  </si>
  <si>
    <t>27,85</t>
  </si>
  <si>
    <t>55,70</t>
  </si>
  <si>
    <t>0,01</t>
  </si>
  <si>
    <t>99,93</t>
  </si>
  <si>
    <t>7,0</t>
  </si>
  <si>
    <t>7,35</t>
  </si>
  <si>
    <t>51,45</t>
  </si>
  <si>
    <t>99,94</t>
  </si>
  <si>
    <t>50,41</t>
  </si>
  <si>
    <t>99,95</t>
  </si>
  <si>
    <t>20,08</t>
  </si>
  <si>
    <t>40,16</t>
  </si>
  <si>
    <t>99,96</t>
  </si>
  <si>
    <t>19,68</t>
  </si>
  <si>
    <t>39,36</t>
  </si>
  <si>
    <t>99,97</t>
  </si>
  <si>
    <t>18,14</t>
  </si>
  <si>
    <t>36,28</t>
  </si>
  <si>
    <t>99,98</t>
  </si>
  <si>
    <t>34,42</t>
  </si>
  <si>
    <t>99,99</t>
  </si>
  <si>
    <t>7,17</t>
  </si>
  <si>
    <t>21,51</t>
  </si>
  <si>
    <t>0,00</t>
  </si>
  <si>
    <t>7,74</t>
  </si>
  <si>
    <t>15,48</t>
  </si>
  <si>
    <t>6,42</t>
  </si>
  <si>
    <t>12,84</t>
  </si>
  <si>
    <t>100,00</t>
  </si>
  <si>
    <t>9,62</t>
  </si>
  <si>
    <t>8,47</t>
  </si>
  <si>
    <t>Curva ABC de Insumos</t>
  </si>
  <si>
    <t>Quantidade</t>
  </si>
  <si>
    <t>Valor  Unitário</t>
  </si>
  <si>
    <t>Peso</t>
  </si>
  <si>
    <t>Valor Acumulado</t>
  </si>
  <si>
    <t>Peso Acumulado</t>
  </si>
  <si>
    <t>Operativa</t>
  </si>
  <si>
    <t>Improdutiva</t>
  </si>
  <si>
    <t>Geral</t>
  </si>
  <si>
    <t>805,6826800</t>
  </si>
  <si>
    <t>62,24</t>
  </si>
  <si>
    <t>50.145,69</t>
  </si>
  <si>
    <t>11,01%</t>
  </si>
  <si>
    <t>4.393,2912592</t>
  </si>
  <si>
    <t>10,12</t>
  </si>
  <si>
    <t>44.460,11</t>
  </si>
  <si>
    <t>9,76%</t>
  </si>
  <si>
    <t>20,78%</t>
  </si>
  <si>
    <t>3.788,6640000</t>
  </si>
  <si>
    <t>10,46</t>
  </si>
  <si>
    <t>39.629,43</t>
  </si>
  <si>
    <t>8,70%</t>
  </si>
  <si>
    <t>29,48%</t>
  </si>
  <si>
    <t>1.493,5820963</t>
  </si>
  <si>
    <t>13,61</t>
  </si>
  <si>
    <t>20.327,65</t>
  </si>
  <si>
    <t>4,46%</t>
  </si>
  <si>
    <t>33,95%</t>
  </si>
  <si>
    <t>43.093,7641006</t>
  </si>
  <si>
    <t>0,46</t>
  </si>
  <si>
    <t>19.823,13</t>
  </si>
  <si>
    <t>4,35%</t>
  </si>
  <si>
    <t>38,30%</t>
  </si>
  <si>
    <t>176,5258880</t>
  </si>
  <si>
    <t>109,96</t>
  </si>
  <si>
    <t>19.410,79</t>
  </si>
  <si>
    <t>4,26%</t>
  </si>
  <si>
    <t>42,56%</t>
  </si>
  <si>
    <t>473,1825000</t>
  </si>
  <si>
    <t>35,61</t>
  </si>
  <si>
    <t>16.850,03</t>
  </si>
  <si>
    <t>3,70%</t>
  </si>
  <si>
    <t>46,26%</t>
  </si>
  <si>
    <t>766,1600000</t>
  </si>
  <si>
    <t>20,36</t>
  </si>
  <si>
    <t>15.599,02</t>
  </si>
  <si>
    <t>3,43%</t>
  </si>
  <si>
    <t>49,69%</t>
  </si>
  <si>
    <t>971,8956000</t>
  </si>
  <si>
    <t>9,19</t>
  </si>
  <si>
    <t>8.931,72</t>
  </si>
  <si>
    <t>1,96%</t>
  </si>
  <si>
    <t>51,65%</t>
  </si>
  <si>
    <t>105,2746200</t>
  </si>
  <si>
    <t>82,86</t>
  </si>
  <si>
    <t>8.723,06</t>
  </si>
  <si>
    <t>1,92%</t>
  </si>
  <si>
    <t>53,57%</t>
  </si>
  <si>
    <t>108,1061695</t>
  </si>
  <si>
    <t>77,69</t>
  </si>
  <si>
    <t>8.398,77</t>
  </si>
  <si>
    <t>1,84%</t>
  </si>
  <si>
    <t>55,41%</t>
  </si>
  <si>
    <t>582,7086616</t>
  </si>
  <si>
    <t>7.930,66</t>
  </si>
  <si>
    <t>1,74%</t>
  </si>
  <si>
    <t>57,15%</t>
  </si>
  <si>
    <t>109,0577520</t>
  </si>
  <si>
    <t>68,54</t>
  </si>
  <si>
    <t>7.474,82</t>
  </si>
  <si>
    <t>1,64%</t>
  </si>
  <si>
    <t>58,80%</t>
  </si>
  <si>
    <t>150,0400440</t>
  </si>
  <si>
    <t>49,46</t>
  </si>
  <si>
    <t>7.420,98</t>
  </si>
  <si>
    <t>1,63%</t>
  </si>
  <si>
    <t>60,43%</t>
  </si>
  <si>
    <t>761,9040000</t>
  </si>
  <si>
    <t>7.329,52</t>
  </si>
  <si>
    <t>1,61%</t>
  </si>
  <si>
    <t>62,04%</t>
  </si>
  <si>
    <t>8.310,1971282</t>
  </si>
  <si>
    <t>0,84</t>
  </si>
  <si>
    <t>6.980,57</t>
  </si>
  <si>
    <t>1,53%</t>
  </si>
  <si>
    <t>63,57%</t>
  </si>
  <si>
    <t>497,3021552</t>
  </si>
  <si>
    <t>6.768,28</t>
  </si>
  <si>
    <t>1,49%</t>
  </si>
  <si>
    <t>65,06%</t>
  </si>
  <si>
    <t>255,4372814</t>
  </si>
  <si>
    <t>23,80</t>
  </si>
  <si>
    <t>6.079,41</t>
  </si>
  <si>
    <t>1,34%</t>
  </si>
  <si>
    <t>66,39%</t>
  </si>
  <si>
    <t>0,70</t>
  </si>
  <si>
    <t>5.817,14</t>
  </si>
  <si>
    <t>1,28%</t>
  </si>
  <si>
    <t>67,67%</t>
  </si>
  <si>
    <t>573,2124820</t>
  </si>
  <si>
    <t>9,10</t>
  </si>
  <si>
    <t>5.216,23</t>
  </si>
  <si>
    <t>1,15%</t>
  </si>
  <si>
    <t>68,81%</t>
  </si>
  <si>
    <t>109,6023600</t>
  </si>
  <si>
    <t>45,52</t>
  </si>
  <si>
    <t>4.989,10</t>
  </si>
  <si>
    <t>1,10%</t>
  </si>
  <si>
    <t>69,91%</t>
  </si>
  <si>
    <t>4.986,12</t>
  </si>
  <si>
    <t>71,00%</t>
  </si>
  <si>
    <t>352,2929733</t>
  </si>
  <si>
    <t>4.794,71</t>
  </si>
  <si>
    <t>1,05%</t>
  </si>
  <si>
    <t>72,06%</t>
  </si>
  <si>
    <t>62,4042053</t>
  </si>
  <si>
    <t>75,14</t>
  </si>
  <si>
    <t>4.689,05</t>
  </si>
  <si>
    <t>1,03%</t>
  </si>
  <si>
    <t>73,09%</t>
  </si>
  <si>
    <t>2.867,5670000</t>
  </si>
  <si>
    <t>1,61</t>
  </si>
  <si>
    <t>4.616,78</t>
  </si>
  <si>
    <t>1,01%</t>
  </si>
  <si>
    <t>74,10%</t>
  </si>
  <si>
    <t>1,0000000</t>
  </si>
  <si>
    <t>0,99%</t>
  </si>
  <si>
    <t>75,09%</t>
  </si>
  <si>
    <t>4.319,0043842</t>
  </si>
  <si>
    <t>4.275,81</t>
  </si>
  <si>
    <t>0,94%</t>
  </si>
  <si>
    <t>76,03%</t>
  </si>
  <si>
    <t>175,9405320</t>
  </si>
  <si>
    <t>23,12</t>
  </si>
  <si>
    <t>4.067,75</t>
  </si>
  <si>
    <t>0,89%</t>
  </si>
  <si>
    <t>76,92%</t>
  </si>
  <si>
    <t>418,4700000</t>
  </si>
  <si>
    <t>8,33</t>
  </si>
  <si>
    <t>3.485,86</t>
  </si>
  <si>
    <t>0,77%</t>
  </si>
  <si>
    <t>77,69%</t>
  </si>
  <si>
    <t>273,8574677</t>
  </si>
  <si>
    <t>12,03</t>
  </si>
  <si>
    <t>3.294,51</t>
  </si>
  <si>
    <t>0,72%</t>
  </si>
  <si>
    <t>78,41%</t>
  </si>
  <si>
    <t>339,0904000</t>
  </si>
  <si>
    <t>9,42</t>
  </si>
  <si>
    <t>3.194,23</t>
  </si>
  <si>
    <t>0,70%</t>
  </si>
  <si>
    <t>79,11%</t>
  </si>
  <si>
    <t>305,6750320</t>
  </si>
  <si>
    <t>10,14</t>
  </si>
  <si>
    <t>3.099,54</t>
  </si>
  <si>
    <t>0,68%</t>
  </si>
  <si>
    <t>79,79%</t>
  </si>
  <si>
    <t>9.914,3000000</t>
  </si>
  <si>
    <t>3.073,43</t>
  </si>
  <si>
    <t>80,47%</t>
  </si>
  <si>
    <t>0,60%</t>
  </si>
  <si>
    <t>81,07%</t>
  </si>
  <si>
    <t>5.409,5800000</t>
  </si>
  <si>
    <t>0,50</t>
  </si>
  <si>
    <t>2.704,79</t>
  </si>
  <si>
    <t>0,59%</t>
  </si>
  <si>
    <t>81,66%</t>
  </si>
  <si>
    <t>164,8191000</t>
  </si>
  <si>
    <t>15,32</t>
  </si>
  <si>
    <t>2.525,03</t>
  </si>
  <si>
    <t>0,55%</t>
  </si>
  <si>
    <t>82,21%</t>
  </si>
  <si>
    <t>229,2150000</t>
  </si>
  <si>
    <t>10,55</t>
  </si>
  <si>
    <t>2.418,22</t>
  </si>
  <si>
    <t>0,53%</t>
  </si>
  <si>
    <t>82,75%</t>
  </si>
  <si>
    <t>4,1462085</t>
  </si>
  <si>
    <t>569,75</t>
  </si>
  <si>
    <t>2.362,30</t>
  </si>
  <si>
    <t>0,52%</t>
  </si>
  <si>
    <t>83,26%</t>
  </si>
  <si>
    <t>170,1271588</t>
  </si>
  <si>
    <t>2.315,43</t>
  </si>
  <si>
    <t>0,51%</t>
  </si>
  <si>
    <t>83,77%</t>
  </si>
  <si>
    <t>4.062,2235850</t>
  </si>
  <si>
    <t>0,56</t>
  </si>
  <si>
    <t>2.274,85</t>
  </si>
  <si>
    <t>0,50%</t>
  </si>
  <si>
    <t>84,27%</t>
  </si>
  <si>
    <t>123,7505030</t>
  </si>
  <si>
    <t>18,25</t>
  </si>
  <si>
    <t>2.258,45</t>
  </si>
  <si>
    <t>84,77%</t>
  </si>
  <si>
    <t>16,0000000</t>
  </si>
  <si>
    <t>140,57</t>
  </si>
  <si>
    <t>2.249,12</t>
  </si>
  <si>
    <t>0,49%</t>
  </si>
  <si>
    <t>85,26%</t>
  </si>
  <si>
    <t>2.073,12</t>
  </si>
  <si>
    <t>0,46%</t>
  </si>
  <si>
    <t>85,72%</t>
  </si>
  <si>
    <t>3.497,5338478</t>
  </si>
  <si>
    <t>2.063,54</t>
  </si>
  <si>
    <t>0,45%</t>
  </si>
  <si>
    <t>86,17%</t>
  </si>
  <si>
    <t>0,0010991</t>
  </si>
  <si>
    <t>1.762.200,09</t>
  </si>
  <si>
    <t>1.936,83</t>
  </si>
  <si>
    <t>0,43%</t>
  </si>
  <si>
    <t>86,60%</t>
  </si>
  <si>
    <t>2.058,9853960</t>
  </si>
  <si>
    <t>0,94</t>
  </si>
  <si>
    <t>1.935,45</t>
  </si>
  <si>
    <t>87,02%</t>
  </si>
  <si>
    <t>120,0522997</t>
  </si>
  <si>
    <t>15,06</t>
  </si>
  <si>
    <t>1.807,99</t>
  </si>
  <si>
    <t>0,40%</t>
  </si>
  <si>
    <t>87,42%</t>
  </si>
  <si>
    <t>165,5010000</t>
  </si>
  <si>
    <t>10,20</t>
  </si>
  <si>
    <t>1.688,11</t>
  </si>
  <si>
    <t>0,37%</t>
  </si>
  <si>
    <t>87,79%</t>
  </si>
  <si>
    <t>95,0871500</t>
  </si>
  <si>
    <t>16,98</t>
  </si>
  <si>
    <t>1.614,58</t>
  </si>
  <si>
    <t>0,35%</t>
  </si>
  <si>
    <t>88,14%</t>
  </si>
  <si>
    <t>8,0000000</t>
  </si>
  <si>
    <t>194,23</t>
  </si>
  <si>
    <t>1.553,84</t>
  </si>
  <si>
    <t>0,34%</t>
  </si>
  <si>
    <t>88,49%</t>
  </si>
  <si>
    <t>142,3320087</t>
  </si>
  <si>
    <t>10,71</t>
  </si>
  <si>
    <t>1.524,38</t>
  </si>
  <si>
    <t>0,33%</t>
  </si>
  <si>
    <t>88,82%</t>
  </si>
  <si>
    <t>793,6943000</t>
  </si>
  <si>
    <t>1,92</t>
  </si>
  <si>
    <t>1.523,89</t>
  </si>
  <si>
    <t>89,16%</t>
  </si>
  <si>
    <t>132,2860333</t>
  </si>
  <si>
    <t>11,30</t>
  </si>
  <si>
    <t>1.494,83</t>
  </si>
  <si>
    <t>89,48%</t>
  </si>
  <si>
    <t>144,0250000</t>
  </si>
  <si>
    <t>10,33</t>
  </si>
  <si>
    <t>1.487,78</t>
  </si>
  <si>
    <t>89,81%</t>
  </si>
  <si>
    <t>89,78</t>
  </si>
  <si>
    <t>1.436,48</t>
  </si>
  <si>
    <t>0,32%</t>
  </si>
  <si>
    <t>90,13%</t>
  </si>
  <si>
    <t>20,0640000</t>
  </si>
  <si>
    <t>70,62</t>
  </si>
  <si>
    <t>1.416,92</t>
  </si>
  <si>
    <t>0,31%</t>
  </si>
  <si>
    <t>90,44%</t>
  </si>
  <si>
    <t>59,9068800</t>
  </si>
  <si>
    <t>22,37</t>
  </si>
  <si>
    <t>1.340,12</t>
  </si>
  <si>
    <t>0,29%</t>
  </si>
  <si>
    <t>90,73%</t>
  </si>
  <si>
    <t>98,0774506</t>
  </si>
  <si>
    <t>1.334,83</t>
  </si>
  <si>
    <t>91,02%</t>
  </si>
  <si>
    <t>0,64</t>
  </si>
  <si>
    <t>1.317,75</t>
  </si>
  <si>
    <t>91,31%</t>
  </si>
  <si>
    <t>34,7152000</t>
  </si>
  <si>
    <t>35,34</t>
  </si>
  <si>
    <t>1.226,84</t>
  </si>
  <si>
    <t>0,27%</t>
  </si>
  <si>
    <t>91,58%</t>
  </si>
  <si>
    <t>69,1390347</t>
  </si>
  <si>
    <t>16,24</t>
  </si>
  <si>
    <t>1.122,82</t>
  </si>
  <si>
    <t>0,25%</t>
  </si>
  <si>
    <t>91,83%</t>
  </si>
  <si>
    <t>88,6271110</t>
  </si>
  <si>
    <t>12,44</t>
  </si>
  <si>
    <t>1.102,52</t>
  </si>
  <si>
    <t>0,24%</t>
  </si>
  <si>
    <t>92,07%</t>
  </si>
  <si>
    <t>50,7463000</t>
  </si>
  <si>
    <t>21,58</t>
  </si>
  <si>
    <t>1.095,11</t>
  </si>
  <si>
    <t>92,31%</t>
  </si>
  <si>
    <t>1.901,5200000</t>
  </si>
  <si>
    <t>1.083,87</t>
  </si>
  <si>
    <t>92,55%</t>
  </si>
  <si>
    <t>25,1800218</t>
  </si>
  <si>
    <t>40,25</t>
  </si>
  <si>
    <t>1.013,50</t>
  </si>
  <si>
    <t>0,22%</t>
  </si>
  <si>
    <t>92,77%</t>
  </si>
  <si>
    <t>81,0768000</t>
  </si>
  <si>
    <t>12,26</t>
  </si>
  <si>
    <t>994,00</t>
  </si>
  <si>
    <t>92,99%</t>
  </si>
  <si>
    <t>246,8701913</t>
  </si>
  <si>
    <t>3,95</t>
  </si>
  <si>
    <t>975,14</t>
  </si>
  <si>
    <t>0,21%</t>
  </si>
  <si>
    <t>93,21%</t>
  </si>
  <si>
    <t>55,8000000</t>
  </si>
  <si>
    <t>16,84</t>
  </si>
  <si>
    <t>939,67</t>
  </si>
  <si>
    <t>93,41%</t>
  </si>
  <si>
    <t>786,4216662</t>
  </si>
  <si>
    <t>1,09</t>
  </si>
  <si>
    <t>857,20</t>
  </si>
  <si>
    <t>0,19%</t>
  </si>
  <si>
    <t>93,60%</t>
  </si>
  <si>
    <t>20,0550000</t>
  </si>
  <si>
    <t>41,44</t>
  </si>
  <si>
    <t>831,08</t>
  </si>
  <si>
    <t>0,18%</t>
  </si>
  <si>
    <t>93,78%</t>
  </si>
  <si>
    <t>901,3000000</t>
  </si>
  <si>
    <t>0,92</t>
  </si>
  <si>
    <t>829,20</t>
  </si>
  <si>
    <t>93,97%</t>
  </si>
  <si>
    <t>43,9312500</t>
  </si>
  <si>
    <t>17,30</t>
  </si>
  <si>
    <t>760,01</t>
  </si>
  <si>
    <t>0,17%</t>
  </si>
  <si>
    <t>94,13%</t>
  </si>
  <si>
    <t>58,5750000</t>
  </si>
  <si>
    <t>12,77</t>
  </si>
  <si>
    <t>748,00</t>
  </si>
  <si>
    <t>0,16%</t>
  </si>
  <si>
    <t>94,30%</t>
  </si>
  <si>
    <t>272,3040000</t>
  </si>
  <si>
    <t>2,47</t>
  </si>
  <si>
    <t>672,59</t>
  </si>
  <si>
    <t>0,15%</t>
  </si>
  <si>
    <t>94,44%</t>
  </si>
  <si>
    <t>491,4052918</t>
  </si>
  <si>
    <t>1,29</t>
  </si>
  <si>
    <t>633,91</t>
  </si>
  <si>
    <t>0,14%</t>
  </si>
  <si>
    <t>94,58%</t>
  </si>
  <si>
    <t>136,4942301</t>
  </si>
  <si>
    <t>4,63</t>
  </si>
  <si>
    <t>631,97</t>
  </si>
  <si>
    <t>94,72%</t>
  </si>
  <si>
    <t>1,28</t>
  </si>
  <si>
    <t>629,00</t>
  </si>
  <si>
    <t>94,86%</t>
  </si>
  <si>
    <t>0,1095981</t>
  </si>
  <si>
    <t>5.724,46</t>
  </si>
  <si>
    <t>627,39</t>
  </si>
  <si>
    <t>95,00%</t>
  </si>
  <si>
    <t>65,5487644</t>
  </si>
  <si>
    <t>9,48</t>
  </si>
  <si>
    <t>621,40</t>
  </si>
  <si>
    <t>95,13%</t>
  </si>
  <si>
    <t>64,6341093</t>
  </si>
  <si>
    <t>9,56</t>
  </si>
  <si>
    <t>617,90</t>
  </si>
  <si>
    <t>95,27%</t>
  </si>
  <si>
    <t>21,7843200</t>
  </si>
  <si>
    <t>28,35</t>
  </si>
  <si>
    <t>617,59</t>
  </si>
  <si>
    <t>95,41%</t>
  </si>
  <si>
    <t>12,6000000</t>
  </si>
  <si>
    <t>49,01</t>
  </si>
  <si>
    <t>617,53</t>
  </si>
  <si>
    <t>95,54%</t>
  </si>
  <si>
    <t>90,1248000</t>
  </si>
  <si>
    <t>6,62</t>
  </si>
  <si>
    <t>596,63</t>
  </si>
  <si>
    <t>0,13%</t>
  </si>
  <si>
    <t>95,67%</t>
  </si>
  <si>
    <t>36,73</t>
  </si>
  <si>
    <t>587,68</t>
  </si>
  <si>
    <t>95,80%</t>
  </si>
  <si>
    <t>7,5154329</t>
  </si>
  <si>
    <t>583,87</t>
  </si>
  <si>
    <t>95,93%</t>
  </si>
  <si>
    <t>87,1186400</t>
  </si>
  <si>
    <t>6,26</t>
  </si>
  <si>
    <t>545,36</t>
  </si>
  <si>
    <t>0,12%</t>
  </si>
  <si>
    <t>96,05%</t>
  </si>
  <si>
    <t>0,8154770</t>
  </si>
  <si>
    <t>663,09</t>
  </si>
  <si>
    <t>540,73</t>
  </si>
  <si>
    <t>96,17%</t>
  </si>
  <si>
    <t>182,8928000</t>
  </si>
  <si>
    <t>2,87</t>
  </si>
  <si>
    <t>524,90</t>
  </si>
  <si>
    <t>96,28%</t>
  </si>
  <si>
    <t>34,1274102</t>
  </si>
  <si>
    <t>15,04</t>
  </si>
  <si>
    <t>513,28</t>
  </si>
  <si>
    <t>0,11%</t>
  </si>
  <si>
    <t>96,40%</t>
  </si>
  <si>
    <t>45,1680000</t>
  </si>
  <si>
    <t>10,56</t>
  </si>
  <si>
    <t>476,97</t>
  </si>
  <si>
    <t>0,10%</t>
  </si>
  <si>
    <t>96,50%</t>
  </si>
  <si>
    <t>200,6505000</t>
  </si>
  <si>
    <t>2,33</t>
  </si>
  <si>
    <t>467,52</t>
  </si>
  <si>
    <t>96,60%</t>
  </si>
  <si>
    <t>6,9984000</t>
  </si>
  <si>
    <t>62,29</t>
  </si>
  <si>
    <t>435,93</t>
  </si>
  <si>
    <t>96,70%</t>
  </si>
  <si>
    <t>191,0856600</t>
  </si>
  <si>
    <t>2,25</t>
  </si>
  <si>
    <t>429,94</t>
  </si>
  <si>
    <t>0,09%</t>
  </si>
  <si>
    <t>96,79%</t>
  </si>
  <si>
    <t>87,2892500</t>
  </si>
  <si>
    <t>4,81</t>
  </si>
  <si>
    <t>419,86</t>
  </si>
  <si>
    <t>96,89%</t>
  </si>
  <si>
    <t>10,2070960</t>
  </si>
  <si>
    <t>37,97</t>
  </si>
  <si>
    <t>387,56</t>
  </si>
  <si>
    <t>96,97%</t>
  </si>
  <si>
    <t>2,0000000</t>
  </si>
  <si>
    <t>181,28</t>
  </si>
  <si>
    <t>362,56</t>
  </si>
  <si>
    <t>0,08%</t>
  </si>
  <si>
    <t>97,05%</t>
  </si>
  <si>
    <t>16,3472967</t>
  </si>
  <si>
    <t>352,77</t>
  </si>
  <si>
    <t>97,13%</t>
  </si>
  <si>
    <t>0,0062807</t>
  </si>
  <si>
    <t>55.962,14</t>
  </si>
  <si>
    <t>351,48</t>
  </si>
  <si>
    <t>97,21%</t>
  </si>
  <si>
    <t>175,30</t>
  </si>
  <si>
    <t>350,60</t>
  </si>
  <si>
    <t>97,28%</t>
  </si>
  <si>
    <t>318,51</t>
  </si>
  <si>
    <t>0,07%</t>
  </si>
  <si>
    <t>97,35%</t>
  </si>
  <si>
    <t>1.730,1421000</t>
  </si>
  <si>
    <t>0,18</t>
  </si>
  <si>
    <t>311,43</t>
  </si>
  <si>
    <t>97,42%</t>
  </si>
  <si>
    <t>0,39</t>
  </si>
  <si>
    <t>306,70</t>
  </si>
  <si>
    <t>97,49%</t>
  </si>
  <si>
    <t>451,3254700</t>
  </si>
  <si>
    <t>0,66</t>
  </si>
  <si>
    <t>297,87</t>
  </si>
  <si>
    <t>97,55%</t>
  </si>
  <si>
    <t>13,7434680</t>
  </si>
  <si>
    <t>296,58</t>
  </si>
  <si>
    <t>97,62%</t>
  </si>
  <si>
    <t>25,0936840</t>
  </si>
  <si>
    <t>11,43</t>
  </si>
  <si>
    <t>286,82</t>
  </si>
  <si>
    <t>0,06%</t>
  </si>
  <si>
    <t>97,68%</t>
  </si>
  <si>
    <t>10,0291200</t>
  </si>
  <si>
    <t>26,64</t>
  </si>
  <si>
    <t>267,18</t>
  </si>
  <si>
    <t>97,74%</t>
  </si>
  <si>
    <t>11,1384000</t>
  </si>
  <si>
    <t>23,77</t>
  </si>
  <si>
    <t>264,76</t>
  </si>
  <si>
    <t>97,80%</t>
  </si>
  <si>
    <t>161,2960000</t>
  </si>
  <si>
    <t>1,56</t>
  </si>
  <si>
    <t>251,62</t>
  </si>
  <si>
    <t>97,85%</t>
  </si>
  <si>
    <t>11,8800000</t>
  </si>
  <si>
    <t>20,55</t>
  </si>
  <si>
    <t>244,13</t>
  </si>
  <si>
    <t>0,05%</t>
  </si>
  <si>
    <t>97,91%</t>
  </si>
  <si>
    <t>23,8115000</t>
  </si>
  <si>
    <t>9,44</t>
  </si>
  <si>
    <t>224,78</t>
  </si>
  <si>
    <t>97,96%</t>
  </si>
  <si>
    <t>141,7708000</t>
  </si>
  <si>
    <t>221,16</t>
  </si>
  <si>
    <t>98,01%</t>
  </si>
  <si>
    <t>62,3490000</t>
  </si>
  <si>
    <t>3,15</t>
  </si>
  <si>
    <t>196,40</t>
  </si>
  <si>
    <t>0,04%</t>
  </si>
  <si>
    <t>98,05%</t>
  </si>
  <si>
    <t>13,0000000</t>
  </si>
  <si>
    <t>14,98</t>
  </si>
  <si>
    <t>194,74</t>
  </si>
  <si>
    <t>98,09%</t>
  </si>
  <si>
    <t>6,0000000</t>
  </si>
  <si>
    <t>30,48</t>
  </si>
  <si>
    <t>182,88</t>
  </si>
  <si>
    <t>98,13%</t>
  </si>
  <si>
    <t>11,0684366</t>
  </si>
  <si>
    <t>14,44</t>
  </si>
  <si>
    <t>159,83</t>
  </si>
  <si>
    <t>98,17%</t>
  </si>
  <si>
    <t>13,0991317</t>
  </si>
  <si>
    <t>11,62</t>
  </si>
  <si>
    <t>152,21</t>
  </si>
  <si>
    <t>0,03%</t>
  </si>
  <si>
    <t>98,20%</t>
  </si>
  <si>
    <t>157,9417200</t>
  </si>
  <si>
    <t>145,31</t>
  </si>
  <si>
    <t>98,23%</t>
  </si>
  <si>
    <t>22.103,80</t>
  </si>
  <si>
    <t>138,83</t>
  </si>
  <si>
    <t>98,26%</t>
  </si>
  <si>
    <t>22,59</t>
  </si>
  <si>
    <t>135,54</t>
  </si>
  <si>
    <t>98,29%</t>
  </si>
  <si>
    <t>1,6320000</t>
  </si>
  <si>
    <t>79,57</t>
  </si>
  <si>
    <t>129,86</t>
  </si>
  <si>
    <t>98,32%</t>
  </si>
  <si>
    <t>3,9776000</t>
  </si>
  <si>
    <t>30,21</t>
  </si>
  <si>
    <t>120,16</t>
  </si>
  <si>
    <t>98,35%</t>
  </si>
  <si>
    <t>0,0061316</t>
  </si>
  <si>
    <t>17.557,71</t>
  </si>
  <si>
    <t>107,66</t>
  </si>
  <si>
    <t>0,02%</t>
  </si>
  <si>
    <t>98,37%</t>
  </si>
  <si>
    <t>0,67</t>
  </si>
  <si>
    <t>105,82</t>
  </si>
  <si>
    <t>98,39%</t>
  </si>
  <si>
    <t>7,9200000</t>
  </si>
  <si>
    <t>97,10</t>
  </si>
  <si>
    <t>98,42%</t>
  </si>
  <si>
    <t>0,0196022</t>
  </si>
  <si>
    <t>4.316,27</t>
  </si>
  <si>
    <t>84,61</t>
  </si>
  <si>
    <t>98,43%</t>
  </si>
  <si>
    <t>83,10</t>
  </si>
  <si>
    <t>98,45%</t>
  </si>
  <si>
    <t>6,0386963</t>
  </si>
  <si>
    <t>82,19</t>
  </si>
  <si>
    <t>98,47%</t>
  </si>
  <si>
    <t>19,3020800</t>
  </si>
  <si>
    <t>4,07</t>
  </si>
  <si>
    <t>78,56</t>
  </si>
  <si>
    <t>98,49%</t>
  </si>
  <si>
    <t>9,0337262</t>
  </si>
  <si>
    <t>72,90</t>
  </si>
  <si>
    <t>98,50%</t>
  </si>
  <si>
    <t>6,9595200</t>
  </si>
  <si>
    <t>9,80</t>
  </si>
  <si>
    <t>68,20</t>
  </si>
  <si>
    <t>0,01%</t>
  </si>
  <si>
    <t>98,52%</t>
  </si>
  <si>
    <t>3,7379232</t>
  </si>
  <si>
    <t>64,67</t>
  </si>
  <si>
    <t>98,53%</t>
  </si>
  <si>
    <t>2,9324000</t>
  </si>
  <si>
    <t>22,00</t>
  </si>
  <si>
    <t>64,51</t>
  </si>
  <si>
    <t>98,55%</t>
  </si>
  <si>
    <t>48,4449000</t>
  </si>
  <si>
    <t>1,21</t>
  </si>
  <si>
    <t>58,62</t>
  </si>
  <si>
    <t>98,56%</t>
  </si>
  <si>
    <t>10,0000000</t>
  </si>
  <si>
    <t>5,79</t>
  </si>
  <si>
    <t>57,90</t>
  </si>
  <si>
    <t>98,57%</t>
  </si>
  <si>
    <t>4,1292777</t>
  </si>
  <si>
    <t>56,20</t>
  </si>
  <si>
    <t>98,58%</t>
  </si>
  <si>
    <t>0,0208428</t>
  </si>
  <si>
    <t>2.671,73</t>
  </si>
  <si>
    <t>55,69</t>
  </si>
  <si>
    <t>98,60%</t>
  </si>
  <si>
    <t>8,1536000</t>
  </si>
  <si>
    <t>6,66</t>
  </si>
  <si>
    <t>54,30</t>
  </si>
  <si>
    <t>98,61%</t>
  </si>
  <si>
    <t>5,4299363</t>
  </si>
  <si>
    <t>9,63</t>
  </si>
  <si>
    <t>52,29</t>
  </si>
  <si>
    <t>98,62%</t>
  </si>
  <si>
    <t>76,4000000</t>
  </si>
  <si>
    <t>0,68</t>
  </si>
  <si>
    <t>51,95</t>
  </si>
  <si>
    <t>98,63%</t>
  </si>
  <si>
    <t>6,3126000</t>
  </si>
  <si>
    <t>8,18</t>
  </si>
  <si>
    <t>51,64</t>
  </si>
  <si>
    <t>98,64%</t>
  </si>
  <si>
    <t>98,65%</t>
  </si>
  <si>
    <t>0,2400000</t>
  </si>
  <si>
    <t>207,22</t>
  </si>
  <si>
    <t>49,73</t>
  </si>
  <si>
    <t>98,67%</t>
  </si>
  <si>
    <t>6,09</t>
  </si>
  <si>
    <t>48,23</t>
  </si>
  <si>
    <t>98,68%</t>
  </si>
  <si>
    <t>33,8096000</t>
  </si>
  <si>
    <t>1,36</t>
  </si>
  <si>
    <t>45,98</t>
  </si>
  <si>
    <t>98,69%</t>
  </si>
  <si>
    <t>3,0000000</t>
  </si>
  <si>
    <t>14,54</t>
  </si>
  <si>
    <t>43,62</t>
  </si>
  <si>
    <t>98,70%</t>
  </si>
  <si>
    <t>1,3155210</t>
  </si>
  <si>
    <t>31,91</t>
  </si>
  <si>
    <t>41,98</t>
  </si>
  <si>
    <t>10,8392000</t>
  </si>
  <si>
    <t>3,69</t>
  </si>
  <si>
    <t>40,00</t>
  </si>
  <si>
    <t>98,71%</t>
  </si>
  <si>
    <t>55,8576000</t>
  </si>
  <si>
    <t>0,63</t>
  </si>
  <si>
    <t>35,19</t>
  </si>
  <si>
    <t>98,72%</t>
  </si>
  <si>
    <t>12,0000000</t>
  </si>
  <si>
    <t>2,71</t>
  </si>
  <si>
    <t>32,52</t>
  </si>
  <si>
    <t>98,73%</t>
  </si>
  <si>
    <t>0,8925500</t>
  </si>
  <si>
    <t>35,94</t>
  </si>
  <si>
    <t>32,08</t>
  </si>
  <si>
    <t>98,74%</t>
  </si>
  <si>
    <t>15,89</t>
  </si>
  <si>
    <t>31,78</t>
  </si>
  <si>
    <t>2,6894562</t>
  </si>
  <si>
    <t>31,25</t>
  </si>
  <si>
    <t>98,75%</t>
  </si>
  <si>
    <t>31,10</t>
  </si>
  <si>
    <t>98,76%</t>
  </si>
  <si>
    <t>4,0000000</t>
  </si>
  <si>
    <t>6,47</t>
  </si>
  <si>
    <t>25,88</t>
  </si>
  <si>
    <t>29,7306000</t>
  </si>
  <si>
    <t>24,68</t>
  </si>
  <si>
    <t>98,77%</t>
  </si>
  <si>
    <t>3,4605100</t>
  </si>
  <si>
    <t>6,40</t>
  </si>
  <si>
    <t>22,15</t>
  </si>
  <si>
    <t>0,00%</t>
  </si>
  <si>
    <t>3,4038000</t>
  </si>
  <si>
    <t>6,32</t>
  </si>
  <si>
    <t>98,78%</t>
  </si>
  <si>
    <t>0,8800000</t>
  </si>
  <si>
    <t>18,99</t>
  </si>
  <si>
    <t>5,68</t>
  </si>
  <si>
    <t>17,04</t>
  </si>
  <si>
    <t>6,3691200</t>
  </si>
  <si>
    <t>2,53</t>
  </si>
  <si>
    <t>16,11</t>
  </si>
  <si>
    <t>98,79%</t>
  </si>
  <si>
    <t>0,4311000</t>
  </si>
  <si>
    <t>29,01</t>
  </si>
  <si>
    <t>0,2737160</t>
  </si>
  <si>
    <t>45,15</t>
  </si>
  <si>
    <t>12,36</t>
  </si>
  <si>
    <t>9,64</t>
  </si>
  <si>
    <t>98,80%</t>
  </si>
  <si>
    <t>11,3036000</t>
  </si>
  <si>
    <t>0,81</t>
  </si>
  <si>
    <t>9,16</t>
  </si>
  <si>
    <t>0,2313600</t>
  </si>
  <si>
    <t>39,41</t>
  </si>
  <si>
    <t>9,12</t>
  </si>
  <si>
    <t>0,5520000</t>
  </si>
  <si>
    <t>16,44</t>
  </si>
  <si>
    <t>9,07</t>
  </si>
  <si>
    <t>2,70</t>
  </si>
  <si>
    <t>8,10</t>
  </si>
  <si>
    <t>15,8400000</t>
  </si>
  <si>
    <t>7,60</t>
  </si>
  <si>
    <t>98,81%</t>
  </si>
  <si>
    <t>5,0000000</t>
  </si>
  <si>
    <t>1,51</t>
  </si>
  <si>
    <t>7,55</t>
  </si>
  <si>
    <t>0,1669000</t>
  </si>
  <si>
    <t>39,85</t>
  </si>
  <si>
    <t>6,65</t>
  </si>
  <si>
    <t>0,1620000</t>
  </si>
  <si>
    <t>30,78</t>
  </si>
  <si>
    <t>4,99</t>
  </si>
  <si>
    <t>1,24</t>
  </si>
  <si>
    <t>4,96</t>
  </si>
  <si>
    <t>7,1767340</t>
  </si>
  <si>
    <t>4,88</t>
  </si>
  <si>
    <t>6,4566720</t>
  </si>
  <si>
    <t>4,52</t>
  </si>
  <si>
    <t>4,51</t>
  </si>
  <si>
    <t>0,3852077</t>
  </si>
  <si>
    <t>11,03</t>
  </si>
  <si>
    <t>4,25</t>
  </si>
  <si>
    <t>9,0000000</t>
  </si>
  <si>
    <t>4,23</t>
  </si>
  <si>
    <t>98,82%</t>
  </si>
  <si>
    <t>0,1995840</t>
  </si>
  <si>
    <t>20,38</t>
  </si>
  <si>
    <t>108,0000000</t>
  </si>
  <si>
    <t>3,24</t>
  </si>
  <si>
    <t>3,17</t>
  </si>
  <si>
    <t>0,0952800</t>
  </si>
  <si>
    <t>21,09</t>
  </si>
  <si>
    <t>2,01</t>
  </si>
  <si>
    <t>0,7180800</t>
  </si>
  <si>
    <t>2,44</t>
  </si>
  <si>
    <t>1,75</t>
  </si>
  <si>
    <t>0,0011386</t>
  </si>
  <si>
    <t>1.214,53</t>
  </si>
  <si>
    <t>1,38</t>
  </si>
  <si>
    <t>0,0512000</t>
  </si>
  <si>
    <t>24,18</t>
  </si>
  <si>
    <t>0,7677400</t>
  </si>
  <si>
    <t>1,55</t>
  </si>
  <si>
    <t>1,19</t>
  </si>
  <si>
    <t>0,0002558</t>
  </si>
  <si>
    <t>4.077,73</t>
  </si>
  <si>
    <t>1,04</t>
  </si>
  <si>
    <t>0,0505440</t>
  </si>
  <si>
    <t>15,72</t>
  </si>
  <si>
    <t>0,79</t>
  </si>
  <si>
    <t>0,61</t>
  </si>
  <si>
    <t>0,5270400</t>
  </si>
  <si>
    <t>0,12</t>
  </si>
  <si>
    <t>Totais por Tipo</t>
  </si>
  <si>
    <t>R$  36.656,31</t>
  </si>
  <si>
    <t>Equipamento para Aquisição Permanente</t>
  </si>
  <si>
    <t>R$  0,00</t>
  </si>
  <si>
    <t>R$  98.396,55</t>
  </si>
  <si>
    <t>R$  297.019,13</t>
  </si>
  <si>
    <t>R$  4.986,12</t>
  </si>
  <si>
    <t>R$  83,10</t>
  </si>
  <si>
    <t>Administração</t>
  </si>
  <si>
    <t>Aluguel</t>
  </si>
  <si>
    <t>Verba</t>
  </si>
  <si>
    <t>R$  12.797,70</t>
  </si>
  <si>
    <t>EXECUTADO</t>
  </si>
  <si>
    <t>SUPRIMIDO</t>
  </si>
  <si>
    <t>ADITIVO</t>
  </si>
  <si>
    <t>FINANCEIRO</t>
  </si>
  <si>
    <t>VALOR EXECUTADO</t>
  </si>
  <si>
    <t>VALOR SUPRIMIDO</t>
  </si>
  <si>
    <t>VALOR ADITIVO</t>
  </si>
  <si>
    <t>PREVISTA</t>
  </si>
  <si>
    <t>SERVIÇO</t>
  </si>
  <si>
    <t>Quant. Contratada</t>
  </si>
  <si>
    <t>MEMÓRIA DE CÁLCULO REAL</t>
  </si>
  <si>
    <t xml:space="preserve">N.º VEZ </t>
  </si>
  <si>
    <t>X1</t>
  </si>
  <si>
    <t>X2</t>
  </si>
  <si>
    <t>Y1</t>
  </si>
  <si>
    <t>Y2</t>
  </si>
  <si>
    <t>Z1</t>
  </si>
  <si>
    <t>Z2</t>
  </si>
  <si>
    <t>PARCIAL</t>
  </si>
  <si>
    <t>TOTAL</t>
  </si>
  <si>
    <t>GERAL</t>
  </si>
  <si>
    <t>DIFERENÇA</t>
  </si>
  <si>
    <t>A Placa terá 2,00m de largura por 4,00m de comprimento, conforme modelo de placas de obras da Secretaria.</t>
  </si>
  <si>
    <t>1.1.1.1</t>
  </si>
  <si>
    <t>PLACA</t>
  </si>
  <si>
    <t>Locação Geral</t>
  </si>
  <si>
    <t>1.1.2.1</t>
  </si>
  <si>
    <t>LOCAÇÃO</t>
  </si>
  <si>
    <t>(30+40)*2</t>
  </si>
  <si>
    <t>1.1.3</t>
  </si>
  <si>
    <t>LOCAÇÃO DE CONTAINER (2,30 x 6,00 M - ALT. 2,50) - ALMOXARIFADO</t>
  </si>
  <si>
    <t>mês</t>
  </si>
  <si>
    <t>referencia ORSE 4654</t>
  </si>
  <si>
    <t>1.1.4</t>
  </si>
  <si>
    <t>Entrada de energia elétrica trifásica demanda entre 0 e 15,2 kw - Rev 01</t>
  </si>
  <si>
    <t>referencia ORSE 11386</t>
  </si>
  <si>
    <t>1.2.1.1</t>
  </si>
  <si>
    <t>Sapatas PG1 (20X40)</t>
  </si>
  <si>
    <t>SAPATA A1</t>
  </si>
  <si>
    <t>1.2.1.2</t>
  </si>
  <si>
    <t>Sapatas PG7 (20X40)</t>
  </si>
  <si>
    <t>SAPATA A2</t>
  </si>
  <si>
    <t>1.2.1.3</t>
  </si>
  <si>
    <t>Sapatas PG9 (20X40)</t>
  </si>
  <si>
    <t>SAPATA A3</t>
  </si>
  <si>
    <t>1.2.1.4</t>
  </si>
  <si>
    <t>Sapatas PG11 (20X40)</t>
  </si>
  <si>
    <t>SAPATA A4</t>
  </si>
  <si>
    <t>1.2.1.5</t>
  </si>
  <si>
    <t>Sapatas PG2 (20X40)</t>
  </si>
  <si>
    <t>SAPATA B1</t>
  </si>
  <si>
    <t>1.2.1.6</t>
  </si>
  <si>
    <t>Sapatas PG12 (20X40)</t>
  </si>
  <si>
    <t>SAPATA B4</t>
  </si>
  <si>
    <t>1.2.1.7</t>
  </si>
  <si>
    <t>Sapatas PG3 (20X40)</t>
  </si>
  <si>
    <t>SAPATA C1</t>
  </si>
  <si>
    <t>1.2.1.8</t>
  </si>
  <si>
    <t>Sapatas PG13 (20X40)</t>
  </si>
  <si>
    <t>SAPATA C4</t>
  </si>
  <si>
    <t>1.2.1.9</t>
  </si>
  <si>
    <t>Sapatas PG4 (20X40)</t>
  </si>
  <si>
    <t>SAPATA D1</t>
  </si>
  <si>
    <t>1.2.1.10</t>
  </si>
  <si>
    <t>Sapatas PG14 (20X40)</t>
  </si>
  <si>
    <t>SAPATA D4</t>
  </si>
  <si>
    <t>1.2.1.11</t>
  </si>
  <si>
    <t>Sapatas PG5 (20X40)</t>
  </si>
  <si>
    <t>SAPATA E1</t>
  </si>
  <si>
    <t>1.2.1.12</t>
  </si>
  <si>
    <t>Sapatas PG15 (20X40)</t>
  </si>
  <si>
    <t>SAPATA E4</t>
  </si>
  <si>
    <t>1.2.1.13</t>
  </si>
  <si>
    <t>Sapatas PG6 (20X40)</t>
  </si>
  <si>
    <t>SAPATA F1</t>
  </si>
  <si>
    <t>1.2.1.14</t>
  </si>
  <si>
    <t>Sapatas PG8 (20X40)</t>
  </si>
  <si>
    <t>SAPATA F2</t>
  </si>
  <si>
    <t>1.2.1.15</t>
  </si>
  <si>
    <t>Sapatas PG10 (20X40)</t>
  </si>
  <si>
    <t>SAPATA F3</t>
  </si>
  <si>
    <t>1.2.1.16</t>
  </si>
  <si>
    <t>Sapatas PG16 (20X40)</t>
  </si>
  <si>
    <t>SAPATA F4</t>
  </si>
  <si>
    <t>1.2.1.17</t>
  </si>
  <si>
    <t>Sapatas PG17 (20X20)</t>
  </si>
  <si>
    <t>ENTRADA / BILHETERIA</t>
  </si>
  <si>
    <t>1.2.1.18</t>
  </si>
  <si>
    <t>Sapatas PG18 (20X20)</t>
  </si>
  <si>
    <t>1.2.1.19</t>
  </si>
  <si>
    <t>Sapatas PG19 (15X50)</t>
  </si>
  <si>
    <t>1.2.1.20</t>
  </si>
  <si>
    <t>Sapatas PG20 (15X50)</t>
  </si>
  <si>
    <t>1.2.1.21</t>
  </si>
  <si>
    <t>Sapatas PG21 (20X20)</t>
  </si>
  <si>
    <t>1.2.1.22</t>
  </si>
  <si>
    <t>Sapatas PG22 (20X20)</t>
  </si>
  <si>
    <t>1.2.1.23</t>
  </si>
  <si>
    <t>Viga VG1</t>
  </si>
  <si>
    <t>Fundos do Ginásio</t>
  </si>
  <si>
    <t>1.2.1.24</t>
  </si>
  <si>
    <t>Viga VG2</t>
  </si>
  <si>
    <t>Frente do Ginásio</t>
  </si>
  <si>
    <t>1.2.1.25</t>
  </si>
  <si>
    <t>Viga VG3</t>
  </si>
  <si>
    <t>Lateral Esquerda do Ginásio</t>
  </si>
  <si>
    <t>1.2.1.26</t>
  </si>
  <si>
    <t>Viga VG4</t>
  </si>
  <si>
    <t>Lateral Direita do Ginásio</t>
  </si>
  <si>
    <t>1.2.1.27</t>
  </si>
  <si>
    <t>Vigas baldrames Bilheteria</t>
  </si>
  <si>
    <t xml:space="preserve">1.2.2.1 </t>
  </si>
  <si>
    <t>Volume de escavação - volume de concreto PG17</t>
  </si>
  <si>
    <t>1.2.2.2</t>
  </si>
  <si>
    <t>Volume de escavação - volume de concreto PG18</t>
  </si>
  <si>
    <t>1.2.2.3</t>
  </si>
  <si>
    <t>Volume de escavação - volume de concreto PG21</t>
  </si>
  <si>
    <t>1.2.2.4</t>
  </si>
  <si>
    <t>Volume de escavação - volume de concreto PG22</t>
  </si>
  <si>
    <t>1.3.1.1.1</t>
  </si>
  <si>
    <t xml:space="preserve">EMBASAMENTO </t>
  </si>
  <si>
    <t>Volume de escavação para pedra argamassada: P = (1,88+2,55+1,68)+(4,15+2,75+4,15)+(1,44*4)+(0,79+0,8+0,79+0,8) (conferir com os projetos) OBS: foram retiradas das Vigas V1, V2, V3 e V4</t>
  </si>
  <si>
    <t>1.3.1.2.1</t>
  </si>
  <si>
    <t>ALVENARIA</t>
  </si>
  <si>
    <t>Área de regularização das sapatas: P=30+30+20+20+((1,88+2,55+1,68)+(4,15+2,75+4,15)+(1,44*4)+(0,79+0,8+0,79+0,8))</t>
  </si>
  <si>
    <t>1.3.1.3.1</t>
  </si>
  <si>
    <t xml:space="preserve">Volume concreto sapatas (1,25x1,25x1,25) </t>
  </si>
  <si>
    <t>1.3.1.3.2</t>
  </si>
  <si>
    <t>Volume concreto sapatas (1,00x1,00x0,40)</t>
  </si>
  <si>
    <t>1.3.1.3.3</t>
  </si>
  <si>
    <t>Volume concreto das Vigas Baldrame</t>
  </si>
  <si>
    <t>1.3.1.4.1</t>
  </si>
  <si>
    <t>fôrmas para sapatas</t>
  </si>
  <si>
    <t>Área de forma das sapatas da edificação (Conforme quadro resumo do projetos estrutural)</t>
  </si>
  <si>
    <t>1.3.1.5.1</t>
  </si>
  <si>
    <t>Sapatas</t>
  </si>
  <si>
    <t>Conforme quadro resumo do projetos estrutural</t>
  </si>
  <si>
    <t>1.3.1.5.2</t>
  </si>
  <si>
    <t>Vigas baldrames</t>
  </si>
  <si>
    <t>1.3.1.6.1</t>
  </si>
  <si>
    <t>Cintas de amarração</t>
  </si>
  <si>
    <t>1.3.1.7.1</t>
  </si>
  <si>
    <t>1.3.1.7.2</t>
  </si>
  <si>
    <t>1.3.1.8.1</t>
  </si>
  <si>
    <t>1.3.1.9.1</t>
  </si>
  <si>
    <t>Viga baldrame</t>
  </si>
  <si>
    <t xml:space="preserve">1.3.1.10.1 </t>
  </si>
  <si>
    <t>1.3.1.11.1</t>
  </si>
  <si>
    <t>1.3.1.11.2</t>
  </si>
  <si>
    <t>1.3.1.11.3</t>
  </si>
  <si>
    <t>1.3.1.11.4</t>
  </si>
  <si>
    <t>1.3.1.11.5</t>
  </si>
  <si>
    <t>1.3.1.11.6</t>
  </si>
  <si>
    <t>1.3.1.11.7</t>
  </si>
  <si>
    <t>1.3.1.11.8</t>
  </si>
  <si>
    <t>1.3.1.11.9</t>
  </si>
  <si>
    <t>1.3.1.11.10</t>
  </si>
  <si>
    <t>1.3.1.11.11</t>
  </si>
  <si>
    <t>1.3.1.11.12</t>
  </si>
  <si>
    <t>1.3.1.11.13</t>
  </si>
  <si>
    <t>1.3.1.11.14</t>
  </si>
  <si>
    <t>1.3.1.11.15</t>
  </si>
  <si>
    <t>1.3.1.11.16</t>
  </si>
  <si>
    <t>1.3.1.11.17</t>
  </si>
  <si>
    <t>ver Projeto</t>
  </si>
  <si>
    <t>1.3.1.11.18</t>
  </si>
  <si>
    <t>1.3.1.11.19</t>
  </si>
  <si>
    <t>1.3.1.11.20</t>
  </si>
  <si>
    <t>1.3.1.11.21</t>
  </si>
  <si>
    <t>1.3.1.11.22</t>
  </si>
  <si>
    <t>1.3.1.12.1</t>
  </si>
  <si>
    <t>Lançamento do concreto</t>
  </si>
  <si>
    <t>igual ao volume do concreto</t>
  </si>
  <si>
    <t>1.3.1.13.1</t>
  </si>
  <si>
    <t>IMPERMEABILIZACAO</t>
  </si>
  <si>
    <t>área das vigas baldrames (ver projetos)</t>
  </si>
  <si>
    <t>1.4.1.1.1</t>
  </si>
  <si>
    <t>MONTAGEM</t>
  </si>
  <si>
    <t>1.4.1.2.1</t>
  </si>
  <si>
    <t xml:space="preserve">ARMAÇÃO </t>
  </si>
  <si>
    <t>1.4.1.3.1</t>
  </si>
  <si>
    <t>1.4.1.4.1</t>
  </si>
  <si>
    <t>CONCRETO</t>
  </si>
  <si>
    <t>1.4.1.5.1</t>
  </si>
  <si>
    <t>LANÇAMENTO</t>
  </si>
  <si>
    <t>Lançamento = Volume de concreto</t>
  </si>
  <si>
    <t>1.4.2.1.1</t>
  </si>
  <si>
    <t>Vigas</t>
  </si>
  <si>
    <t>1.4.2.1.2</t>
  </si>
  <si>
    <t>Cintas</t>
  </si>
  <si>
    <t>1.4.2.2.1</t>
  </si>
  <si>
    <t>1.4.2.2.2</t>
  </si>
  <si>
    <t>1.4.2.3.1</t>
  </si>
  <si>
    <t>1.4.2.3.2</t>
  </si>
  <si>
    <t>1.4.2.4.1</t>
  </si>
  <si>
    <t>1.4.2.5.1</t>
  </si>
  <si>
    <t>1.4.2.6.1</t>
  </si>
  <si>
    <t>1.4.2.7.1</t>
  </si>
  <si>
    <t>1.4.2.7.2</t>
  </si>
  <si>
    <t>1.4.2.8.1</t>
  </si>
  <si>
    <t>1.4.2.8.2</t>
  </si>
  <si>
    <t>1.4.3.1.1</t>
  </si>
  <si>
    <t>Lajes</t>
  </si>
  <si>
    <t>1.4.3.2.1</t>
  </si>
  <si>
    <t>1.4.3.3.1</t>
  </si>
  <si>
    <t>1.4.3.4.1</t>
  </si>
  <si>
    <t>1.4.3.5.1</t>
  </si>
  <si>
    <t>1.4.3.6.1</t>
  </si>
  <si>
    <t>1.5.1.1</t>
  </si>
  <si>
    <t>ALVENARIA MURO</t>
  </si>
  <si>
    <t>1.5.1.2</t>
  </si>
  <si>
    <t>ALVENARIA BILHETERIA</t>
  </si>
  <si>
    <t>1.5.1.3</t>
  </si>
  <si>
    <t xml:space="preserve">Porta P01 </t>
  </si>
  <si>
    <t>1.5.1.4</t>
  </si>
  <si>
    <t>Porta P02</t>
  </si>
  <si>
    <t>1.5.2.1</t>
  </si>
  <si>
    <t>PAREDES FRONTAIS</t>
  </si>
  <si>
    <t>Do projeto arquitetonico</t>
  </si>
  <si>
    <t>1.5.2.2</t>
  </si>
  <si>
    <t>PAREDES LATERAIS</t>
  </si>
  <si>
    <t>1.5.3.1</t>
  </si>
  <si>
    <t>verga</t>
  </si>
  <si>
    <t>1.5.4.1</t>
  </si>
  <si>
    <t>P01</t>
  </si>
  <si>
    <t>1.5.4.2</t>
  </si>
  <si>
    <t>P02</t>
  </si>
  <si>
    <t>1.5.4.3</t>
  </si>
  <si>
    <t>P03</t>
  </si>
  <si>
    <t>1.5.5.1</t>
  </si>
  <si>
    <t xml:space="preserve">CONTRAVERGA </t>
  </si>
  <si>
    <t>ver projeto</t>
  </si>
  <si>
    <t>1.6.1.1.1</t>
  </si>
  <si>
    <t>1.6.1.2.1</t>
  </si>
  <si>
    <t>1.6.1.2.2</t>
  </si>
  <si>
    <t>1.7.1.1.1</t>
  </si>
  <si>
    <t>ESTRUTURA METALICA</t>
  </si>
  <si>
    <t>Armação de cobertura: 4.972,00kg</t>
  </si>
  <si>
    <t>1.7.1.2.1</t>
  </si>
  <si>
    <t xml:space="preserve">TELHAMENTO  </t>
  </si>
  <si>
    <t>1.7.1.3.1</t>
  </si>
  <si>
    <t xml:space="preserve">calha  </t>
  </si>
  <si>
    <t>Comprimento Linear: 36x 2,0 (ver projeto)</t>
  </si>
  <si>
    <t>1.7.1.4.1</t>
  </si>
  <si>
    <t>TRELIÇA PARA FECHAMENTO LATERAL</t>
  </si>
  <si>
    <t>Junto a calha</t>
  </si>
  <si>
    <t>1.7.1.5.1</t>
  </si>
  <si>
    <t>ESTRUTURA 1</t>
  </si>
  <si>
    <t>463,11</t>
  </si>
  <si>
    <t xml:space="preserve">1.8.1.1 </t>
  </si>
  <si>
    <t>Interno</t>
  </si>
  <si>
    <t>1.8.1.2</t>
  </si>
  <si>
    <t>Externo</t>
  </si>
  <si>
    <t>1.8.1.3</t>
  </si>
  <si>
    <t>Bilheteria</t>
  </si>
  <si>
    <t>1.8.1.4</t>
  </si>
  <si>
    <t>1.8.1.5</t>
  </si>
  <si>
    <t>1.8.1.6</t>
  </si>
  <si>
    <t>1.8.2.1</t>
  </si>
  <si>
    <t>MASSA</t>
  </si>
  <si>
    <t>Idem item 1.8.1</t>
  </si>
  <si>
    <t>1.9.1.1</t>
  </si>
  <si>
    <t>COMPACTACAO</t>
  </si>
  <si>
    <t>ver no projeto (quantitativo da planilha incorreto)</t>
  </si>
  <si>
    <t>1.9.2.1</t>
  </si>
  <si>
    <t xml:space="preserve">LASTRO  </t>
  </si>
  <si>
    <t>ver no projeto</t>
  </si>
  <si>
    <t>1.9.3.1</t>
  </si>
  <si>
    <t>REVESTIMENTO</t>
  </si>
  <si>
    <t>1.9.4.1</t>
  </si>
  <si>
    <t>PISO</t>
  </si>
  <si>
    <t>1.9.5.1</t>
  </si>
  <si>
    <t>1.9.6.1</t>
  </si>
  <si>
    <t>1.10.1.1</t>
  </si>
  <si>
    <t>1.10.2.1</t>
  </si>
  <si>
    <t>1.10.3.1</t>
  </si>
  <si>
    <t>1.10.4.1</t>
  </si>
  <si>
    <t>1.10.5.1</t>
  </si>
  <si>
    <t>1.10.6.1</t>
  </si>
  <si>
    <t>32,38</t>
  </si>
  <si>
    <t>2,08</t>
  </si>
  <si>
    <t>4654 - 11/2021</t>
  </si>
  <si>
    <t>11386 - 11/2021</t>
  </si>
  <si>
    <t>761/2022</t>
  </si>
  <si>
    <t>SOUSA-PB, 28  de fevereiro de 2023</t>
  </si>
  <si>
    <t>VALOR UNIT. (R$)</t>
  </si>
  <si>
    <r>
      <rPr>
        <b/>
        <sz val="10"/>
        <rFont val="Arial"/>
        <family val="2"/>
      </rPr>
      <t>CONTRATADA:</t>
    </r>
    <r>
      <rPr>
        <sz val="10"/>
        <rFont val="Arial"/>
        <family val="2"/>
      </rPr>
      <t xml:space="preserve">  UNIBLOCK CONSTRUÇÕES E FABRICAÇÕES EIRELI</t>
    </r>
  </si>
  <si>
    <t>Volume de escavação - volume de concreto PG1</t>
  </si>
  <si>
    <t>Volume de escavação - volume de concreto PG2</t>
  </si>
  <si>
    <t>Volume de escavação - volume de concreto PG3</t>
  </si>
  <si>
    <t>Volume de escavação - volume de concreto PG4</t>
  </si>
  <si>
    <t>1.2.2.5</t>
  </si>
  <si>
    <t>Volume de escavação - volume de concreto PG5</t>
  </si>
  <si>
    <t>1.2.2.6</t>
  </si>
  <si>
    <t>Volume de escavação - volume de concreto PG6</t>
  </si>
  <si>
    <t>1.2.2.7</t>
  </si>
  <si>
    <t>Volume de escavação - volume de concreto PG7</t>
  </si>
  <si>
    <t>1.2.2.8</t>
  </si>
  <si>
    <t>Volume de escavação - volume de concreto PG8</t>
  </si>
  <si>
    <t>1.2.2.9</t>
  </si>
  <si>
    <t>Volume de escavação - volume de concreto PG9</t>
  </si>
  <si>
    <t>1.2.2.10</t>
  </si>
  <si>
    <t>Volume de escavação - volume de concreto PG10</t>
  </si>
  <si>
    <t>1.2.2.11</t>
  </si>
  <si>
    <t>Volume de escavação - volume de concreto PG11</t>
  </si>
  <si>
    <t>1.2.2.12</t>
  </si>
  <si>
    <t>Volume de escavação - volume de concreto PG12</t>
  </si>
  <si>
    <t>1.2.2.13</t>
  </si>
  <si>
    <t>Volume de escavação - volume de concreto PG13</t>
  </si>
  <si>
    <t>1.2.2.14</t>
  </si>
  <si>
    <t>Volume de escavação - volume de concreto PG14</t>
  </si>
  <si>
    <t>1.2.2.15</t>
  </si>
  <si>
    <t>Volume de escavação - volume de concreto PG15</t>
  </si>
  <si>
    <t>1.2.2.16</t>
  </si>
  <si>
    <t>Volume de escavação - volume de concreto PG16</t>
  </si>
  <si>
    <t>1.2.2.17</t>
  </si>
  <si>
    <t>1.2.2.18</t>
  </si>
  <si>
    <t>1.2.2.19</t>
  </si>
  <si>
    <t>Volume de escavação - volume de concreto PG19</t>
  </si>
  <si>
    <t>1.2.2.20</t>
  </si>
  <si>
    <t>Volume de escavação - volume de concreto PG20</t>
  </si>
  <si>
    <t>1.2.2.21</t>
  </si>
  <si>
    <t>1.2.2.22</t>
  </si>
  <si>
    <t>Arranque dos Pilares do Ginásio</t>
  </si>
  <si>
    <r>
      <t xml:space="preserve">CA 50 </t>
    </r>
    <r>
      <rPr>
        <sz val="10"/>
        <color rgb="FF000000"/>
        <rFont val="Calibri"/>
        <family val="2"/>
      </rPr>
      <t>ø</t>
    </r>
    <r>
      <rPr>
        <sz val="10"/>
        <color rgb="FF000000"/>
        <rFont val="Arial"/>
        <family val="2"/>
      </rPr>
      <t xml:space="preserve"> 10 - 144 mts (144 x 0,617 = 88,85 kg)</t>
    </r>
  </si>
  <si>
    <t>PG1=PG2=PG3=PG4=PG5=PG6=PG11=PG12=PG13=PG14=PG15=PG16</t>
  </si>
  <si>
    <t>CA 50 ø 10 - 48 mts (48 x 0,617 = 29,62 kg)</t>
  </si>
  <si>
    <t>PG7=PG8=PG9=PG10</t>
  </si>
  <si>
    <r>
      <t xml:space="preserve">CA 60 </t>
    </r>
    <r>
      <rPr>
        <sz val="10"/>
        <color rgb="FF000000"/>
        <rFont val="Calibri"/>
        <family val="2"/>
      </rPr>
      <t>ø</t>
    </r>
    <r>
      <rPr>
        <sz val="10"/>
        <color rgb="FF000000"/>
        <rFont val="Arial"/>
        <family val="2"/>
      </rPr>
      <t xml:space="preserve"> 5 - 146,88 mts (146,88 x 0,154 = 22,62 kg)</t>
    </r>
  </si>
  <si>
    <r>
      <t xml:space="preserve">CA 60 </t>
    </r>
    <r>
      <rPr>
        <sz val="10"/>
        <color rgb="FF000000"/>
        <rFont val="Calibri"/>
        <family val="2"/>
      </rPr>
      <t>ø</t>
    </r>
    <r>
      <rPr>
        <sz val="10"/>
        <color rgb="FF000000"/>
        <rFont val="Arial"/>
        <family val="2"/>
      </rPr>
      <t xml:space="preserve"> 5 - 106,08 mts (106,08 x 0,154 = 16,33 kg)</t>
    </r>
  </si>
  <si>
    <t>Memória de Cálculo - BM01</t>
  </si>
  <si>
    <t>MEDIÇÃO</t>
  </si>
  <si>
    <t>MÊS:</t>
  </si>
  <si>
    <t>FOTO 01</t>
  </si>
  <si>
    <t>FOTO 02</t>
  </si>
  <si>
    <t>FOTO 04</t>
  </si>
  <si>
    <t>FOTO 05</t>
  </si>
  <si>
    <t>FOTO 06</t>
  </si>
  <si>
    <t>FOTO 07</t>
  </si>
  <si>
    <t>FOTO 08</t>
  </si>
  <si>
    <t>PREFEITURA MUNICIPAL DE SOUSA</t>
  </si>
  <si>
    <t>SEPLAN - SETOR TÉCNICO DE ENGENHARIA</t>
  </si>
  <si>
    <t>CONSTRUTORA: UNIBLOCK CONSTRUÇÕES E FABRICAÇÕES EIRELI</t>
  </si>
  <si>
    <t>Memória de Cálculo - BM02</t>
  </si>
  <si>
    <t>1.3.1.1</t>
  </si>
  <si>
    <t>1.3.1.10.2</t>
  </si>
  <si>
    <t xml:space="preserve">Vigas Baldrames </t>
  </si>
  <si>
    <t xml:space="preserve">Cintas </t>
  </si>
  <si>
    <t>Cintas da arquibancada</t>
  </si>
  <si>
    <t>((9,05+9,05+0,8+0,4+0,8+0,4)+(9,05+9,05+0,8+0,4+0,8+0,4))</t>
  </si>
  <si>
    <t xml:space="preserve">((1,88+2,55+1,68)+(4,15+2,75+4,15)+(1,44*4)+(0,79+0,8+0,79+0,8)) </t>
  </si>
  <si>
    <t>kg/m</t>
  </si>
  <si>
    <t>PG17=PG18=PG19=PG20=PG21=PG22</t>
  </si>
  <si>
    <r>
      <t xml:space="preserve">CA 60 </t>
    </r>
    <r>
      <rPr>
        <sz val="10"/>
        <color rgb="FF000000"/>
        <rFont val="Calibri"/>
        <family val="2"/>
      </rPr>
      <t>ø</t>
    </r>
    <r>
      <rPr>
        <sz val="10"/>
        <color rgb="FF000000"/>
        <rFont val="Arial"/>
        <family val="2"/>
      </rPr>
      <t xml:space="preserve"> 5 - 106,08 mts (52.39 x 0,154 = 8.07 kg)</t>
    </r>
  </si>
  <si>
    <t>CINTAS: (4x((1,88+2,55+1,68)+(4,15+2,75+4,15)+(1,44*4)+(0,79+0,8+0,79+0,8)))</t>
  </si>
  <si>
    <t>Cintas Bilheteria</t>
  </si>
  <si>
    <t>1.3.1.8.2</t>
  </si>
  <si>
    <t>1.3.1.8.3</t>
  </si>
  <si>
    <t>1.3.1.8.4</t>
  </si>
  <si>
    <t>1.3.1.8.5</t>
  </si>
  <si>
    <t>1.3.1.8.6</t>
  </si>
  <si>
    <t>REFERÊNCIA</t>
  </si>
  <si>
    <t>Sapatas 1,00 x 1,00</t>
  </si>
  <si>
    <t>COMPRIMENTO DA SAPATA - A</t>
  </si>
  <si>
    <t>LARGURA DA SAPATA - B</t>
  </si>
  <si>
    <t>COMPRIMENTO DO PILAR - a</t>
  </si>
  <si>
    <t>LARGURA DO PILAR - b</t>
  </si>
  <si>
    <t>ALTURA DA SAPATA - H</t>
  </si>
  <si>
    <t>ALTURA DA BASE DA SAPATA - h0</t>
  </si>
  <si>
    <t>QUANTIDADE</t>
  </si>
  <si>
    <t>PG17=PG18=PG21=PG22</t>
  </si>
  <si>
    <t xml:space="preserve">Volume de escavação para pedra argamassada: P = (1,88+2,55+1,68)+(4,15+2,75+4,15)+(1,44*4)+(0,79+0,8+0,79+0,8) (conferir com os projetos) </t>
  </si>
  <si>
    <t>Área de regularização das vigas: P=30+30+20+20</t>
  </si>
  <si>
    <t>Área de regularização das cintas: P=30+30+20+20+((1,88+2,55+1,68)+(4,15+2,75+4,15)+(1,44*4)+(0,79+0,8+0,79+0,8))</t>
  </si>
  <si>
    <t>ALVENARIA DE EMBASAMENTO DAS CINTAS</t>
  </si>
  <si>
    <t>ALVENARIA DE EMBASAMENTO DAS VIGAS</t>
  </si>
  <si>
    <t>SAPATAS PG17=PG18=PG21=PG22</t>
  </si>
  <si>
    <t>SAPATAS PG19=PG20</t>
  </si>
  <si>
    <t>PG18 ARRAQUE DE PILARES</t>
  </si>
  <si>
    <t>PG17 ARRAQUE DE PILARES</t>
  </si>
  <si>
    <t>PG21 ARRAQUE DE PILARES</t>
  </si>
  <si>
    <t>PG22 ARRAQUE DE PILARES</t>
  </si>
  <si>
    <t>PG20 ARRAQUE DE PILARES</t>
  </si>
  <si>
    <t>PG19 ARRAQUE DE PILARES</t>
  </si>
  <si>
    <t>1.2.3</t>
  </si>
  <si>
    <t>M³</t>
  </si>
  <si>
    <t>1.18.14</t>
  </si>
  <si>
    <t>ATERRO CAIXÃO DO GINÁSIO - ADITIVO</t>
  </si>
  <si>
    <t>1.2.4</t>
  </si>
  <si>
    <t>1.2.5</t>
  </si>
  <si>
    <t>1.2.6</t>
  </si>
  <si>
    <t>Escavação, carga e transporte de solos moles - DMT de 2.000 a 2.500 m - caminho de serviço em revestimento primário - (retirado do solo ruim)</t>
  </si>
  <si>
    <t>SICRO3</t>
  </si>
  <si>
    <t>Escavação, carga e transporte de material de 1ª categoria na distância de 3.000 m - caminho de serviço em leito natural - comescavadeira e caminhão basculante de 14 m³ (Jazida)</t>
  </si>
  <si>
    <t>Compactação de aterros a 100% do Proctor intermediário</t>
  </si>
  <si>
    <t>Sub-base de solo-cimento com 7% de cimento e mistura na pista</t>
  </si>
  <si>
    <t>1.18.1.1</t>
  </si>
  <si>
    <t>Sapatas 0,50 x 0,50 x 0,50</t>
  </si>
  <si>
    <t>1.18.2.1</t>
  </si>
  <si>
    <t>Escavação - Volume de concreto</t>
  </si>
  <si>
    <t>1.18.3.1</t>
  </si>
  <si>
    <t>1.18.3.2</t>
  </si>
  <si>
    <t>1.18.3.3</t>
  </si>
  <si>
    <t>Primeira fiada</t>
  </si>
  <si>
    <t>Segunda fiada</t>
  </si>
  <si>
    <t>Terceira fiada</t>
  </si>
  <si>
    <t>Arquibancada lado direito (9,00mts) + lado esquerdo (9,00mts)</t>
  </si>
  <si>
    <t>1.18.4.1</t>
  </si>
  <si>
    <t>1.18.4.2</t>
  </si>
  <si>
    <t>Primeiro lance</t>
  </si>
  <si>
    <t>Segundo Lance</t>
  </si>
  <si>
    <t>1.18.5.1</t>
  </si>
  <si>
    <t>Arquibancadas 2 lados (9,00 x (0,80+0,40)</t>
  </si>
  <si>
    <t>Arquibancadas 2 lados (9,00 x 0,40</t>
  </si>
  <si>
    <t>1.18.4.3</t>
  </si>
  <si>
    <t>Degraus</t>
  </si>
  <si>
    <t>degraus das Pontas</t>
  </si>
  <si>
    <t>Pilares das arquibancadas</t>
  </si>
  <si>
    <t>CA 50 ø 5.0 - (52,00 + 72,08)mts x 0,154= 19,22 kg)</t>
  </si>
  <si>
    <t>Cinta das arquibancadas</t>
  </si>
  <si>
    <t>CA 50 ø 5.0 - ((9,05x6,00)mts / 0,15 x 0,65) x 0,154= 36,23 kg)</t>
  </si>
  <si>
    <t>CA 50 ø 10 - (4,00x1,50x8,00) x 0,617 = 29,62 kg)</t>
  </si>
  <si>
    <t>CA 50 ø 10 - (4,00x2,00x8,00) x 0,617 = 39,49 kg)</t>
  </si>
  <si>
    <t>Volume do concreto das cintas</t>
  </si>
  <si>
    <t>Volume do concreto das laje treliçada</t>
  </si>
  <si>
    <t>Volume do concreo dos Pilares - lance 1</t>
  </si>
  <si>
    <t>Volume do concreo dos Pilares - lance 2</t>
  </si>
  <si>
    <t>igual ao volume de concreto</t>
  </si>
  <si>
    <t xml:space="preserve"> 1.18.14</t>
  </si>
  <si>
    <t>1.18.14.1</t>
  </si>
  <si>
    <t>CA 50 ø 6.3 - (9,05x4,00x6,00) + (0,80x4,00x8,00) mts x 0,245 = 19,22 kg)</t>
  </si>
  <si>
    <t>ALVENARIA DO GINÁSIO FUNDO</t>
  </si>
  <si>
    <t>ALVENARIA DO GINÁSIO LADO ESQUERDO</t>
  </si>
  <si>
    <t>ALVENARIA DO GINÁSIO LADO DIREITO</t>
  </si>
  <si>
    <t>ALVENARIA DO GINÁSIO FRENTE</t>
  </si>
  <si>
    <t>MEDIDO NA</t>
  </si>
  <si>
    <t>Memória de Cálculo - BM03</t>
  </si>
  <si>
    <t>BOLETIM 3ª MEDIÇÃO</t>
  </si>
  <si>
    <t>Medido Anteriomente no BM02</t>
  </si>
  <si>
    <t>PG1 (20X40)</t>
  </si>
  <si>
    <t>PG7 (20X40)</t>
  </si>
  <si>
    <t>PG9 (20X40)</t>
  </si>
  <si>
    <t>PG11 (20X40)</t>
  </si>
  <si>
    <t>PG2 (20X40)</t>
  </si>
  <si>
    <t>PG12 (20X40)</t>
  </si>
  <si>
    <t>PG3 (20X40)</t>
  </si>
  <si>
    <t>PG13 (20X40)</t>
  </si>
  <si>
    <t>PG4 (20X40)</t>
  </si>
  <si>
    <t>PG14 (20X40)</t>
  </si>
  <si>
    <t>PG5 (20X40)</t>
  </si>
  <si>
    <t>PG15 (20X40)</t>
  </si>
  <si>
    <t>PG6 (20X40)</t>
  </si>
  <si>
    <t>PG8 (20X40)</t>
  </si>
  <si>
    <t>PG10 (20X40)</t>
  </si>
  <si>
    <t>PG16 (20X40)</t>
  </si>
  <si>
    <t>PG17 (20X20)</t>
  </si>
  <si>
    <t>PG18 (20X20)</t>
  </si>
  <si>
    <t>PG19 (15X50)</t>
  </si>
  <si>
    <t>PG20 (15X50)</t>
  </si>
  <si>
    <t>PG21 (20X20)</t>
  </si>
  <si>
    <t>PG22 (20X20)</t>
  </si>
  <si>
    <t>VIGA BALDRAME</t>
  </si>
  <si>
    <t>Vigas da quadra</t>
  </si>
  <si>
    <t>Cintas Inferiores</t>
  </si>
  <si>
    <t>Cintas da Bilheteria</t>
  </si>
  <si>
    <t>1.4.1.1.4</t>
  </si>
  <si>
    <t>1.4.1.1.3</t>
  </si>
  <si>
    <t>1.4.1.1.2</t>
  </si>
  <si>
    <t>MONTAGEM DE FORMAS DOS PILARES 20X40 (+2,90)</t>
  </si>
  <si>
    <t>ARMAÇÃO DOS PILARES 20X40 (+2,90)</t>
  </si>
  <si>
    <t>1.4.1.2.2</t>
  </si>
  <si>
    <t>1.4.1.2.3</t>
  </si>
  <si>
    <t>MONTAGEM DE FORMAS DOS PILARES 20X20 (+2,65)</t>
  </si>
  <si>
    <t>ARMAÇÃO DOS PILARES 20X20 (+2,65)</t>
  </si>
  <si>
    <t>Comprimento do aço = (0,14+0,14+0,34+0,34)+0,34 = 1,42</t>
  </si>
  <si>
    <t>peso</t>
  </si>
  <si>
    <t>C</t>
  </si>
  <si>
    <t>Nº Estribos</t>
  </si>
  <si>
    <t>PG19=PG20</t>
  </si>
  <si>
    <t>MONTAGEM DE FORMAS DOS PILARES 15X50 (+2,65)</t>
  </si>
  <si>
    <t>Comprimento do aço = (0,14*4) = 0,68</t>
  </si>
  <si>
    <t>Comprimento do aço = (0,07+0,07+0,42+0,42)+0,21 = 1,31</t>
  </si>
  <si>
    <t>PESO</t>
  </si>
  <si>
    <t>Nº BARRA</t>
  </si>
  <si>
    <t>CONCRETO DOS PILARES 20X40 (+2,90)</t>
  </si>
  <si>
    <t>CONCRETO DOS PILARES 20X20 (+2,65)</t>
  </si>
  <si>
    <t>CONCRETO DOS PILARES 15X50 (+2,65)</t>
  </si>
  <si>
    <t>ARMAÇÃO DOS PILARES 15X50 (+2,65)</t>
  </si>
  <si>
    <t>VG6 / VG8</t>
  </si>
  <si>
    <t>VG5 - VG7 - VG9 - VG10</t>
  </si>
  <si>
    <t>VG6 / VG8 = (6,50+4,80)</t>
  </si>
  <si>
    <t>VG5 - VG7 - VG9 - VG10 (29,40+29,10+20,50+20,50) KG</t>
  </si>
  <si>
    <t>VG5 - VG7 - VG9 - VG10 (2,40+1,80) kg</t>
  </si>
  <si>
    <t>VG6 / VG8 = (0,70+0,40) Kg</t>
  </si>
  <si>
    <t xml:space="preserve">VG5 - VG7 - VG9 - VG10 </t>
  </si>
  <si>
    <t>VIGA SUPERIOR -+2,90</t>
  </si>
  <si>
    <t>VIGA SUPERIOR +2,90</t>
  </si>
  <si>
    <t>VG5 - VG7 - VG9 - VG10  (28,60+35,40+4,00+4,00) kg</t>
  </si>
  <si>
    <t>VG6 / VG8 (9,70+2,20) Kg</t>
  </si>
  <si>
    <t>VG5 - VG7 - VG9 - VG10  (21,20+19,00+43,50+43,50) kg</t>
  </si>
  <si>
    <t>VG9 - VG10  (34,80+34,80) kg</t>
  </si>
  <si>
    <t>1.8.2.2</t>
  </si>
  <si>
    <t>1.8.2.3</t>
  </si>
  <si>
    <t>1.8.2.4</t>
  </si>
  <si>
    <t>MASSA DO GINÁSIO FUNDO</t>
  </si>
  <si>
    <t>MASSA DO GINÁSIO  LADO ESQUERDO</t>
  </si>
  <si>
    <t>MASSA DO GINÁSIO LADO DIREITO</t>
  </si>
  <si>
    <t>MASSA DO GINÁSIO FRENTE</t>
  </si>
  <si>
    <t>1.5.1.5</t>
  </si>
  <si>
    <t>1.5.1.8</t>
  </si>
  <si>
    <t>1.5.1.9</t>
  </si>
  <si>
    <t>1.5.1.10</t>
  </si>
  <si>
    <t>1.5.1.11</t>
  </si>
  <si>
    <t>1.5.1.12</t>
  </si>
  <si>
    <t>1.5.1.13</t>
  </si>
  <si>
    <t>1.5.1.14</t>
  </si>
  <si>
    <t>1.5.1.15</t>
  </si>
  <si>
    <t>1.5.1.16</t>
  </si>
  <si>
    <t>1.5.1.17</t>
  </si>
  <si>
    <t>1.5.1.18</t>
  </si>
  <si>
    <t>1.5.1.19</t>
  </si>
  <si>
    <t>1.5.1.20</t>
  </si>
  <si>
    <t>1.5.1.21</t>
  </si>
  <si>
    <t>1.5.1.22</t>
  </si>
  <si>
    <t>1.5.1.23</t>
  </si>
  <si>
    <t>1.5.1.24</t>
  </si>
  <si>
    <t>1.5.1.25</t>
  </si>
  <si>
    <t>ALVENARIA DA BILHETERIA</t>
  </si>
  <si>
    <t>1.8.2.5</t>
  </si>
  <si>
    <t>1.5.1.6</t>
  </si>
  <si>
    <t>1.5.1.7</t>
  </si>
  <si>
    <t>1.8.1.7</t>
  </si>
  <si>
    <t>1.8.1.8</t>
  </si>
  <si>
    <t>1.8.2.6</t>
  </si>
  <si>
    <t>1.8.2.7</t>
  </si>
  <si>
    <t>1.8.2.8</t>
  </si>
  <si>
    <t>1.8.2.9</t>
  </si>
  <si>
    <t>1.8.2.10</t>
  </si>
  <si>
    <t>1.8.2.11</t>
  </si>
  <si>
    <t>1.8.2.12</t>
  </si>
  <si>
    <t>1.8.2.13</t>
  </si>
  <si>
    <t>1.8.2.14</t>
  </si>
  <si>
    <t>1.8.2.15</t>
  </si>
  <si>
    <t>1.8.2.16</t>
  </si>
  <si>
    <t>1.8.2.17</t>
  </si>
  <si>
    <t>1.8.2.18</t>
  </si>
  <si>
    <t>1.8.2.19</t>
  </si>
  <si>
    <t>1.8.2.20</t>
  </si>
  <si>
    <t>1.8.2.21</t>
  </si>
  <si>
    <t>1.8.2.22</t>
  </si>
  <si>
    <t>1.8.2.23</t>
  </si>
  <si>
    <t>1.8.2.24</t>
  </si>
  <si>
    <t>1.8.2.25</t>
  </si>
  <si>
    <t>1.8.2.26</t>
  </si>
  <si>
    <t>1.8.2.27</t>
  </si>
  <si>
    <t>1.8.2.28</t>
  </si>
  <si>
    <t>1.8.2.29</t>
  </si>
  <si>
    <t>1.8.2.30</t>
  </si>
  <si>
    <t>1.8.2.31</t>
  </si>
  <si>
    <t>1.8.2.32</t>
  </si>
  <si>
    <t>1.8.2.33</t>
  </si>
  <si>
    <t>1.8.2.34</t>
  </si>
  <si>
    <t>1.8.2.35</t>
  </si>
  <si>
    <t>1.8.2.36</t>
  </si>
  <si>
    <t>1.8.2.37</t>
  </si>
  <si>
    <t>1.8.2.38</t>
  </si>
  <si>
    <t>1.8.2.39</t>
  </si>
  <si>
    <t>1.8.2.40</t>
  </si>
  <si>
    <t>1.8.2.41</t>
  </si>
  <si>
    <t>1.8.2.42</t>
  </si>
  <si>
    <t>1.8.2.43</t>
  </si>
  <si>
    <t>1.8.2.44</t>
  </si>
  <si>
    <t>1.8.2.45</t>
  </si>
  <si>
    <t>1.8.2.46</t>
  </si>
  <si>
    <t>1.8.2.47</t>
  </si>
  <si>
    <t>1.8.2.48</t>
  </si>
  <si>
    <t>1.8.2.49</t>
  </si>
  <si>
    <t>1.8.2.50</t>
  </si>
  <si>
    <t>1.8.2.51</t>
  </si>
  <si>
    <t>1.8.2.52</t>
  </si>
  <si>
    <t>1.8.2.53</t>
  </si>
  <si>
    <t>1.8.2.54</t>
  </si>
  <si>
    <t>1.8.2.55</t>
  </si>
  <si>
    <t>1.8.2.56</t>
  </si>
  <si>
    <t>1.8.2.57</t>
  </si>
  <si>
    <t>1.8.2.58</t>
  </si>
  <si>
    <t>1.8.2.59</t>
  </si>
  <si>
    <t>1.8.2.60</t>
  </si>
  <si>
    <t>1.8.2.61</t>
  </si>
  <si>
    <t>1.8.2.62</t>
  </si>
  <si>
    <t>1.8.2.63</t>
  </si>
  <si>
    <t>1.8.2.64</t>
  </si>
  <si>
    <t>1.8.2.65</t>
  </si>
  <si>
    <t>1.8.2.66</t>
  </si>
  <si>
    <t>1.8.2.67</t>
  </si>
  <si>
    <t>1.8.2.68</t>
  </si>
  <si>
    <t>1.8.2.69</t>
  </si>
  <si>
    <t>1.8.2.70</t>
  </si>
  <si>
    <t>1.8.2.71</t>
  </si>
  <si>
    <t>1.8.2.72</t>
  </si>
  <si>
    <t>1.8.2.73</t>
  </si>
  <si>
    <t>1.8.2.74</t>
  </si>
  <si>
    <t>1.8.2.75</t>
  </si>
  <si>
    <t>1.8.2.76</t>
  </si>
  <si>
    <t>1.8.2.77</t>
  </si>
  <si>
    <t>1.8.2.78</t>
  </si>
  <si>
    <t>1.8.2.79</t>
  </si>
  <si>
    <t>1.8.2.80</t>
  </si>
  <si>
    <t>1.8.2.81</t>
  </si>
  <si>
    <t>1.8.2.82</t>
  </si>
  <si>
    <t>1.8.2.83</t>
  </si>
  <si>
    <t>1.8.2.84</t>
  </si>
  <si>
    <t>1.8.2.85</t>
  </si>
  <si>
    <t>1.8.2.86</t>
  </si>
  <si>
    <t>1.8.2.87</t>
  </si>
  <si>
    <t>1.8.2.88</t>
  </si>
  <si>
    <t>1.8.2.89</t>
  </si>
  <si>
    <t>1.8.2.90</t>
  </si>
  <si>
    <t>1.8.2.91</t>
  </si>
  <si>
    <t>1.8.2.92</t>
  </si>
  <si>
    <t>1.8.2.93</t>
  </si>
  <si>
    <t>1.8.2.94</t>
  </si>
  <si>
    <t>1.8.2.95</t>
  </si>
  <si>
    <t>1.8.2.96</t>
  </si>
  <si>
    <t>1.8.2.97</t>
  </si>
  <si>
    <t>1.8.2.98</t>
  </si>
  <si>
    <t>1.8.2.99</t>
  </si>
  <si>
    <t>1.8.2.100</t>
  </si>
  <si>
    <t>1.8.2.101</t>
  </si>
  <si>
    <t>1.8.2.102</t>
  </si>
  <si>
    <t>1.8.2.103</t>
  </si>
  <si>
    <t>1.8.2.104</t>
  </si>
  <si>
    <t>1.8.2.105</t>
  </si>
  <si>
    <t>1.8.2.106</t>
  </si>
  <si>
    <t>1.8.2.107</t>
  </si>
  <si>
    <t>1.8.2.108</t>
  </si>
  <si>
    <t>1.8.2.109</t>
  </si>
  <si>
    <t>1.8.2.110</t>
  </si>
  <si>
    <t>1.8.2.111</t>
  </si>
  <si>
    <t>1.8.2.112</t>
  </si>
  <si>
    <t>1.8.2.113</t>
  </si>
  <si>
    <t>1.8.2.114</t>
  </si>
  <si>
    <t>1.8.2.115</t>
  </si>
  <si>
    <t>1.8.2.116</t>
  </si>
  <si>
    <t>1.8.2.117</t>
  </si>
  <si>
    <t>03</t>
  </si>
  <si>
    <t>RELATÓRIO FOTOGRÁFICO - BM03</t>
  </si>
  <si>
    <t>15/08/2023 A 25/09/2023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</si>
</sst>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#,##0.00\ %"/>
    <numFmt numFmtId="165" formatCode="#,##0.0000000"/>
    <numFmt numFmtId="166" formatCode="_([$€]* #,##0.00_);_([$€]* \(#,##0.00\);_([$€]* &quot;-&quot;??_);_(@_)"/>
    <numFmt numFmtId="167" formatCode="#,##0.00&quot; &quot;;&quot; (&quot;#,##0.00&quot;)&quot;;&quot; -&quot;#&quot; &quot;;@&quot; &quot;"/>
    <numFmt numFmtId="168" formatCode="[$-416]mmmm\-yy;@"/>
    <numFmt numFmtId="169" formatCode="#,##0.000"/>
  </numFmts>
  <fonts count="44">
    <font>
      <sz val="11"/>
      <name val="Arial"/>
      <family val="1"/>
    </font>
    <font>
      <b/>
      <sz val="11"/>
      <name val="Arial"/>
      <family val="1"/>
    </font>
    <font>
      <b/>
      <sz val="10"/>
      <color rgb="FF000000"/>
      <name val="Arial"/>
      <family val="1"/>
    </font>
    <font>
      <b/>
      <sz val="10"/>
      <name val="Arial"/>
      <family val="1"/>
    </font>
    <font>
      <sz val="10"/>
      <color rgb="FF000000"/>
      <name val="Arial"/>
      <family val="1"/>
    </font>
    <font>
      <sz val="10"/>
      <name val="Arial"/>
      <family val="1"/>
    </font>
    <font>
      <b/>
      <sz val="10"/>
      <color rgb="FF000000"/>
      <name val="Arial"/>
      <family val="2"/>
    </font>
    <font>
      <sz val="11"/>
      <name val="Arial"/>
      <family val="1"/>
    </font>
    <font>
      <sz val="10"/>
      <name val="Arial"/>
      <family val="2"/>
    </font>
    <font>
      <b/>
      <sz val="11"/>
      <name val="Arial"/>
      <family val="2"/>
    </font>
    <font>
      <sz val="12"/>
      <name val="Roman"/>
      <family val="1"/>
      <charset val="1"/>
    </font>
    <font>
      <b/>
      <sz val="10"/>
      <name val="Arial"/>
      <family val="2"/>
    </font>
    <font>
      <b/>
      <i/>
      <sz val="11"/>
      <color theme="0"/>
      <name val="Arial"/>
      <family val="2"/>
    </font>
    <font>
      <sz val="14"/>
      <name val="Sylfaen"/>
      <family val="1"/>
      <charset val="1"/>
    </font>
    <font>
      <b/>
      <i/>
      <sz val="11"/>
      <name val="Arial"/>
      <family val="2"/>
    </font>
    <font>
      <sz val="10"/>
      <name val="Sylfaen"/>
      <family val="1"/>
      <charset val="1"/>
    </font>
    <font>
      <b/>
      <sz val="10"/>
      <color rgb="FFFF0000"/>
      <name val="Arial"/>
      <family val="2"/>
    </font>
    <font>
      <sz val="11"/>
      <color indexed="8"/>
      <name val="Calibri"/>
      <family val="2"/>
    </font>
    <font>
      <b/>
      <sz val="12"/>
      <name val="Arial"/>
      <family val="2"/>
    </font>
    <font>
      <sz val="11"/>
      <color rgb="FF000000"/>
      <name val="Calibri"/>
      <family val="2"/>
    </font>
    <font>
      <sz val="11"/>
      <color theme="1"/>
      <name val="Arial1"/>
    </font>
    <font>
      <sz val="9"/>
      <name val="Arial"/>
      <family val="2"/>
    </font>
    <font>
      <b/>
      <sz val="9"/>
      <name val="Arial"/>
      <family val="2"/>
    </font>
    <font>
      <b/>
      <sz val="14"/>
      <name val="Arial"/>
      <family val="2"/>
    </font>
    <font>
      <b/>
      <sz val="18"/>
      <name val="Arial"/>
      <family val="1"/>
    </font>
    <font>
      <b/>
      <sz val="11"/>
      <color rgb="FF000000"/>
      <name val="Arial"/>
      <family val="1"/>
    </font>
    <font>
      <sz val="10"/>
      <color rgb="FF000000"/>
      <name val="Arial"/>
      <family val="2"/>
    </font>
    <font>
      <sz val="11"/>
      <color rgb="FF000000"/>
      <name val="Arial"/>
      <family val="1"/>
    </font>
    <font>
      <b/>
      <sz val="10"/>
      <color theme="4"/>
      <name val="Arial"/>
      <family val="2"/>
    </font>
    <font>
      <b/>
      <sz val="11"/>
      <color theme="4"/>
      <name val="Arial"/>
      <family val="2"/>
    </font>
    <font>
      <sz val="10"/>
      <color theme="4"/>
      <name val="Arial"/>
      <family val="1"/>
    </font>
    <font>
      <sz val="10"/>
      <color rgb="FFFF0000"/>
      <name val="Arial"/>
      <family val="1"/>
    </font>
    <font>
      <sz val="11"/>
      <color rgb="FF000000"/>
      <name val="Arial"/>
      <family val="2"/>
    </font>
    <font>
      <sz val="11"/>
      <name val="Arial"/>
      <family val="2"/>
    </font>
    <font>
      <b/>
      <sz val="11"/>
      <color rgb="FF000000"/>
      <name val="Arial"/>
      <family val="2"/>
    </font>
    <font>
      <sz val="11"/>
      <color rgb="FFFF0000"/>
      <name val="Arial"/>
      <family val="1"/>
    </font>
    <font>
      <sz val="8"/>
      <name val="Arial"/>
      <family val="1"/>
    </font>
    <font>
      <sz val="10"/>
      <color rgb="FF000000"/>
      <name val="Calibri"/>
      <family val="2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indexed="8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rgb="FFD6D6D6"/>
      </patternFill>
    </fill>
    <fill>
      <patternFill patternType="solid">
        <fgColor rgb="FFEFEFEF"/>
      </patternFill>
    </fill>
    <fill>
      <patternFill patternType="solid">
        <fgColor rgb="FFD8ECF6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2"/>
        <bgColor indexed="64"/>
      </patternFill>
    </fill>
  </fills>
  <borders count="22">
    <border>
      <left/>
      <right/>
      <top/>
      <bottom/>
      <diagonal/>
    </border>
    <border>
      <left/>
      <right/>
      <top style="thick">
        <color rgb="FF000000"/>
      </top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/>
      <top/>
      <bottom style="thick">
        <color rgb="FFFF5500"/>
      </bottom>
      <diagonal/>
    </border>
    <border>
      <left/>
      <right/>
      <top/>
      <bottom style="thick">
        <color rgb="FF0092F6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44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6" fontId="17" fillId="0" borderId="0"/>
    <xf numFmtId="0" fontId="17" fillId="0" borderId="0"/>
    <xf numFmtId="0" fontId="17" fillId="0" borderId="0" applyBorder="0" applyProtection="0"/>
    <xf numFmtId="0" fontId="19" fillId="0" borderId="0"/>
    <xf numFmtId="167" fontId="20" fillId="0" borderId="0"/>
    <xf numFmtId="166" fontId="8" fillId="0" borderId="0"/>
  </cellStyleXfs>
  <cellXfs count="451">
    <xf numFmtId="0" fontId="0" fillId="0" borderId="0" xfId="0"/>
    <xf numFmtId="0" fontId="1" fillId="5" borderId="0" xfId="0" applyFont="1" applyFill="1" applyAlignment="1">
      <alignment horizontal="left" vertical="top" wrapText="1"/>
    </xf>
    <xf numFmtId="0" fontId="3" fillId="5" borderId="0" xfId="0" applyFont="1" applyFill="1" applyAlignment="1">
      <alignment horizontal="left" vertical="top" wrapText="1"/>
    </xf>
    <xf numFmtId="0" fontId="1" fillId="5" borderId="2" xfId="0" applyFont="1" applyFill="1" applyBorder="1" applyAlignment="1">
      <alignment horizontal="left" vertical="top" wrapText="1"/>
    </xf>
    <xf numFmtId="0" fontId="1" fillId="5" borderId="2" xfId="0" applyFont="1" applyFill="1" applyBorder="1" applyAlignment="1">
      <alignment horizontal="right" vertical="top" wrapText="1"/>
    </xf>
    <xf numFmtId="0" fontId="1" fillId="5" borderId="2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left" vertical="top" wrapText="1"/>
    </xf>
    <xf numFmtId="0" fontId="4" fillId="5" borderId="2" xfId="0" applyFont="1" applyFill="1" applyBorder="1" applyAlignment="1">
      <alignment horizontal="left" vertical="top" wrapText="1"/>
    </xf>
    <xf numFmtId="0" fontId="4" fillId="5" borderId="2" xfId="0" applyFont="1" applyFill="1" applyBorder="1" applyAlignment="1">
      <alignment horizontal="right" vertical="top" wrapText="1"/>
    </xf>
    <xf numFmtId="0" fontId="4" fillId="5" borderId="2" xfId="0" applyFont="1" applyFill="1" applyBorder="1" applyAlignment="1">
      <alignment horizontal="center" vertical="top" wrapText="1"/>
    </xf>
    <xf numFmtId="4" fontId="4" fillId="5" borderId="2" xfId="0" applyNumberFormat="1" applyFont="1" applyFill="1" applyBorder="1" applyAlignment="1">
      <alignment horizontal="right" vertical="top" wrapText="1"/>
    </xf>
    <xf numFmtId="0" fontId="5" fillId="5" borderId="0" xfId="0" applyFont="1" applyFill="1" applyAlignment="1">
      <alignment horizontal="center" vertical="top" wrapText="1"/>
    </xf>
    <xf numFmtId="0" fontId="3" fillId="5" borderId="0" xfId="0" applyFont="1" applyFill="1" applyAlignment="1">
      <alignment horizontal="right" vertical="top" wrapText="1"/>
    </xf>
    <xf numFmtId="0" fontId="5" fillId="5" borderId="0" xfId="0" applyFont="1" applyFill="1" applyAlignment="1">
      <alignment horizontal="left" vertical="top" wrapText="1"/>
    </xf>
    <xf numFmtId="0" fontId="3" fillId="5" borderId="0" xfId="0" applyFont="1" applyFill="1" applyAlignment="1">
      <alignment horizontal="center" vertical="top" wrapText="1"/>
    </xf>
    <xf numFmtId="0" fontId="2" fillId="4" borderId="2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right" vertical="center" wrapText="1"/>
    </xf>
    <xf numFmtId="4" fontId="2" fillId="4" borderId="2" xfId="0" applyNumberFormat="1" applyFont="1" applyFill="1" applyBorder="1" applyAlignment="1">
      <alignment horizontal="right" vertical="center" wrapText="1"/>
    </xf>
    <xf numFmtId="164" fontId="2" fillId="4" borderId="2" xfId="0" applyNumberFormat="1" applyFont="1" applyFill="1" applyBorder="1" applyAlignment="1">
      <alignment horizontal="right" vertical="center" wrapText="1"/>
    </xf>
    <xf numFmtId="0" fontId="4" fillId="5" borderId="2" xfId="0" applyFont="1" applyFill="1" applyBorder="1" applyAlignment="1">
      <alignment horizontal="left" vertical="center" wrapText="1"/>
    </xf>
    <xf numFmtId="0" fontId="4" fillId="5" borderId="2" xfId="0" applyFont="1" applyFill="1" applyBorder="1" applyAlignment="1">
      <alignment horizontal="right" vertical="center" wrapText="1"/>
    </xf>
    <xf numFmtId="0" fontId="4" fillId="5" borderId="2" xfId="0" applyFont="1" applyFill="1" applyBorder="1" applyAlignment="1">
      <alignment horizontal="center" vertical="center" wrapText="1"/>
    </xf>
    <xf numFmtId="4" fontId="4" fillId="5" borderId="2" xfId="0" applyNumberFormat="1" applyFont="1" applyFill="1" applyBorder="1" applyAlignment="1">
      <alignment horizontal="right" vertical="center" wrapText="1"/>
    </xf>
    <xf numFmtId="164" fontId="4" fillId="5" borderId="2" xfId="0" applyNumberFormat="1" applyFont="1" applyFill="1" applyBorder="1" applyAlignment="1">
      <alignment horizontal="right" vertical="center" wrapText="1"/>
    </xf>
    <xf numFmtId="0" fontId="5" fillId="5" borderId="0" xfId="0" applyFont="1" applyFill="1" applyAlignment="1">
      <alignment horizontal="center" vertical="center" wrapText="1"/>
    </xf>
    <xf numFmtId="0" fontId="3" fillId="5" borderId="0" xfId="0" applyFont="1" applyFill="1" applyAlignment="1">
      <alignment horizontal="right" vertical="center" wrapText="1"/>
    </xf>
    <xf numFmtId="0" fontId="5" fillId="5" borderId="0" xfId="0" applyFont="1" applyFill="1" applyAlignment="1">
      <alignment horizontal="left" vertical="center" wrapText="1"/>
    </xf>
    <xf numFmtId="4" fontId="2" fillId="4" borderId="2" xfId="0" applyNumberFormat="1" applyFont="1" applyFill="1" applyBorder="1" applyAlignment="1">
      <alignment horizontal="left" vertical="center" wrapText="1"/>
    </xf>
    <xf numFmtId="165" fontId="4" fillId="5" borderId="2" xfId="0" applyNumberFormat="1" applyFont="1" applyFill="1" applyBorder="1" applyAlignment="1">
      <alignment horizontal="right" vertical="top" wrapText="1"/>
    </xf>
    <xf numFmtId="0" fontId="5" fillId="2" borderId="2" xfId="0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right" vertical="top" wrapText="1"/>
    </xf>
    <xf numFmtId="0" fontId="5" fillId="2" borderId="2" xfId="0" applyFont="1" applyFill="1" applyBorder="1" applyAlignment="1">
      <alignment horizontal="center" vertical="top" wrapText="1"/>
    </xf>
    <xf numFmtId="165" fontId="5" fillId="2" borderId="2" xfId="0" applyNumberFormat="1" applyFont="1" applyFill="1" applyBorder="1" applyAlignment="1">
      <alignment horizontal="right" vertical="top" wrapText="1"/>
    </xf>
    <xf numFmtId="4" fontId="5" fillId="2" borderId="2" xfId="0" applyNumberFormat="1" applyFont="1" applyFill="1" applyBorder="1" applyAlignment="1">
      <alignment horizontal="right" vertical="top" wrapText="1"/>
    </xf>
    <xf numFmtId="0" fontId="5" fillId="3" borderId="2" xfId="0" applyFont="1" applyFill="1" applyBorder="1" applyAlignment="1">
      <alignment horizontal="left" vertical="top" wrapText="1"/>
    </xf>
    <xf numFmtId="0" fontId="5" fillId="3" borderId="2" xfId="0" applyFont="1" applyFill="1" applyBorder="1" applyAlignment="1">
      <alignment horizontal="right" vertical="top" wrapText="1"/>
    </xf>
    <xf numFmtId="0" fontId="5" fillId="3" borderId="2" xfId="0" applyFont="1" applyFill="1" applyBorder="1" applyAlignment="1">
      <alignment horizontal="center" vertical="top" wrapText="1"/>
    </xf>
    <xf numFmtId="165" fontId="5" fillId="3" borderId="2" xfId="0" applyNumberFormat="1" applyFont="1" applyFill="1" applyBorder="1" applyAlignment="1">
      <alignment horizontal="right" vertical="top" wrapText="1"/>
    </xf>
    <xf numFmtId="4" fontId="5" fillId="3" borderId="2" xfId="0" applyNumberFormat="1" applyFont="1" applyFill="1" applyBorder="1" applyAlignment="1">
      <alignment horizontal="right" vertical="top" wrapText="1"/>
    </xf>
    <xf numFmtId="0" fontId="5" fillId="5" borderId="0" xfId="0" applyFont="1" applyFill="1" applyAlignment="1">
      <alignment horizontal="right" vertical="top" wrapText="1"/>
    </xf>
    <xf numFmtId="4" fontId="5" fillId="5" borderId="0" xfId="0" applyNumberFormat="1" applyFont="1" applyFill="1" applyAlignment="1">
      <alignment horizontal="right" vertical="top" wrapText="1"/>
    </xf>
    <xf numFmtId="0" fontId="4" fillId="5" borderId="1" xfId="0" applyFont="1" applyFill="1" applyBorder="1" applyAlignment="1">
      <alignment horizontal="left" vertical="top" wrapText="1"/>
    </xf>
    <xf numFmtId="0" fontId="3" fillId="5" borderId="0" xfId="0" applyFont="1" applyFill="1" applyAlignment="1">
      <alignment horizontal="left" vertical="center" wrapText="1"/>
    </xf>
    <xf numFmtId="4" fontId="2" fillId="4" borderId="2" xfId="0" applyNumberFormat="1" applyFont="1" applyFill="1" applyBorder="1" applyAlignment="1">
      <alignment horizontal="right" vertical="top" wrapText="1"/>
    </xf>
    <xf numFmtId="164" fontId="2" fillId="4" borderId="2" xfId="0" applyNumberFormat="1" applyFont="1" applyFill="1" applyBorder="1" applyAlignment="1">
      <alignment horizontal="right" vertical="top" wrapText="1"/>
    </xf>
    <xf numFmtId="0" fontId="2" fillId="6" borderId="2" xfId="0" applyFont="1" applyFill="1" applyBorder="1" applyAlignment="1">
      <alignment horizontal="left" vertical="top" wrapText="1"/>
    </xf>
    <xf numFmtId="4" fontId="2" fillId="6" borderId="2" xfId="0" applyNumberFormat="1" applyFont="1" applyFill="1" applyBorder="1" applyAlignment="1">
      <alignment horizontal="right" vertical="top" wrapText="1"/>
    </xf>
    <xf numFmtId="164" fontId="2" fillId="6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vertical="center"/>
    </xf>
    <xf numFmtId="0" fontId="2" fillId="6" borderId="2" xfId="0" applyFont="1" applyFill="1" applyBorder="1" applyAlignment="1">
      <alignment horizontal="left" vertical="center" wrapText="1"/>
    </xf>
    <xf numFmtId="0" fontId="2" fillId="6" borderId="2" xfId="0" applyFont="1" applyFill="1" applyBorder="1" applyAlignment="1">
      <alignment horizontal="right" vertical="center" wrapText="1"/>
    </xf>
    <xf numFmtId="0" fontId="4" fillId="6" borderId="3" xfId="0" applyFont="1" applyFill="1" applyBorder="1" applyAlignment="1">
      <alignment horizontal="right" vertical="center" wrapText="1"/>
    </xf>
    <xf numFmtId="0" fontId="3" fillId="7" borderId="0" xfId="0" applyFont="1" applyFill="1" applyAlignment="1">
      <alignment horizontal="left" vertical="center" wrapText="1"/>
    </xf>
    <xf numFmtId="0" fontId="3" fillId="7" borderId="0" xfId="0" applyFont="1" applyFill="1" applyAlignment="1">
      <alignment horizontal="right" vertical="center" wrapText="1"/>
    </xf>
    <xf numFmtId="0" fontId="3" fillId="7" borderId="0" xfId="0" applyFont="1" applyFill="1" applyAlignment="1">
      <alignment horizontal="left" vertical="top" wrapText="1"/>
    </xf>
    <xf numFmtId="0" fontId="3" fillId="7" borderId="0" xfId="0" applyFont="1" applyFill="1" applyAlignment="1">
      <alignment horizontal="right" vertical="top" wrapText="1"/>
    </xf>
    <xf numFmtId="10" fontId="3" fillId="7" borderId="0" xfId="0" applyNumberFormat="1" applyFont="1" applyFill="1" applyAlignment="1">
      <alignment horizontal="right" vertical="top" wrapText="1"/>
    </xf>
    <xf numFmtId="0" fontId="6" fillId="4" borderId="4" xfId="0" applyFont="1" applyFill="1" applyBorder="1" applyAlignment="1">
      <alignment horizontal="right" vertical="center" wrapText="1"/>
    </xf>
    <xf numFmtId="0" fontId="1" fillId="5" borderId="0" xfId="0" applyFont="1" applyFill="1" applyAlignment="1">
      <alignment horizontal="left" vertical="center" wrapText="1"/>
    </xf>
    <xf numFmtId="0" fontId="1" fillId="5" borderId="2" xfId="0" applyFont="1" applyFill="1" applyBorder="1" applyAlignment="1">
      <alignment horizontal="left" vertical="center" wrapText="1"/>
    </xf>
    <xf numFmtId="0" fontId="1" fillId="5" borderId="2" xfId="0" applyFont="1" applyFill="1" applyBorder="1" applyAlignment="1">
      <alignment horizontal="right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3" fillId="5" borderId="0" xfId="0" applyFont="1" applyFill="1" applyAlignment="1">
      <alignment horizontal="center" vertical="center" wrapText="1"/>
    </xf>
    <xf numFmtId="0" fontId="8" fillId="0" borderId="0" xfId="0" applyFont="1" applyAlignment="1">
      <alignment vertical="top"/>
    </xf>
    <xf numFmtId="0" fontId="8" fillId="0" borderId="5" xfId="0" applyFont="1" applyBorder="1" applyAlignment="1">
      <alignment horizontal="left" vertical="top"/>
    </xf>
    <xf numFmtId="0" fontId="9" fillId="0" borderId="6" xfId="0" applyFont="1" applyBorder="1" applyAlignment="1">
      <alignment horizontal="left" vertical="top"/>
    </xf>
    <xf numFmtId="0" fontId="8" fillId="0" borderId="6" xfId="0" applyFont="1" applyBorder="1" applyAlignment="1">
      <alignment vertical="top"/>
    </xf>
    <xf numFmtId="0" fontId="8" fillId="0" borderId="10" xfId="0" applyFont="1" applyBorder="1" applyAlignment="1">
      <alignment horizontal="left" vertical="top"/>
    </xf>
    <xf numFmtId="0" fontId="14" fillId="0" borderId="0" xfId="0" applyFont="1" applyAlignment="1">
      <alignment horizontal="left" vertical="top"/>
    </xf>
    <xf numFmtId="0" fontId="8" fillId="6" borderId="10" xfId="0" applyFont="1" applyFill="1" applyBorder="1" applyAlignment="1">
      <alignment vertical="top"/>
    </xf>
    <xf numFmtId="0" fontId="8" fillId="0" borderId="12" xfId="0" applyFont="1" applyBorder="1" applyAlignment="1">
      <alignment vertical="top"/>
    </xf>
    <xf numFmtId="0" fontId="8" fillId="0" borderId="0" xfId="0" applyFont="1" applyAlignment="1">
      <alignment horizontal="center" vertical="top"/>
    </xf>
    <xf numFmtId="43" fontId="8" fillId="0" borderId="0" xfId="0" applyNumberFormat="1" applyFont="1" applyAlignment="1">
      <alignment vertical="top"/>
    </xf>
    <xf numFmtId="4" fontId="8" fillId="0" borderId="0" xfId="0" applyNumberFormat="1" applyFont="1" applyAlignment="1">
      <alignment vertical="top"/>
    </xf>
    <xf numFmtId="0" fontId="8" fillId="0" borderId="10" xfId="0" applyFont="1" applyBorder="1" applyAlignment="1">
      <alignment vertical="top"/>
    </xf>
    <xf numFmtId="0" fontId="8" fillId="0" borderId="15" xfId="0" applyFont="1" applyBorder="1" applyAlignment="1">
      <alignment horizontal="left" vertical="top"/>
    </xf>
    <xf numFmtId="0" fontId="16" fillId="6" borderId="15" xfId="0" applyFont="1" applyFill="1" applyBorder="1" applyAlignment="1">
      <alignment vertical="center"/>
    </xf>
    <xf numFmtId="0" fontId="11" fillId="6" borderId="13" xfId="0" applyFont="1" applyFill="1" applyBorder="1" applyAlignment="1">
      <alignment vertical="center"/>
    </xf>
    <xf numFmtId="0" fontId="8" fillId="6" borderId="13" xfId="0" applyFont="1" applyFill="1" applyBorder="1" applyAlignment="1">
      <alignment vertical="top"/>
    </xf>
    <xf numFmtId="0" fontId="8" fillId="6" borderId="14" xfId="0" applyFont="1" applyFill="1" applyBorder="1" applyAlignment="1">
      <alignment vertical="top"/>
    </xf>
    <xf numFmtId="0" fontId="8" fillId="0" borderId="13" xfId="0" applyFont="1" applyBorder="1" applyAlignment="1">
      <alignment horizontal="center" vertical="top"/>
    </xf>
    <xf numFmtId="0" fontId="8" fillId="0" borderId="0" xfId="0" applyFont="1" applyAlignment="1">
      <alignment horizontal="center" vertical="center"/>
    </xf>
    <xf numFmtId="0" fontId="9" fillId="7" borderId="16" xfId="3" applyNumberFormat="1" applyFont="1" applyFill="1" applyBorder="1" applyAlignment="1">
      <alignment horizontal="center" vertical="center" wrapText="1"/>
    </xf>
    <xf numFmtId="0" fontId="8" fillId="0" borderId="17" xfId="0" applyFont="1" applyBorder="1" applyAlignment="1">
      <alignment vertical="top"/>
    </xf>
    <xf numFmtId="4" fontId="8" fillId="0" borderId="17" xfId="0" applyNumberFormat="1" applyFont="1" applyBorder="1" applyAlignment="1">
      <alignment vertical="top"/>
    </xf>
    <xf numFmtId="4" fontId="8" fillId="0" borderId="17" xfId="1" applyNumberFormat="1" applyFont="1" applyBorder="1" applyAlignment="1">
      <alignment vertical="top"/>
    </xf>
    <xf numFmtId="0" fontId="8" fillId="0" borderId="17" xfId="0" applyFont="1" applyBorder="1" applyAlignment="1">
      <alignment horizontal="center" vertical="top" wrapText="1"/>
    </xf>
    <xf numFmtId="0" fontId="21" fillId="0" borderId="17" xfId="0" applyFont="1" applyBorder="1" applyAlignment="1">
      <alignment vertical="top"/>
    </xf>
    <xf numFmtId="0" fontId="8" fillId="0" borderId="0" xfId="0" applyFont="1" applyAlignment="1">
      <alignment vertical="center" wrapText="1"/>
    </xf>
    <xf numFmtId="0" fontId="8" fillId="0" borderId="18" xfId="0" applyFont="1" applyBorder="1" applyAlignment="1">
      <alignment vertical="top"/>
    </xf>
    <xf numFmtId="0" fontId="8" fillId="0" borderId="18" xfId="0" applyFont="1" applyBorder="1" applyAlignment="1">
      <alignment horizontal="center" vertical="top" wrapText="1"/>
    </xf>
    <xf numFmtId="0" fontId="21" fillId="0" borderId="18" xfId="0" applyFont="1" applyBorder="1" applyAlignment="1">
      <alignment vertical="top"/>
    </xf>
    <xf numFmtId="4" fontId="8" fillId="0" borderId="18" xfId="0" applyNumberFormat="1" applyFont="1" applyBorder="1" applyAlignment="1">
      <alignment vertical="top"/>
    </xf>
    <xf numFmtId="4" fontId="8" fillId="0" borderId="18" xfId="1" applyNumberFormat="1" applyFont="1" applyBorder="1" applyAlignment="1">
      <alignment vertical="top"/>
    </xf>
    <xf numFmtId="0" fontId="8" fillId="0" borderId="19" xfId="0" applyFont="1" applyBorder="1" applyAlignment="1">
      <alignment vertical="top"/>
    </xf>
    <xf numFmtId="0" fontId="8" fillId="0" borderId="19" xfId="0" applyFont="1" applyBorder="1" applyAlignment="1">
      <alignment horizontal="center" vertical="top" wrapText="1"/>
    </xf>
    <xf numFmtId="0" fontId="21" fillId="0" borderId="19" xfId="0" applyFont="1" applyBorder="1" applyAlignment="1">
      <alignment vertical="top"/>
    </xf>
    <xf numFmtId="4" fontId="8" fillId="0" borderId="19" xfId="0" applyNumberFormat="1" applyFont="1" applyBorder="1" applyAlignment="1">
      <alignment vertical="top"/>
    </xf>
    <xf numFmtId="4" fontId="8" fillId="0" borderId="19" xfId="1" applyNumberFormat="1" applyFont="1" applyBorder="1" applyAlignment="1">
      <alignment vertical="top"/>
    </xf>
    <xf numFmtId="0" fontId="8" fillId="0" borderId="0" xfId="0" applyFont="1" applyAlignment="1">
      <alignment horizontal="center" vertical="top" wrapText="1"/>
    </xf>
    <xf numFmtId="0" fontId="21" fillId="0" borderId="0" xfId="0" applyFont="1" applyAlignment="1">
      <alignment vertical="top"/>
    </xf>
    <xf numFmtId="4" fontId="8" fillId="0" borderId="0" xfId="1" applyNumberFormat="1" applyFont="1" applyBorder="1" applyAlignment="1">
      <alignment vertical="top"/>
    </xf>
    <xf numFmtId="3" fontId="10" fillId="0" borderId="6" xfId="0" applyNumberFormat="1" applyFont="1" applyBorder="1" applyAlignment="1">
      <alignment horizontal="center" vertical="center"/>
    </xf>
    <xf numFmtId="4" fontId="11" fillId="8" borderId="16" xfId="0" applyNumberFormat="1" applyFont="1" applyFill="1" applyBorder="1" applyAlignment="1">
      <alignment vertical="top"/>
    </xf>
    <xf numFmtId="10" fontId="11" fillId="8" borderId="16" xfId="2" applyNumberFormat="1" applyFont="1" applyFill="1" applyBorder="1" applyAlignment="1">
      <alignment horizontal="center" vertical="center" wrapText="1"/>
    </xf>
    <xf numFmtId="10" fontId="11" fillId="7" borderId="16" xfId="2" applyNumberFormat="1" applyFont="1" applyFill="1" applyBorder="1" applyAlignment="1">
      <alignment horizontal="center" vertical="center" wrapText="1"/>
    </xf>
    <xf numFmtId="3" fontId="10" fillId="0" borderId="0" xfId="0" applyNumberFormat="1" applyFont="1" applyAlignment="1">
      <alignment horizontal="center" vertical="center"/>
    </xf>
    <xf numFmtId="3" fontId="10" fillId="0" borderId="13" xfId="0" applyNumberFormat="1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top"/>
    </xf>
    <xf numFmtId="0" fontId="8" fillId="0" borderId="18" xfId="0" applyFont="1" applyBorder="1" applyAlignment="1">
      <alignment horizontal="center" vertical="top"/>
    </xf>
    <xf numFmtId="0" fontId="18" fillId="0" borderId="0" xfId="0" applyFont="1" applyAlignment="1">
      <alignment horizontal="left" vertical="top"/>
    </xf>
    <xf numFmtId="4" fontId="9" fillId="0" borderId="12" xfId="1" applyNumberFormat="1" applyFont="1" applyBorder="1" applyAlignment="1">
      <alignment horizontal="right" vertical="top"/>
    </xf>
    <xf numFmtId="0" fontId="8" fillId="0" borderId="19" xfId="0" applyFont="1" applyBorder="1" applyAlignment="1">
      <alignment horizontal="center" vertical="top"/>
    </xf>
    <xf numFmtId="0" fontId="18" fillId="7" borderId="16" xfId="4" applyFont="1" applyFill="1" applyBorder="1" applyAlignment="1">
      <alignment horizontal="center" vertical="center" wrapText="1"/>
    </xf>
    <xf numFmtId="0" fontId="8" fillId="0" borderId="16" xfId="0" applyFont="1" applyBorder="1" applyAlignment="1">
      <alignment vertical="top"/>
    </xf>
    <xf numFmtId="0" fontId="18" fillId="7" borderId="16" xfId="4" applyFont="1" applyFill="1" applyBorder="1" applyAlignment="1">
      <alignment horizontal="center" vertical="center"/>
    </xf>
    <xf numFmtId="0" fontId="11" fillId="8" borderId="16" xfId="0" applyFont="1" applyFill="1" applyBorder="1" applyAlignment="1">
      <alignment vertical="center" wrapText="1"/>
    </xf>
    <xf numFmtId="0" fontId="11" fillId="8" borderId="16" xfId="0" applyFont="1" applyFill="1" applyBorder="1" applyAlignment="1">
      <alignment horizontal="center" vertical="center" wrapText="1"/>
    </xf>
    <xf numFmtId="0" fontId="22" fillId="8" borderId="16" xfId="0" applyFont="1" applyFill="1" applyBorder="1" applyAlignment="1">
      <alignment vertical="center" wrapText="1"/>
    </xf>
    <xf numFmtId="4" fontId="11" fillId="8" borderId="16" xfId="0" applyNumberFormat="1" applyFont="1" applyFill="1" applyBorder="1" applyAlignment="1">
      <alignment vertical="center" wrapText="1"/>
    </xf>
    <xf numFmtId="0" fontId="8" fillId="0" borderId="16" xfId="0" applyFont="1" applyBorder="1" applyAlignment="1">
      <alignment vertical="center" wrapText="1"/>
    </xf>
    <xf numFmtId="0" fontId="8" fillId="0" borderId="16" xfId="0" applyFont="1" applyBorder="1" applyAlignment="1">
      <alignment horizontal="center" vertical="center" wrapText="1"/>
    </xf>
    <xf numFmtId="0" fontId="21" fillId="0" borderId="16" xfId="0" applyFont="1" applyBorder="1" applyAlignment="1">
      <alignment vertical="center" wrapText="1"/>
    </xf>
    <xf numFmtId="4" fontId="8" fillId="0" borderId="16" xfId="0" applyNumberFormat="1" applyFont="1" applyBorder="1" applyAlignment="1">
      <alignment vertical="center" wrapText="1"/>
    </xf>
    <xf numFmtId="4" fontId="8" fillId="0" borderId="16" xfId="1" applyNumberFormat="1" applyFont="1" applyBorder="1" applyAlignment="1">
      <alignment vertical="center" wrapText="1"/>
    </xf>
    <xf numFmtId="10" fontId="8" fillId="0" borderId="16" xfId="2" applyNumberFormat="1" applyFont="1" applyBorder="1" applyAlignment="1">
      <alignment horizontal="center" vertical="center" wrapText="1"/>
    </xf>
    <xf numFmtId="4" fontId="8" fillId="8" borderId="16" xfId="0" applyNumberFormat="1" applyFont="1" applyFill="1" applyBorder="1" applyAlignment="1">
      <alignment vertical="center" wrapText="1"/>
    </xf>
    <xf numFmtId="0" fontId="8" fillId="0" borderId="16" xfId="0" applyFont="1" applyBorder="1" applyAlignment="1">
      <alignment horizontal="center" vertical="top" wrapText="1"/>
    </xf>
    <xf numFmtId="0" fontId="21" fillId="0" borderId="16" xfId="0" applyFont="1" applyBorder="1" applyAlignment="1">
      <alignment vertical="top"/>
    </xf>
    <xf numFmtId="0" fontId="8" fillId="0" borderId="16" xfId="0" applyFont="1" applyBorder="1" applyAlignment="1">
      <alignment horizontal="center" vertical="top"/>
    </xf>
    <xf numFmtId="4" fontId="8" fillId="0" borderId="16" xfId="0" applyNumberFormat="1" applyFont="1" applyBorder="1" applyAlignment="1">
      <alignment vertical="top"/>
    </xf>
    <xf numFmtId="4" fontId="8" fillId="0" borderId="16" xfId="1" applyNumberFormat="1" applyFont="1" applyBorder="1" applyAlignment="1">
      <alignment vertical="top"/>
    </xf>
    <xf numFmtId="10" fontId="11" fillId="0" borderId="16" xfId="2" applyNumberFormat="1" applyFont="1" applyBorder="1" applyAlignment="1">
      <alignment vertical="top"/>
    </xf>
    <xf numFmtId="0" fontId="8" fillId="7" borderId="16" xfId="0" applyFont="1" applyFill="1" applyBorder="1" applyAlignment="1">
      <alignment vertical="top"/>
    </xf>
    <xf numFmtId="0" fontId="5" fillId="11" borderId="2" xfId="0" applyFont="1" applyFill="1" applyBorder="1" applyAlignment="1">
      <alignment horizontal="right" vertical="top" wrapText="1"/>
    </xf>
    <xf numFmtId="0" fontId="5" fillId="11" borderId="2" xfId="0" applyFont="1" applyFill="1" applyBorder="1" applyAlignment="1">
      <alignment horizontal="left" vertical="top" wrapText="1"/>
    </xf>
    <xf numFmtId="0" fontId="5" fillId="11" borderId="2" xfId="0" applyFont="1" applyFill="1" applyBorder="1" applyAlignment="1">
      <alignment horizontal="center" vertical="top" wrapText="1"/>
    </xf>
    <xf numFmtId="0" fontId="9" fillId="12" borderId="16" xfId="3" applyNumberFormat="1" applyFont="1" applyFill="1" applyBorder="1" applyAlignment="1">
      <alignment horizontal="center" vertical="center" wrapText="1"/>
    </xf>
    <xf numFmtId="0" fontId="9" fillId="12" borderId="16" xfId="3" applyNumberFormat="1" applyFont="1" applyFill="1" applyBorder="1" applyAlignment="1">
      <alignment vertical="center" wrapText="1"/>
    </xf>
    <xf numFmtId="0" fontId="9" fillId="13" borderId="16" xfId="3" applyNumberFormat="1" applyFont="1" applyFill="1" applyBorder="1" applyAlignment="1">
      <alignment horizontal="center" vertical="center" wrapText="1"/>
    </xf>
    <xf numFmtId="4" fontId="11" fillId="0" borderId="15" xfId="0" applyNumberFormat="1" applyFont="1" applyBorder="1" applyAlignment="1">
      <alignment vertical="center"/>
    </xf>
    <xf numFmtId="4" fontId="11" fillId="0" borderId="13" xfId="0" applyNumberFormat="1" applyFont="1" applyBorder="1" applyAlignment="1">
      <alignment vertical="center"/>
    </xf>
    <xf numFmtId="4" fontId="11" fillId="12" borderId="10" xfId="0" applyNumberFormat="1" applyFont="1" applyFill="1" applyBorder="1" applyAlignment="1">
      <alignment vertical="center"/>
    </xf>
    <xf numFmtId="4" fontId="1" fillId="5" borderId="0" xfId="0" applyNumberFormat="1" applyFont="1" applyFill="1" applyAlignment="1">
      <alignment horizontal="right" vertical="top" wrapText="1"/>
    </xf>
    <xf numFmtId="0" fontId="0" fillId="0" borderId="0" xfId="0" applyAlignment="1">
      <alignment horizontal="center" vertical="center"/>
    </xf>
    <xf numFmtId="4" fontId="1" fillId="5" borderId="16" xfId="0" applyNumberFormat="1" applyFont="1" applyFill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/>
    </xf>
    <xf numFmtId="0" fontId="9" fillId="9" borderId="16" xfId="0" applyFont="1" applyFill="1" applyBorder="1" applyAlignment="1">
      <alignment horizontal="center" vertical="center"/>
    </xf>
    <xf numFmtId="0" fontId="2" fillId="4" borderId="16" xfId="0" applyFont="1" applyFill="1" applyBorder="1" applyAlignment="1">
      <alignment horizontal="left" vertical="top" wrapText="1"/>
    </xf>
    <xf numFmtId="0" fontId="2" fillId="4" borderId="16" xfId="0" applyFont="1" applyFill="1" applyBorder="1" applyAlignment="1">
      <alignment horizontal="center" vertical="top" wrapText="1"/>
    </xf>
    <xf numFmtId="4" fontId="25" fillId="4" borderId="16" xfId="0" applyNumberFormat="1" applyFont="1" applyFill="1" applyBorder="1" applyAlignment="1">
      <alignment horizontal="left" vertical="top" wrapText="1"/>
    </xf>
    <xf numFmtId="4" fontId="25" fillId="4" borderId="16" xfId="0" applyNumberFormat="1" applyFont="1" applyFill="1" applyBorder="1" applyAlignment="1">
      <alignment horizontal="right" vertical="top" wrapText="1"/>
    </xf>
    <xf numFmtId="4" fontId="2" fillId="4" borderId="16" xfId="0" applyNumberFormat="1" applyFont="1" applyFill="1" applyBorder="1" applyAlignment="1">
      <alignment horizontal="left" vertical="top" wrapText="1"/>
    </xf>
    <xf numFmtId="0" fontId="6" fillId="5" borderId="16" xfId="0" applyFont="1" applyFill="1" applyBorder="1" applyAlignment="1">
      <alignment horizontal="left" vertical="top" wrapText="1"/>
    </xf>
    <xf numFmtId="0" fontId="6" fillId="5" borderId="16" xfId="0" applyFont="1" applyFill="1" applyBorder="1" applyAlignment="1">
      <alignment horizontal="center" vertical="top" wrapText="1"/>
    </xf>
    <xf numFmtId="4" fontId="6" fillId="14" borderId="16" xfId="0" applyNumberFormat="1" applyFont="1" applyFill="1" applyBorder="1" applyAlignment="1">
      <alignment horizontal="right" vertical="top" wrapText="1"/>
    </xf>
    <xf numFmtId="4" fontId="26" fillId="6" borderId="16" xfId="0" applyNumberFormat="1" applyFont="1" applyFill="1" applyBorder="1" applyAlignment="1">
      <alignment horizontal="left" vertical="top" wrapText="1"/>
    </xf>
    <xf numFmtId="4" fontId="27" fillId="5" borderId="16" xfId="0" applyNumberFormat="1" applyFont="1" applyFill="1" applyBorder="1" applyAlignment="1">
      <alignment horizontal="right" vertical="top" wrapText="1"/>
    </xf>
    <xf numFmtId="4" fontId="0" fillId="0" borderId="16" xfId="0" applyNumberFormat="1" applyBorder="1"/>
    <xf numFmtId="4" fontId="9" fillId="9" borderId="16" xfId="0" applyNumberFormat="1" applyFont="1" applyFill="1" applyBorder="1"/>
    <xf numFmtId="4" fontId="9" fillId="0" borderId="16" xfId="0" applyNumberFormat="1" applyFont="1" applyBorder="1"/>
    <xf numFmtId="0" fontId="4" fillId="13" borderId="16" xfId="0" applyFont="1" applyFill="1" applyBorder="1" applyAlignment="1">
      <alignment horizontal="left" vertical="top" wrapText="1"/>
    </xf>
    <xf numFmtId="0" fontId="4" fillId="13" borderId="16" xfId="0" applyFont="1" applyFill="1" applyBorder="1" applyAlignment="1">
      <alignment horizontal="center" vertical="top" wrapText="1"/>
    </xf>
    <xf numFmtId="4" fontId="6" fillId="13" borderId="16" xfId="0" applyNumberFormat="1" applyFont="1" applyFill="1" applyBorder="1" applyAlignment="1">
      <alignment horizontal="right" vertical="top" wrapText="1"/>
    </xf>
    <xf numFmtId="4" fontId="26" fillId="13" borderId="16" xfId="0" applyNumberFormat="1" applyFont="1" applyFill="1" applyBorder="1" applyAlignment="1">
      <alignment horizontal="left" vertical="top" wrapText="1"/>
    </xf>
    <xf numFmtId="4" fontId="27" fillId="13" borderId="16" xfId="0" applyNumberFormat="1" applyFont="1" applyFill="1" applyBorder="1" applyAlignment="1">
      <alignment horizontal="right" wrapText="1"/>
    </xf>
    <xf numFmtId="4" fontId="0" fillId="13" borderId="16" xfId="0" applyNumberFormat="1" applyFill="1" applyBorder="1"/>
    <xf numFmtId="4" fontId="9" fillId="13" borderId="16" xfId="0" applyNumberFormat="1" applyFont="1" applyFill="1" applyBorder="1"/>
    <xf numFmtId="0" fontId="26" fillId="13" borderId="16" xfId="0" applyFont="1" applyFill="1" applyBorder="1" applyAlignment="1">
      <alignment horizontal="left" vertical="top" wrapText="1"/>
    </xf>
    <xf numFmtId="0" fontId="6" fillId="13" borderId="16" xfId="0" applyFont="1" applyFill="1" applyBorder="1" applyAlignment="1">
      <alignment horizontal="center" vertical="top" wrapText="1"/>
    </xf>
    <xf numFmtId="4" fontId="27" fillId="13" borderId="16" xfId="0" applyNumberFormat="1" applyFont="1" applyFill="1" applyBorder="1" applyAlignment="1">
      <alignment horizontal="right" vertical="top" wrapText="1"/>
    </xf>
    <xf numFmtId="0" fontId="28" fillId="6" borderId="16" xfId="0" applyFont="1" applyFill="1" applyBorder="1" applyAlignment="1">
      <alignment horizontal="left" vertical="top" wrapText="1"/>
    </xf>
    <xf numFmtId="0" fontId="28" fillId="6" borderId="16" xfId="0" applyFont="1" applyFill="1" applyBorder="1" applyAlignment="1">
      <alignment horizontal="center" vertical="top" wrapText="1"/>
    </xf>
    <xf numFmtId="4" fontId="28" fillId="6" borderId="16" xfId="0" applyNumberFormat="1" applyFont="1" applyFill="1" applyBorder="1" applyAlignment="1">
      <alignment horizontal="right" vertical="top" wrapText="1"/>
    </xf>
    <xf numFmtId="4" fontId="28" fillId="6" borderId="16" xfId="0" applyNumberFormat="1" applyFont="1" applyFill="1" applyBorder="1" applyAlignment="1">
      <alignment horizontal="left" vertical="top" wrapText="1"/>
    </xf>
    <xf numFmtId="4" fontId="29" fillId="6" borderId="16" xfId="0" applyNumberFormat="1" applyFont="1" applyFill="1" applyBorder="1" applyAlignment="1">
      <alignment horizontal="right" vertical="top" wrapText="1"/>
    </xf>
    <xf numFmtId="4" fontId="29" fillId="6" borderId="16" xfId="0" applyNumberFormat="1" applyFont="1" applyFill="1" applyBorder="1"/>
    <xf numFmtId="4" fontId="29" fillId="9" borderId="16" xfId="0" applyNumberFormat="1" applyFont="1" applyFill="1" applyBorder="1"/>
    <xf numFmtId="0" fontId="4" fillId="13" borderId="16" xfId="0" applyFont="1" applyFill="1" applyBorder="1" applyAlignment="1">
      <alignment horizontal="left" wrapText="1"/>
    </xf>
    <xf numFmtId="0" fontId="4" fillId="13" borderId="16" xfId="0" applyFont="1" applyFill="1" applyBorder="1" applyAlignment="1">
      <alignment horizontal="center" wrapText="1"/>
    </xf>
    <xf numFmtId="4" fontId="6" fillId="13" borderId="16" xfId="0" applyNumberFormat="1" applyFont="1" applyFill="1" applyBorder="1" applyAlignment="1">
      <alignment horizontal="right" wrapText="1"/>
    </xf>
    <xf numFmtId="4" fontId="26" fillId="13" borderId="16" xfId="0" applyNumberFormat="1" applyFont="1" applyFill="1" applyBorder="1" applyAlignment="1">
      <alignment horizontal="left" wrapText="1"/>
    </xf>
    <xf numFmtId="0" fontId="30" fillId="13" borderId="16" xfId="0" applyFont="1" applyFill="1" applyBorder="1" applyAlignment="1">
      <alignment horizontal="left" wrapText="1"/>
    </xf>
    <xf numFmtId="0" fontId="31" fillId="13" borderId="16" xfId="0" applyFont="1" applyFill="1" applyBorder="1" applyAlignment="1">
      <alignment horizontal="left" wrapText="1"/>
    </xf>
    <xf numFmtId="0" fontId="26" fillId="13" borderId="16" xfId="0" applyFont="1" applyFill="1" applyBorder="1" applyAlignment="1">
      <alignment horizontal="left" wrapText="1"/>
    </xf>
    <xf numFmtId="0" fontId="26" fillId="13" borderId="16" xfId="0" applyFont="1" applyFill="1" applyBorder="1" applyAlignment="1">
      <alignment horizontal="center" wrapText="1"/>
    </xf>
    <xf numFmtId="4" fontId="26" fillId="13" borderId="16" xfId="0" applyNumberFormat="1" applyFont="1" applyFill="1" applyBorder="1" applyAlignment="1">
      <alignment horizontal="right" wrapText="1"/>
    </xf>
    <xf numFmtId="4" fontId="32" fillId="13" borderId="16" xfId="0" applyNumberFormat="1" applyFont="1" applyFill="1" applyBorder="1" applyAlignment="1">
      <alignment horizontal="right" wrapText="1"/>
    </xf>
    <xf numFmtId="4" fontId="33" fillId="13" borderId="16" xfId="0" applyNumberFormat="1" applyFont="1" applyFill="1" applyBorder="1"/>
    <xf numFmtId="4" fontId="6" fillId="9" borderId="16" xfId="0" applyNumberFormat="1" applyFont="1" applyFill="1" applyBorder="1" applyAlignment="1">
      <alignment horizontal="left" vertical="top" wrapText="1"/>
    </xf>
    <xf numFmtId="4" fontId="6" fillId="6" borderId="16" xfId="0" applyNumberFormat="1" applyFont="1" applyFill="1" applyBorder="1" applyAlignment="1">
      <alignment horizontal="left" vertical="top" wrapText="1"/>
    </xf>
    <xf numFmtId="4" fontId="34" fillId="5" borderId="16" xfId="0" applyNumberFormat="1" applyFont="1" applyFill="1" applyBorder="1" applyAlignment="1">
      <alignment horizontal="right" vertical="top" wrapText="1"/>
    </xf>
    <xf numFmtId="4" fontId="26" fillId="13" borderId="16" xfId="0" quotePrefix="1" applyNumberFormat="1" applyFont="1" applyFill="1" applyBorder="1" applyAlignment="1">
      <alignment horizontal="right" wrapText="1"/>
    </xf>
    <xf numFmtId="0" fontId="4" fillId="5" borderId="16" xfId="0" applyFont="1" applyFill="1" applyBorder="1" applyAlignment="1">
      <alignment horizontal="center" vertical="top" wrapText="1"/>
    </xf>
    <xf numFmtId="0" fontId="4" fillId="5" borderId="16" xfId="0" applyFont="1" applyFill="1" applyBorder="1" applyAlignment="1">
      <alignment horizontal="left" vertical="top" wrapText="1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right"/>
    </xf>
    <xf numFmtId="44" fontId="0" fillId="0" borderId="0" xfId="1" applyFont="1"/>
    <xf numFmtId="44" fontId="0" fillId="0" borderId="0" xfId="0" applyNumberFormat="1"/>
    <xf numFmtId="10" fontId="0" fillId="0" borderId="0" xfId="2" applyNumberFormat="1" applyFont="1"/>
    <xf numFmtId="4" fontId="11" fillId="13" borderId="10" xfId="0" applyNumberFormat="1" applyFont="1" applyFill="1" applyBorder="1" applyAlignment="1">
      <alignment vertical="center"/>
    </xf>
    <xf numFmtId="4" fontId="11" fillId="15" borderId="10" xfId="0" applyNumberFormat="1" applyFont="1" applyFill="1" applyBorder="1" applyAlignment="1">
      <alignment vertical="center"/>
    </xf>
    <xf numFmtId="0" fontId="12" fillId="0" borderId="0" xfId="0" applyFont="1" applyAlignment="1">
      <alignment horizontal="left" vertical="top"/>
    </xf>
    <xf numFmtId="3" fontId="13" fillId="0" borderId="0" xfId="0" applyNumberFormat="1" applyFont="1" applyAlignment="1">
      <alignment horizontal="left" vertical="center" indent="12"/>
    </xf>
    <xf numFmtId="0" fontId="11" fillId="0" borderId="0" xfId="0" applyFont="1" applyAlignment="1">
      <alignment horizontal="center" vertical="top"/>
    </xf>
    <xf numFmtId="0" fontId="8" fillId="8" borderId="0" xfId="0" applyFont="1" applyFill="1" applyAlignment="1">
      <alignment vertical="top"/>
    </xf>
    <xf numFmtId="4" fontId="9" fillId="8" borderId="0" xfId="1" applyNumberFormat="1" applyFont="1" applyFill="1" applyBorder="1" applyAlignment="1">
      <alignment horizontal="right" vertical="center"/>
    </xf>
    <xf numFmtId="3" fontId="13" fillId="0" borderId="0" xfId="0" applyNumberFormat="1" applyFont="1" applyAlignment="1">
      <alignment horizontal="center" vertical="center"/>
    </xf>
    <xf numFmtId="0" fontId="8" fillId="9" borderId="0" xfId="0" applyFont="1" applyFill="1" applyAlignment="1">
      <alignment vertical="top"/>
    </xf>
    <xf numFmtId="4" fontId="9" fillId="9" borderId="0" xfId="1" applyNumberFormat="1" applyFont="1" applyFill="1" applyBorder="1" applyAlignment="1">
      <alignment horizontal="right" vertical="center"/>
    </xf>
    <xf numFmtId="3" fontId="15" fillId="0" borderId="0" xfId="0" applyNumberFormat="1" applyFont="1" applyAlignment="1">
      <alignment horizontal="left" vertical="center" indent="12"/>
    </xf>
    <xf numFmtId="0" fontId="8" fillId="10" borderId="0" xfId="0" applyFont="1" applyFill="1" applyAlignment="1">
      <alignment vertical="top"/>
    </xf>
    <xf numFmtId="4" fontId="9" fillId="10" borderId="0" xfId="1" applyNumberFormat="1" applyFont="1" applyFill="1" applyBorder="1" applyAlignment="1">
      <alignment horizontal="right" vertical="center"/>
    </xf>
    <xf numFmtId="4" fontId="11" fillId="12" borderId="0" xfId="0" applyNumberFormat="1" applyFont="1" applyFill="1" applyAlignment="1">
      <alignment vertical="center"/>
    </xf>
    <xf numFmtId="4" fontId="9" fillId="12" borderId="0" xfId="1" applyNumberFormat="1" applyFont="1" applyFill="1" applyBorder="1" applyAlignment="1">
      <alignment vertical="center"/>
    </xf>
    <xf numFmtId="4" fontId="11" fillId="15" borderId="0" xfId="0" applyNumberFormat="1" applyFont="1" applyFill="1" applyAlignment="1">
      <alignment vertical="center"/>
    </xf>
    <xf numFmtId="4" fontId="9" fillId="15" borderId="0" xfId="1" applyNumberFormat="1" applyFont="1" applyFill="1" applyBorder="1" applyAlignment="1">
      <alignment vertical="center"/>
    </xf>
    <xf numFmtId="4" fontId="11" fillId="13" borderId="0" xfId="0" applyNumberFormat="1" applyFont="1" applyFill="1" applyAlignment="1">
      <alignment vertical="center"/>
    </xf>
    <xf numFmtId="4" fontId="9" fillId="13" borderId="0" xfId="1" applyNumberFormat="1" applyFont="1" applyFill="1" applyBorder="1" applyAlignment="1">
      <alignment vertical="center"/>
    </xf>
    <xf numFmtId="10" fontId="11" fillId="8" borderId="12" xfId="0" applyNumberFormat="1" applyFont="1" applyFill="1" applyBorder="1" applyAlignment="1">
      <alignment horizontal="left" vertical="center"/>
    </xf>
    <xf numFmtId="10" fontId="11" fillId="9" borderId="12" xfId="2" applyNumberFormat="1" applyFont="1" applyFill="1" applyBorder="1" applyAlignment="1">
      <alignment horizontal="left" vertical="center"/>
    </xf>
    <xf numFmtId="10" fontId="11" fillId="10" borderId="12" xfId="2" applyNumberFormat="1" applyFont="1" applyFill="1" applyBorder="1" applyAlignment="1">
      <alignment horizontal="left" vertical="center"/>
    </xf>
    <xf numFmtId="10" fontId="11" fillId="12" borderId="12" xfId="2" applyNumberFormat="1" applyFont="1" applyFill="1" applyBorder="1" applyAlignment="1">
      <alignment horizontal="left" vertical="center"/>
    </xf>
    <xf numFmtId="10" fontId="11" fillId="15" borderId="12" xfId="2" applyNumberFormat="1" applyFont="1" applyFill="1" applyBorder="1" applyAlignment="1">
      <alignment horizontal="left" vertical="center"/>
    </xf>
    <xf numFmtId="10" fontId="11" fillId="13" borderId="12" xfId="2" applyNumberFormat="1" applyFont="1" applyFill="1" applyBorder="1" applyAlignment="1">
      <alignment horizontal="left" vertical="center"/>
    </xf>
    <xf numFmtId="4" fontId="9" fillId="0" borderId="13" xfId="1" applyNumberFormat="1" applyFont="1" applyBorder="1" applyAlignment="1">
      <alignment vertical="center"/>
    </xf>
    <xf numFmtId="10" fontId="11" fillId="0" borderId="14" xfId="2" applyNumberFormat="1" applyFont="1" applyBorder="1" applyAlignment="1">
      <alignment horizontal="left" vertical="center"/>
    </xf>
    <xf numFmtId="4" fontId="11" fillId="9" borderId="10" xfId="0" applyNumberFormat="1" applyFont="1" applyFill="1" applyBorder="1" applyAlignment="1">
      <alignment vertical="center"/>
    </xf>
    <xf numFmtId="4" fontId="11" fillId="10" borderId="10" xfId="0" applyNumberFormat="1" applyFont="1" applyFill="1" applyBorder="1" applyAlignment="1">
      <alignment vertical="center"/>
    </xf>
    <xf numFmtId="4" fontId="11" fillId="8" borderId="10" xfId="0" applyNumberFormat="1" applyFont="1" applyFill="1" applyBorder="1" applyAlignment="1">
      <alignment vertical="center"/>
    </xf>
    <xf numFmtId="4" fontId="35" fillId="13" borderId="16" xfId="0" applyNumberFormat="1" applyFont="1" applyFill="1" applyBorder="1"/>
    <xf numFmtId="0" fontId="6" fillId="11" borderId="16" xfId="0" applyFont="1" applyFill="1" applyBorder="1" applyAlignment="1">
      <alignment horizontal="left" vertical="top" wrapText="1"/>
    </xf>
    <xf numFmtId="0" fontId="8" fillId="16" borderId="16" xfId="0" applyFont="1" applyFill="1" applyBorder="1" applyAlignment="1">
      <alignment horizontal="center" vertical="center" wrapText="1"/>
    </xf>
    <xf numFmtId="0" fontId="21" fillId="16" borderId="16" xfId="0" applyFont="1" applyFill="1" applyBorder="1" applyAlignment="1">
      <alignment vertical="center" wrapText="1"/>
    </xf>
    <xf numFmtId="4" fontId="8" fillId="16" borderId="16" xfId="0" applyNumberFormat="1" applyFont="1" applyFill="1" applyBorder="1" applyAlignment="1">
      <alignment vertical="center" wrapText="1"/>
    </xf>
    <xf numFmtId="4" fontId="8" fillId="16" borderId="16" xfId="1" applyNumberFormat="1" applyFont="1" applyFill="1" applyBorder="1" applyAlignment="1">
      <alignment vertical="center" wrapText="1"/>
    </xf>
    <xf numFmtId="4" fontId="8" fillId="16" borderId="16" xfId="0" applyNumberFormat="1" applyFont="1" applyFill="1" applyBorder="1" applyAlignment="1">
      <alignment horizontal="right" vertical="center" wrapText="1"/>
    </xf>
    <xf numFmtId="0" fontId="26" fillId="6" borderId="16" xfId="0" applyFont="1" applyFill="1" applyBorder="1" applyAlignment="1">
      <alignment horizontal="left" wrapText="1"/>
    </xf>
    <xf numFmtId="0" fontId="26" fillId="6" borderId="16" xfId="0" applyFont="1" applyFill="1" applyBorder="1" applyAlignment="1">
      <alignment horizontal="center" wrapText="1"/>
    </xf>
    <xf numFmtId="4" fontId="26" fillId="6" borderId="16" xfId="0" applyNumberFormat="1" applyFont="1" applyFill="1" applyBorder="1" applyAlignment="1">
      <alignment horizontal="right" wrapText="1"/>
    </xf>
    <xf numFmtId="4" fontId="26" fillId="6" borderId="16" xfId="0" applyNumberFormat="1" applyFont="1" applyFill="1" applyBorder="1" applyAlignment="1">
      <alignment horizontal="left" wrapText="1"/>
    </xf>
    <xf numFmtId="4" fontId="32" fillId="6" borderId="16" xfId="0" applyNumberFormat="1" applyFont="1" applyFill="1" applyBorder="1" applyAlignment="1">
      <alignment horizontal="right" wrapText="1"/>
    </xf>
    <xf numFmtId="4" fontId="33" fillId="6" borderId="16" xfId="0" applyNumberFormat="1" applyFont="1" applyFill="1" applyBorder="1"/>
    <xf numFmtId="4" fontId="6" fillId="6" borderId="16" xfId="0" applyNumberFormat="1" applyFont="1" applyFill="1" applyBorder="1" applyAlignment="1">
      <alignment horizontal="left" wrapText="1"/>
    </xf>
    <xf numFmtId="0" fontId="6" fillId="6" borderId="16" xfId="0" applyFont="1" applyFill="1" applyBorder="1" applyAlignment="1">
      <alignment horizontal="left" vertical="top" wrapText="1"/>
    </xf>
    <xf numFmtId="4" fontId="11" fillId="6" borderId="16" xfId="0" applyNumberFormat="1" applyFont="1" applyFill="1" applyBorder="1" applyAlignment="1">
      <alignment horizontal="left" wrapText="1"/>
    </xf>
    <xf numFmtId="4" fontId="8" fillId="6" borderId="16" xfId="0" applyNumberFormat="1" applyFont="1" applyFill="1" applyBorder="1" applyAlignment="1">
      <alignment horizontal="left" wrapText="1"/>
    </xf>
    <xf numFmtId="0" fontId="22" fillId="0" borderId="0" xfId="0" applyFont="1" applyAlignment="1" applyProtection="1">
      <alignment horizontal="center" vertical="distributed"/>
      <protection locked="0" hidden="1"/>
    </xf>
    <xf numFmtId="49" fontId="21" fillId="6" borderId="0" xfId="0" applyNumberFormat="1" applyFont="1" applyFill="1" applyAlignment="1" applyProtection="1">
      <alignment horizontal="left" vertical="distributed"/>
      <protection locked="0" hidden="1"/>
    </xf>
    <xf numFmtId="0" fontId="39" fillId="0" borderId="0" xfId="0" applyFont="1"/>
    <xf numFmtId="0" fontId="22" fillId="0" borderId="0" xfId="0" applyFont="1" applyAlignment="1" applyProtection="1">
      <alignment horizontal="center" vertical="center"/>
      <protection locked="0" hidden="1"/>
    </xf>
    <xf numFmtId="2" fontId="8" fillId="17" borderId="16" xfId="0" applyNumberFormat="1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2" xfId="0" applyBorder="1"/>
    <xf numFmtId="0" fontId="38" fillId="0" borderId="0" xfId="0" applyFont="1"/>
    <xf numFmtId="0" fontId="8" fillId="0" borderId="10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Alignment="1">
      <alignment horizontal="center" wrapText="1"/>
    </xf>
    <xf numFmtId="0" fontId="0" fillId="0" borderId="12" xfId="0" applyBorder="1" applyAlignment="1">
      <alignment horizontal="center" wrapText="1"/>
    </xf>
    <xf numFmtId="0" fontId="5" fillId="13" borderId="16" xfId="0" applyFont="1" applyFill="1" applyBorder="1" applyAlignment="1">
      <alignment horizontal="left" wrapText="1"/>
    </xf>
    <xf numFmtId="0" fontId="4" fillId="13" borderId="16" xfId="0" applyFont="1" applyFill="1" applyBorder="1" applyAlignment="1">
      <alignment horizontal="left" vertical="center" wrapText="1"/>
    </xf>
    <xf numFmtId="0" fontId="4" fillId="13" borderId="16" xfId="0" applyFont="1" applyFill="1" applyBorder="1" applyAlignment="1">
      <alignment horizontal="center" vertical="center" wrapText="1"/>
    </xf>
    <xf numFmtId="4" fontId="6" fillId="13" borderId="16" xfId="0" applyNumberFormat="1" applyFont="1" applyFill="1" applyBorder="1" applyAlignment="1">
      <alignment horizontal="right" vertical="center" wrapText="1"/>
    </xf>
    <xf numFmtId="4" fontId="26" fillId="13" borderId="16" xfId="0" applyNumberFormat="1" applyFont="1" applyFill="1" applyBorder="1" applyAlignment="1">
      <alignment horizontal="left" vertical="center" wrapText="1"/>
    </xf>
    <xf numFmtId="4" fontId="27" fillId="13" borderId="16" xfId="0" applyNumberFormat="1" applyFont="1" applyFill="1" applyBorder="1" applyAlignment="1">
      <alignment horizontal="right" vertical="center" wrapText="1"/>
    </xf>
    <xf numFmtId="4" fontId="0" fillId="13" borderId="16" xfId="0" applyNumberFormat="1" applyFill="1" applyBorder="1" applyAlignment="1">
      <alignment vertical="center"/>
    </xf>
    <xf numFmtId="4" fontId="9" fillId="13" borderId="16" xfId="0" applyNumberFormat="1" applyFont="1" applyFill="1" applyBorder="1" applyAlignment="1">
      <alignment vertical="center"/>
    </xf>
    <xf numFmtId="4" fontId="8" fillId="16" borderId="16" xfId="0" quotePrefix="1" applyNumberFormat="1" applyFont="1" applyFill="1" applyBorder="1" applyAlignment="1">
      <alignment vertical="center" wrapText="1"/>
    </xf>
    <xf numFmtId="0" fontId="26" fillId="13" borderId="16" xfId="0" applyFont="1" applyFill="1" applyBorder="1" applyAlignment="1">
      <alignment horizontal="left" vertical="center" wrapText="1"/>
    </xf>
    <xf numFmtId="0" fontId="26" fillId="13" borderId="16" xfId="0" applyFont="1" applyFill="1" applyBorder="1" applyAlignment="1">
      <alignment horizontal="center" vertical="center" wrapText="1"/>
    </xf>
    <xf numFmtId="4" fontId="26" fillId="13" borderId="16" xfId="0" applyNumberFormat="1" applyFont="1" applyFill="1" applyBorder="1" applyAlignment="1">
      <alignment horizontal="right" vertical="center" wrapText="1"/>
    </xf>
    <xf numFmtId="4" fontId="32" fillId="13" borderId="16" xfId="0" applyNumberFormat="1" applyFont="1" applyFill="1" applyBorder="1" applyAlignment="1">
      <alignment horizontal="right" vertical="center" wrapText="1"/>
    </xf>
    <xf numFmtId="4" fontId="33" fillId="13" borderId="16" xfId="0" applyNumberFormat="1" applyFont="1" applyFill="1" applyBorder="1" applyAlignment="1">
      <alignment vertical="center"/>
    </xf>
    <xf numFmtId="4" fontId="0" fillId="0" borderId="16" xfId="0" applyNumberFormat="1" applyBorder="1" applyAlignment="1">
      <alignment horizontal="center" vertical="center"/>
    </xf>
    <xf numFmtId="4" fontId="33" fillId="13" borderId="16" xfId="0" applyNumberFormat="1" applyFont="1" applyFill="1" applyBorder="1" applyAlignment="1">
      <alignment horizontal="center" vertical="center"/>
    </xf>
    <xf numFmtId="0" fontId="6" fillId="5" borderId="16" xfId="0" applyFont="1" applyFill="1" applyBorder="1" applyAlignment="1">
      <alignment horizontal="left" vertical="center" wrapText="1"/>
    </xf>
    <xf numFmtId="0" fontId="26" fillId="0" borderId="16" xfId="0" applyFont="1" applyBorder="1" applyAlignment="1">
      <alignment horizontal="left" wrapText="1"/>
    </xf>
    <xf numFmtId="0" fontId="26" fillId="0" borderId="16" xfId="0" applyFont="1" applyBorder="1" applyAlignment="1">
      <alignment horizontal="center" wrapText="1"/>
    </xf>
    <xf numFmtId="4" fontId="26" fillId="0" borderId="16" xfId="0" applyNumberFormat="1" applyFont="1" applyBorder="1" applyAlignment="1">
      <alignment horizontal="right" wrapText="1"/>
    </xf>
    <xf numFmtId="4" fontId="26" fillId="0" borderId="16" xfId="0" applyNumberFormat="1" applyFont="1" applyBorder="1" applyAlignment="1">
      <alignment horizontal="left" wrapText="1"/>
    </xf>
    <xf numFmtId="4" fontId="32" fillId="0" borderId="16" xfId="0" applyNumberFormat="1" applyFont="1" applyBorder="1" applyAlignment="1">
      <alignment horizontal="right" wrapText="1"/>
    </xf>
    <xf numFmtId="4" fontId="33" fillId="0" borderId="16" xfId="0" applyNumberFormat="1" applyFont="1" applyBorder="1"/>
    <xf numFmtId="0" fontId="8" fillId="16" borderId="16" xfId="0" applyFont="1" applyFill="1" applyBorder="1" applyAlignment="1">
      <alignment vertical="center" wrapText="1"/>
    </xf>
    <xf numFmtId="0" fontId="4" fillId="6" borderId="16" xfId="0" applyFont="1" applyFill="1" applyBorder="1" applyAlignment="1">
      <alignment horizontal="left" wrapText="1"/>
    </xf>
    <xf numFmtId="0" fontId="4" fillId="6" borderId="16" xfId="0" applyFont="1" applyFill="1" applyBorder="1" applyAlignment="1">
      <alignment horizontal="center" wrapText="1"/>
    </xf>
    <xf numFmtId="4" fontId="6" fillId="6" borderId="16" xfId="0" applyNumberFormat="1" applyFont="1" applyFill="1" applyBorder="1" applyAlignment="1">
      <alignment horizontal="right" wrapText="1"/>
    </xf>
    <xf numFmtId="4" fontId="27" fillId="6" borderId="16" xfId="0" applyNumberFormat="1" applyFont="1" applyFill="1" applyBorder="1" applyAlignment="1">
      <alignment horizontal="right" wrapText="1"/>
    </xf>
    <xf numFmtId="4" fontId="0" fillId="6" borderId="16" xfId="0" applyNumberFormat="1" applyFill="1" applyBorder="1"/>
    <xf numFmtId="4" fontId="9" fillId="6" borderId="16" xfId="0" applyNumberFormat="1" applyFont="1" applyFill="1" applyBorder="1"/>
    <xf numFmtId="0" fontId="6" fillId="9" borderId="16" xfId="0" applyFont="1" applyFill="1" applyBorder="1" applyAlignment="1">
      <alignment horizontal="left" wrapText="1"/>
    </xf>
    <xf numFmtId="0" fontId="6" fillId="9" borderId="16" xfId="0" applyFont="1" applyFill="1" applyBorder="1" applyAlignment="1">
      <alignment horizontal="center" wrapText="1"/>
    </xf>
    <xf numFmtId="4" fontId="6" fillId="9" borderId="16" xfId="0" applyNumberFormat="1" applyFont="1" applyFill="1" applyBorder="1" applyAlignment="1">
      <alignment horizontal="right" wrapText="1"/>
    </xf>
    <xf numFmtId="4" fontId="26" fillId="9" borderId="16" xfId="0" applyNumberFormat="1" applyFont="1" applyFill="1" applyBorder="1" applyAlignment="1">
      <alignment horizontal="left" wrapText="1"/>
    </xf>
    <xf numFmtId="4" fontId="27" fillId="9" borderId="16" xfId="0" applyNumberFormat="1" applyFont="1" applyFill="1" applyBorder="1" applyAlignment="1">
      <alignment horizontal="right" wrapText="1"/>
    </xf>
    <xf numFmtId="4" fontId="0" fillId="9" borderId="16" xfId="0" applyNumberFormat="1" applyFill="1" applyBorder="1"/>
    <xf numFmtId="169" fontId="0" fillId="13" borderId="16" xfId="0" applyNumberFormat="1" applyFill="1" applyBorder="1"/>
    <xf numFmtId="0" fontId="0" fillId="13" borderId="16" xfId="0" applyFill="1" applyBorder="1"/>
    <xf numFmtId="0" fontId="0" fillId="13" borderId="16" xfId="0" applyFill="1" applyBorder="1" applyAlignment="1">
      <alignment horizontal="left"/>
    </xf>
    <xf numFmtId="4" fontId="0" fillId="13" borderId="16" xfId="0" applyNumberFormat="1" applyFill="1" applyBorder="1" applyAlignment="1">
      <alignment horizontal="right"/>
    </xf>
    <xf numFmtId="0" fontId="4" fillId="9" borderId="16" xfId="0" applyFont="1" applyFill="1" applyBorder="1" applyAlignment="1">
      <alignment horizontal="left" vertical="top" wrapText="1"/>
    </xf>
    <xf numFmtId="0" fontId="4" fillId="9" borderId="16" xfId="0" applyFont="1" applyFill="1" applyBorder="1" applyAlignment="1">
      <alignment horizontal="center" vertical="top" wrapText="1"/>
    </xf>
    <xf numFmtId="4" fontId="6" fillId="9" borderId="16" xfId="0" applyNumberFormat="1" applyFont="1" applyFill="1" applyBorder="1" applyAlignment="1">
      <alignment horizontal="right" vertical="top" wrapText="1"/>
    </xf>
    <xf numFmtId="4" fontId="26" fillId="9" borderId="16" xfId="0" applyNumberFormat="1" applyFont="1" applyFill="1" applyBorder="1" applyAlignment="1">
      <alignment horizontal="left" vertical="top" wrapText="1"/>
    </xf>
    <xf numFmtId="4" fontId="27" fillId="9" borderId="16" xfId="0" applyNumberFormat="1" applyFont="1" applyFill="1" applyBorder="1" applyAlignment="1">
      <alignment horizontal="right" vertical="top" wrapText="1"/>
    </xf>
    <xf numFmtId="4" fontId="8" fillId="6" borderId="16" xfId="0" applyNumberFormat="1" applyFont="1" applyFill="1" applyBorder="1" applyAlignment="1">
      <alignment vertical="center" wrapText="1"/>
    </xf>
    <xf numFmtId="10" fontId="11" fillId="6" borderId="16" xfId="2" applyNumberFormat="1" applyFont="1" applyFill="1" applyBorder="1" applyAlignment="1">
      <alignment horizontal="center" vertical="center" wrapText="1"/>
    </xf>
    <xf numFmtId="0" fontId="4" fillId="16" borderId="16" xfId="0" applyFont="1" applyFill="1" applyBorder="1" applyAlignment="1">
      <alignment horizontal="center" vertical="center" wrapText="1"/>
    </xf>
    <xf numFmtId="0" fontId="4" fillId="16" borderId="16" xfId="0" applyFont="1" applyFill="1" applyBorder="1" applyAlignment="1">
      <alignment horizontal="left" vertical="center" wrapText="1"/>
    </xf>
    <xf numFmtId="10" fontId="11" fillId="16" borderId="16" xfId="2" applyNumberFormat="1" applyFont="1" applyFill="1" applyBorder="1" applyAlignment="1">
      <alignment horizontal="center" vertical="center" wrapText="1"/>
    </xf>
    <xf numFmtId="4" fontId="6" fillId="13" borderId="16" xfId="0" applyNumberFormat="1" applyFont="1" applyFill="1" applyBorder="1" applyAlignment="1">
      <alignment horizontal="left" wrapText="1"/>
    </xf>
    <xf numFmtId="2" fontId="26" fillId="13" borderId="16" xfId="0" applyNumberFormat="1" applyFont="1" applyFill="1" applyBorder="1" applyAlignment="1">
      <alignment horizontal="right" vertical="center" wrapText="1"/>
    </xf>
    <xf numFmtId="169" fontId="33" fillId="13" borderId="16" xfId="0" applyNumberFormat="1" applyFont="1" applyFill="1" applyBorder="1"/>
    <xf numFmtId="4" fontId="0" fillId="0" borderId="16" xfId="0" applyNumberFormat="1" applyBorder="1" applyAlignment="1">
      <alignment horizontal="center"/>
    </xf>
    <xf numFmtId="4" fontId="33" fillId="13" borderId="16" xfId="0" applyNumberFormat="1" applyFont="1" applyFill="1" applyBorder="1" applyAlignment="1">
      <alignment horizontal="center"/>
    </xf>
    <xf numFmtId="169" fontId="33" fillId="13" borderId="16" xfId="0" applyNumberFormat="1" applyFont="1" applyFill="1" applyBorder="1" applyAlignment="1">
      <alignment horizontal="center"/>
    </xf>
    <xf numFmtId="4" fontId="0" fillId="0" borderId="16" xfId="0" applyNumberFormat="1" applyBorder="1" applyAlignment="1">
      <alignment horizontal="center" wrapText="1"/>
    </xf>
    <xf numFmtId="4" fontId="0" fillId="0" borderId="16" xfId="0" applyNumberFormat="1" applyBorder="1" applyAlignment="1">
      <alignment vertical="center"/>
    </xf>
    <xf numFmtId="4" fontId="0" fillId="0" borderId="16" xfId="0" applyNumberFormat="1" applyBorder="1" applyAlignment="1">
      <alignment horizontal="center" vertical="center" wrapText="1"/>
    </xf>
    <xf numFmtId="0" fontId="0" fillId="0" borderId="0" xfId="0"/>
    <xf numFmtId="0" fontId="9" fillId="12" borderId="16" xfId="3" applyNumberFormat="1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 wrapText="1"/>
    </xf>
    <xf numFmtId="0" fontId="21" fillId="0" borderId="16" xfId="0" applyFont="1" applyFill="1" applyBorder="1" applyAlignment="1">
      <alignment vertical="center" wrapText="1"/>
    </xf>
    <xf numFmtId="4" fontId="8" fillId="0" borderId="16" xfId="0" applyNumberFormat="1" applyFont="1" applyFill="1" applyBorder="1" applyAlignment="1">
      <alignment horizontal="right" vertical="center" wrapText="1"/>
    </xf>
    <xf numFmtId="4" fontId="8" fillId="0" borderId="16" xfId="0" applyNumberFormat="1" applyFont="1" applyFill="1" applyBorder="1" applyAlignment="1">
      <alignment vertical="center" wrapText="1"/>
    </xf>
    <xf numFmtId="4" fontId="8" fillId="0" borderId="16" xfId="1" applyNumberFormat="1" applyFont="1" applyFill="1" applyBorder="1" applyAlignment="1">
      <alignment vertical="center" wrapText="1"/>
    </xf>
    <xf numFmtId="10" fontId="11" fillId="0" borderId="16" xfId="2" applyNumberFormat="1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vertical="center" wrapText="1"/>
    </xf>
    <xf numFmtId="0" fontId="4" fillId="0" borderId="16" xfId="0" applyFont="1" applyFill="1" applyBorder="1" applyAlignment="1">
      <alignment horizontal="left" wrapText="1"/>
    </xf>
    <xf numFmtId="0" fontId="5" fillId="0" borderId="16" xfId="0" applyFont="1" applyFill="1" applyBorder="1" applyAlignment="1">
      <alignment horizontal="left" wrapText="1"/>
    </xf>
    <xf numFmtId="0" fontId="4" fillId="0" borderId="16" xfId="0" applyFont="1" applyFill="1" applyBorder="1" applyAlignment="1">
      <alignment horizontal="center" wrapText="1"/>
    </xf>
    <xf numFmtId="4" fontId="6" fillId="0" borderId="16" xfId="0" applyNumberFormat="1" applyFont="1" applyFill="1" applyBorder="1" applyAlignment="1">
      <alignment horizontal="right" wrapText="1"/>
    </xf>
    <xf numFmtId="4" fontId="26" fillId="0" borderId="16" xfId="0" applyNumberFormat="1" applyFont="1" applyFill="1" applyBorder="1" applyAlignment="1">
      <alignment horizontal="left" wrapText="1"/>
    </xf>
    <xf numFmtId="4" fontId="27" fillId="0" borderId="16" xfId="0" applyNumberFormat="1" applyFont="1" applyFill="1" applyBorder="1" applyAlignment="1">
      <alignment horizontal="right" wrapText="1"/>
    </xf>
    <xf numFmtId="4" fontId="33" fillId="0" borderId="16" xfId="0" applyNumberFormat="1" applyFont="1" applyFill="1" applyBorder="1"/>
    <xf numFmtId="169" fontId="33" fillId="0" borderId="16" xfId="0" applyNumberFormat="1" applyFont="1" applyFill="1" applyBorder="1"/>
    <xf numFmtId="0" fontId="0" fillId="0" borderId="0" xfId="0" applyFill="1"/>
    <xf numFmtId="4" fontId="0" fillId="0" borderId="16" xfId="0" applyNumberFormat="1" applyFill="1" applyBorder="1"/>
    <xf numFmtId="0" fontId="26" fillId="0" borderId="16" xfId="0" applyFont="1" applyFill="1" applyBorder="1" applyAlignment="1">
      <alignment horizontal="left" wrapText="1"/>
    </xf>
    <xf numFmtId="0" fontId="26" fillId="0" borderId="16" xfId="0" applyFont="1" applyFill="1" applyBorder="1" applyAlignment="1">
      <alignment horizontal="center" wrapText="1"/>
    </xf>
    <xf numFmtId="4" fontId="26" fillId="0" borderId="16" xfId="0" applyNumberFormat="1" applyFont="1" applyFill="1" applyBorder="1" applyAlignment="1">
      <alignment horizontal="right" wrapText="1"/>
    </xf>
    <xf numFmtId="4" fontId="32" fillId="0" borderId="16" xfId="0" applyNumberFormat="1" applyFont="1" applyFill="1" applyBorder="1" applyAlignment="1">
      <alignment horizontal="right" wrapText="1"/>
    </xf>
    <xf numFmtId="4" fontId="9" fillId="0" borderId="16" xfId="0" applyNumberFormat="1" applyFont="1" applyFill="1" applyBorder="1"/>
    <xf numFmtId="0" fontId="26" fillId="0" borderId="16" xfId="0" applyFont="1" applyFill="1" applyBorder="1" applyAlignment="1">
      <alignment horizontal="left" vertical="center" wrapText="1"/>
    </xf>
    <xf numFmtId="0" fontId="3" fillId="5" borderId="0" xfId="0" applyFont="1" applyFill="1" applyAlignment="1">
      <alignment horizontal="left" vertical="top" wrapText="1"/>
    </xf>
    <xf numFmtId="0" fontId="3" fillId="5" borderId="0" xfId="0" applyFont="1" applyFill="1" applyAlignment="1">
      <alignment horizontal="right" vertical="top" wrapText="1"/>
    </xf>
    <xf numFmtId="4" fontId="3" fillId="5" borderId="0" xfId="0" applyNumberFormat="1" applyFont="1" applyFill="1" applyAlignment="1">
      <alignment horizontal="right" vertical="top" wrapText="1"/>
    </xf>
    <xf numFmtId="0" fontId="5" fillId="5" borderId="0" xfId="0" applyFont="1" applyFill="1" applyAlignment="1">
      <alignment horizontal="center" vertical="top" wrapText="1"/>
    </xf>
    <xf numFmtId="0" fontId="0" fillId="0" borderId="0" xfId="0"/>
    <xf numFmtId="0" fontId="2" fillId="6" borderId="2" xfId="0" applyFont="1" applyFill="1" applyBorder="1" applyAlignment="1">
      <alignment horizontal="left" vertical="top" wrapText="1"/>
    </xf>
    <xf numFmtId="0" fontId="1" fillId="5" borderId="0" xfId="0" applyFont="1" applyFill="1" applyAlignment="1">
      <alignment horizontal="left" vertical="top" wrapText="1"/>
    </xf>
    <xf numFmtId="10" fontId="3" fillId="5" borderId="0" xfId="0" applyNumberFormat="1" applyFont="1" applyFill="1" applyAlignment="1">
      <alignment horizontal="left" vertical="top" wrapText="1"/>
    </xf>
    <xf numFmtId="0" fontId="1" fillId="5" borderId="0" xfId="0" applyFont="1" applyFill="1" applyAlignment="1">
      <alignment horizontal="center" wrapText="1"/>
    </xf>
    <xf numFmtId="0" fontId="1" fillId="5" borderId="2" xfId="0" applyFont="1" applyFill="1" applyBorder="1" applyAlignment="1">
      <alignment horizontal="left" vertical="top" wrapText="1"/>
    </xf>
    <xf numFmtId="0" fontId="2" fillId="4" borderId="2" xfId="0" applyFont="1" applyFill="1" applyBorder="1" applyAlignment="1">
      <alignment horizontal="left" vertical="top" wrapText="1"/>
    </xf>
    <xf numFmtId="0" fontId="3" fillId="5" borderId="0" xfId="0" applyFont="1" applyFill="1" applyAlignment="1">
      <alignment horizontal="right" vertical="center" wrapText="1"/>
    </xf>
    <xf numFmtId="0" fontId="3" fillId="5" borderId="0" xfId="0" applyFont="1" applyFill="1" applyAlignment="1">
      <alignment horizontal="left" vertical="center" wrapText="1"/>
    </xf>
    <xf numFmtId="4" fontId="3" fillId="5" borderId="0" xfId="0" applyNumberFormat="1" applyFont="1" applyFill="1" applyAlignment="1">
      <alignment horizontal="right" vertical="center" wrapText="1"/>
    </xf>
    <xf numFmtId="0" fontId="1" fillId="5" borderId="0" xfId="0" applyFont="1" applyFill="1" applyAlignment="1">
      <alignment horizontal="left" vertical="center" wrapText="1"/>
    </xf>
    <xf numFmtId="0" fontId="1" fillId="5" borderId="0" xfId="0" applyFont="1" applyFill="1" applyAlignment="1">
      <alignment horizontal="center" vertical="center" wrapText="1"/>
    </xf>
    <xf numFmtId="0" fontId="0" fillId="0" borderId="0" xfId="0" applyAlignment="1">
      <alignment vertical="center"/>
    </xf>
    <xf numFmtId="0" fontId="5" fillId="3" borderId="2" xfId="0" applyFont="1" applyFill="1" applyBorder="1" applyAlignment="1">
      <alignment horizontal="left" vertical="top" wrapText="1"/>
    </xf>
    <xf numFmtId="0" fontId="4" fillId="5" borderId="2" xfId="0" applyFont="1" applyFill="1" applyBorder="1" applyAlignment="1">
      <alignment horizontal="left" vertical="top" wrapText="1"/>
    </xf>
    <xf numFmtId="0" fontId="5" fillId="5" borderId="0" xfId="0" applyFont="1" applyFill="1" applyAlignment="1">
      <alignment horizontal="right" vertical="top" wrapText="1"/>
    </xf>
    <xf numFmtId="0" fontId="5" fillId="2" borderId="2" xfId="0" applyFont="1" applyFill="1" applyBorder="1" applyAlignment="1">
      <alignment horizontal="left" vertical="top" wrapText="1"/>
    </xf>
    <xf numFmtId="0" fontId="3" fillId="7" borderId="0" xfId="0" applyFont="1" applyFill="1" applyAlignment="1">
      <alignment horizontal="left" vertical="top" wrapText="1"/>
    </xf>
    <xf numFmtId="0" fontId="3" fillId="7" borderId="0" xfId="0" applyFont="1" applyFill="1" applyAlignment="1">
      <alignment horizontal="left" vertical="center" wrapText="1"/>
    </xf>
    <xf numFmtId="0" fontId="1" fillId="5" borderId="2" xfId="0" applyFont="1" applyFill="1" applyBorder="1" applyAlignment="1">
      <alignment horizontal="right" vertical="top" wrapText="1"/>
    </xf>
    <xf numFmtId="0" fontId="1" fillId="5" borderId="2" xfId="0" applyFont="1" applyFill="1" applyBorder="1" applyAlignment="1">
      <alignment horizontal="center" vertical="top" wrapText="1"/>
    </xf>
    <xf numFmtId="0" fontId="11" fillId="0" borderId="5" xfId="0" applyFont="1" applyBorder="1" applyAlignment="1">
      <alignment horizontal="left" vertical="top"/>
    </xf>
    <xf numFmtId="0" fontId="11" fillId="0" borderId="6" xfId="0" applyFont="1" applyBorder="1" applyAlignment="1">
      <alignment horizontal="left" vertical="top"/>
    </xf>
    <xf numFmtId="0" fontId="11" fillId="0" borderId="11" xfId="0" applyFont="1" applyBorder="1" applyAlignment="1">
      <alignment horizontal="left" vertical="top"/>
    </xf>
    <xf numFmtId="0" fontId="18" fillId="12" borderId="16" xfId="3" applyNumberFormat="1" applyFont="1" applyFill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/>
    </xf>
    <xf numFmtId="0" fontId="23" fillId="0" borderId="8" xfId="0" applyFont="1" applyBorder="1" applyAlignment="1">
      <alignment horizontal="center" vertical="center"/>
    </xf>
    <xf numFmtId="0" fontId="23" fillId="0" borderId="9" xfId="0" applyFont="1" applyBorder="1" applyAlignment="1">
      <alignment horizontal="center" vertical="center"/>
    </xf>
    <xf numFmtId="0" fontId="18" fillId="7" borderId="5" xfId="3" applyNumberFormat="1" applyFont="1" applyFill="1" applyBorder="1" applyAlignment="1">
      <alignment horizontal="center" vertical="center" wrapText="1"/>
    </xf>
    <xf numFmtId="0" fontId="18" fillId="7" borderId="11" xfId="3" applyNumberFormat="1" applyFont="1" applyFill="1" applyBorder="1" applyAlignment="1">
      <alignment horizontal="center" vertical="center" wrapText="1"/>
    </xf>
    <xf numFmtId="0" fontId="18" fillId="7" borderId="15" xfId="3" applyNumberFormat="1" applyFont="1" applyFill="1" applyBorder="1" applyAlignment="1">
      <alignment horizontal="center" vertical="center" wrapText="1"/>
    </xf>
    <xf numFmtId="0" fontId="18" fillId="7" borderId="14" xfId="3" applyNumberFormat="1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8" fillId="0" borderId="12" xfId="0" applyFont="1" applyBorder="1" applyAlignment="1">
      <alignment horizontal="left" vertical="top" wrapText="1"/>
    </xf>
    <xf numFmtId="0" fontId="8" fillId="0" borderId="10" xfId="0" applyFont="1" applyBorder="1" applyAlignment="1">
      <alignment horizontal="left" vertical="top"/>
    </xf>
    <xf numFmtId="0" fontId="8" fillId="0" borderId="0" xfId="0" applyFont="1" applyAlignment="1">
      <alignment horizontal="left" vertical="top"/>
    </xf>
    <xf numFmtId="0" fontId="8" fillId="0" borderId="12" xfId="0" applyFont="1" applyBorder="1" applyAlignment="1">
      <alignment horizontal="left" vertical="top"/>
    </xf>
    <xf numFmtId="0" fontId="23" fillId="0" borderId="13" xfId="0" applyFont="1" applyBorder="1" applyAlignment="1">
      <alignment horizontal="center" vertical="top"/>
    </xf>
    <xf numFmtId="0" fontId="9" fillId="7" borderId="16" xfId="3" applyNumberFormat="1" applyFont="1" applyFill="1" applyBorder="1" applyAlignment="1">
      <alignment horizontal="center" vertical="center" wrapText="1"/>
    </xf>
    <xf numFmtId="0" fontId="18" fillId="7" borderId="16" xfId="3" applyNumberFormat="1" applyFont="1" applyFill="1" applyBorder="1" applyAlignment="1">
      <alignment horizontal="center" vertical="center" wrapText="1"/>
    </xf>
    <xf numFmtId="0" fontId="18" fillId="13" borderId="16" xfId="2" applyNumberFormat="1" applyFont="1" applyFill="1" applyBorder="1" applyAlignment="1">
      <alignment horizontal="center" vertical="center" wrapText="1"/>
    </xf>
    <xf numFmtId="0" fontId="9" fillId="12" borderId="16" xfId="3" applyNumberFormat="1" applyFont="1" applyFill="1" applyBorder="1" applyAlignment="1">
      <alignment horizontal="center" vertical="center" wrapText="1"/>
    </xf>
    <xf numFmtId="0" fontId="9" fillId="13" borderId="16" xfId="3" applyNumberFormat="1" applyFont="1" applyFill="1" applyBorder="1" applyAlignment="1">
      <alignment horizontal="center" vertical="center" wrapText="1"/>
    </xf>
    <xf numFmtId="0" fontId="24" fillId="5" borderId="13" xfId="0" applyFont="1" applyFill="1" applyBorder="1" applyAlignment="1">
      <alignment horizontal="center" wrapText="1"/>
    </xf>
    <xf numFmtId="0" fontId="1" fillId="5" borderId="20" xfId="0" applyFont="1" applyFill="1" applyBorder="1" applyAlignment="1">
      <alignment horizontal="center" vertical="center" wrapText="1"/>
    </xf>
    <xf numFmtId="0" fontId="1" fillId="5" borderId="21" xfId="0" applyFont="1" applyFill="1" applyBorder="1" applyAlignment="1">
      <alignment horizontal="center" vertical="center" wrapText="1"/>
    </xf>
    <xf numFmtId="0" fontId="1" fillId="14" borderId="20" xfId="0" applyFont="1" applyFill="1" applyBorder="1" applyAlignment="1">
      <alignment horizontal="center" vertical="center" wrapText="1"/>
    </xf>
    <xf numFmtId="0" fontId="1" fillId="14" borderId="21" xfId="0" applyFont="1" applyFill="1" applyBorder="1" applyAlignment="1">
      <alignment horizontal="center" vertical="center" wrapText="1"/>
    </xf>
    <xf numFmtId="0" fontId="9" fillId="6" borderId="16" xfId="0" applyFont="1" applyFill="1" applyBorder="1" applyAlignment="1">
      <alignment horizontal="center" vertical="center" wrapText="1"/>
    </xf>
    <xf numFmtId="0" fontId="1" fillId="5" borderId="16" xfId="0" applyFont="1" applyFill="1" applyBorder="1" applyAlignment="1">
      <alignment horizontal="center" vertical="center" wrapText="1"/>
    </xf>
    <xf numFmtId="2" fontId="18" fillId="0" borderId="16" xfId="0" applyNumberFormat="1" applyFont="1" applyBorder="1" applyAlignment="1">
      <alignment horizontal="center" vertical="center"/>
    </xf>
    <xf numFmtId="2" fontId="18" fillId="11" borderId="20" xfId="0" applyNumberFormat="1" applyFont="1" applyFill="1" applyBorder="1" applyAlignment="1">
      <alignment horizontal="center" vertical="center"/>
    </xf>
    <xf numFmtId="2" fontId="42" fillId="16" borderId="7" xfId="0" applyNumberFormat="1" applyFont="1" applyFill="1" applyBorder="1" applyAlignment="1">
      <alignment horizontal="center" vertical="center"/>
    </xf>
    <xf numFmtId="2" fontId="42" fillId="16" borderId="8" xfId="0" applyNumberFormat="1" applyFont="1" applyFill="1" applyBorder="1" applyAlignment="1">
      <alignment horizontal="center" vertical="center"/>
    </xf>
    <xf numFmtId="2" fontId="42" fillId="16" borderId="9" xfId="0" applyNumberFormat="1" applyFont="1" applyFill="1" applyBorder="1" applyAlignment="1">
      <alignment horizontal="center" vertical="center"/>
    </xf>
    <xf numFmtId="2" fontId="18" fillId="18" borderId="7" xfId="0" applyNumberFormat="1" applyFont="1" applyFill="1" applyBorder="1" applyAlignment="1">
      <alignment horizontal="center" vertical="center"/>
    </xf>
    <xf numFmtId="2" fontId="18" fillId="18" borderId="8" xfId="0" applyNumberFormat="1" applyFont="1" applyFill="1" applyBorder="1" applyAlignment="1">
      <alignment horizontal="center" vertical="center"/>
    </xf>
    <xf numFmtId="2" fontId="18" fillId="18" borderId="9" xfId="0" applyNumberFormat="1" applyFont="1" applyFill="1" applyBorder="1" applyAlignment="1">
      <alignment horizontal="center" vertical="center"/>
    </xf>
    <xf numFmtId="2" fontId="43" fillId="0" borderId="7" xfId="0" applyNumberFormat="1" applyFont="1" applyBorder="1" applyAlignment="1">
      <alignment horizontal="center" vertical="center"/>
    </xf>
    <xf numFmtId="2" fontId="43" fillId="0" borderId="8" xfId="0" applyNumberFormat="1" applyFont="1" applyBorder="1" applyAlignment="1">
      <alignment horizontal="center" vertical="center"/>
    </xf>
    <xf numFmtId="2" fontId="43" fillId="0" borderId="9" xfId="0" applyNumberFormat="1" applyFont="1" applyBorder="1" applyAlignment="1">
      <alignment horizontal="center" vertical="center"/>
    </xf>
    <xf numFmtId="2" fontId="42" fillId="11" borderId="7" xfId="0" applyNumberFormat="1" applyFont="1" applyFill="1" applyBorder="1" applyAlignment="1">
      <alignment horizontal="center" vertical="center"/>
    </xf>
    <xf numFmtId="2" fontId="42" fillId="11" borderId="8" xfId="0" applyNumberFormat="1" applyFont="1" applyFill="1" applyBorder="1" applyAlignment="1">
      <alignment horizontal="center" vertical="center"/>
    </xf>
    <xf numFmtId="2" fontId="42" fillId="11" borderId="9" xfId="0" applyNumberFormat="1" applyFont="1" applyFill="1" applyBorder="1" applyAlignment="1">
      <alignment horizontal="center" vertical="center"/>
    </xf>
    <xf numFmtId="0" fontId="39" fillId="0" borderId="5" xfId="0" applyFont="1" applyBorder="1" applyAlignment="1" applyProtection="1">
      <alignment horizontal="center" vertical="center"/>
      <protection locked="0" hidden="1"/>
    </xf>
    <xf numFmtId="0" fontId="39" fillId="0" borderId="11" xfId="0" applyFont="1" applyBorder="1" applyAlignment="1" applyProtection="1">
      <alignment horizontal="center" vertical="center"/>
      <protection locked="0" hidden="1"/>
    </xf>
    <xf numFmtId="0" fontId="39" fillId="0" borderId="10" xfId="0" applyFont="1" applyBorder="1" applyAlignment="1" applyProtection="1">
      <alignment horizontal="center" vertical="center"/>
      <protection locked="0" hidden="1"/>
    </xf>
    <xf numFmtId="0" fontId="39" fillId="0" borderId="12" xfId="0" applyFont="1" applyBorder="1" applyAlignment="1" applyProtection="1">
      <alignment horizontal="center" vertical="center"/>
      <protection locked="0" hidden="1"/>
    </xf>
    <xf numFmtId="0" fontId="39" fillId="0" borderId="15" xfId="0" applyFont="1" applyBorder="1" applyAlignment="1" applyProtection="1">
      <alignment horizontal="center" vertical="center"/>
      <protection locked="0" hidden="1"/>
    </xf>
    <xf numFmtId="0" fontId="39" fillId="0" borderId="14" xfId="0" applyFont="1" applyBorder="1" applyAlignment="1" applyProtection="1">
      <alignment horizontal="center" vertical="center"/>
      <protection locked="0" hidden="1"/>
    </xf>
    <xf numFmtId="2" fontId="0" fillId="17" borderId="16" xfId="0" applyNumberFormat="1" applyFill="1" applyBorder="1" applyAlignment="1">
      <alignment horizontal="left" vertical="center" wrapText="1"/>
    </xf>
    <xf numFmtId="0" fontId="0" fillId="17" borderId="16" xfId="0" applyFill="1" applyBorder="1" applyAlignment="1">
      <alignment horizontal="left" vertical="center" wrapText="1"/>
    </xf>
    <xf numFmtId="0" fontId="38" fillId="0" borderId="5" xfId="0" applyFont="1" applyBorder="1" applyAlignment="1">
      <alignment horizontal="center"/>
    </xf>
    <xf numFmtId="0" fontId="38" fillId="0" borderId="6" xfId="0" applyFont="1" applyBorder="1" applyAlignment="1">
      <alignment horizontal="center"/>
    </xf>
    <xf numFmtId="0" fontId="38" fillId="0" borderId="11" xfId="0" applyFont="1" applyBorder="1" applyAlignment="1">
      <alignment horizontal="center"/>
    </xf>
    <xf numFmtId="0" fontId="0" fillId="17" borderId="7" xfId="0" applyFill="1" applyBorder="1" applyAlignment="1">
      <alignment horizontal="left" vertical="center" wrapText="1"/>
    </xf>
    <xf numFmtId="0" fontId="0" fillId="17" borderId="8" xfId="0" applyFill="1" applyBorder="1" applyAlignment="1">
      <alignment horizontal="left" vertical="center" wrapText="1"/>
    </xf>
    <xf numFmtId="0" fontId="0" fillId="17" borderId="9" xfId="0" applyFill="1" applyBorder="1" applyAlignment="1">
      <alignment horizontal="left" vertical="center" wrapText="1"/>
    </xf>
    <xf numFmtId="0" fontId="38" fillId="0" borderId="7" xfId="0" applyFont="1" applyBorder="1" applyAlignment="1">
      <alignment horizontal="center"/>
    </xf>
    <xf numFmtId="0" fontId="38" fillId="0" borderId="8" xfId="0" applyFont="1" applyBorder="1" applyAlignment="1">
      <alignment horizontal="center"/>
    </xf>
    <xf numFmtId="0" fontId="38" fillId="0" borderId="9" xfId="0" applyFont="1" applyBorder="1" applyAlignment="1">
      <alignment horizontal="center"/>
    </xf>
    <xf numFmtId="0" fontId="40" fillId="0" borderId="6" xfId="0" applyFont="1" applyBorder="1" applyAlignment="1" applyProtection="1">
      <alignment horizontal="center"/>
      <protection locked="0" hidden="1"/>
    </xf>
    <xf numFmtId="0" fontId="40" fillId="0" borderId="11" xfId="0" applyFont="1" applyBorder="1" applyAlignment="1" applyProtection="1">
      <alignment horizontal="center"/>
      <protection locked="0" hidden="1"/>
    </xf>
    <xf numFmtId="0" fontId="41" fillId="6" borderId="13" xfId="0" applyFont="1" applyFill="1" applyBorder="1" applyAlignment="1">
      <alignment horizontal="center" vertical="center"/>
    </xf>
    <xf numFmtId="0" fontId="41" fillId="6" borderId="14" xfId="0" applyFont="1" applyFill="1" applyBorder="1" applyAlignment="1">
      <alignment horizontal="center" vertical="center"/>
    </xf>
    <xf numFmtId="168" fontId="21" fillId="6" borderId="8" xfId="0" applyNumberFormat="1" applyFont="1" applyFill="1" applyBorder="1" applyAlignment="1" applyProtection="1">
      <alignment horizontal="left" vertical="center"/>
      <protection locked="0" hidden="1"/>
    </xf>
    <xf numFmtId="168" fontId="21" fillId="6" borderId="9" xfId="0" applyNumberFormat="1" applyFont="1" applyFill="1" applyBorder="1" applyAlignment="1" applyProtection="1">
      <alignment horizontal="left" vertical="center"/>
      <protection locked="0" hidden="1"/>
    </xf>
    <xf numFmtId="0" fontId="22" fillId="6" borderId="7" xfId="0" applyFont="1" applyFill="1" applyBorder="1" applyAlignment="1" applyProtection="1">
      <alignment horizontal="left" vertical="center" wrapText="1"/>
      <protection locked="0" hidden="1"/>
    </xf>
    <xf numFmtId="0" fontId="22" fillId="6" borderId="8" xfId="0" applyFont="1" applyFill="1" applyBorder="1" applyAlignment="1" applyProtection="1">
      <alignment horizontal="left" vertical="center" wrapText="1"/>
      <protection locked="0" hidden="1"/>
    </xf>
    <xf numFmtId="0" fontId="22" fillId="6" borderId="9" xfId="0" applyFont="1" applyFill="1" applyBorder="1" applyAlignment="1" applyProtection="1">
      <alignment horizontal="left" vertical="center" wrapText="1"/>
      <protection locked="0" hidden="1"/>
    </xf>
    <xf numFmtId="0" fontId="22" fillId="6" borderId="7" xfId="0" applyFont="1" applyFill="1" applyBorder="1" applyAlignment="1" applyProtection="1">
      <alignment horizontal="center" vertical="center" wrapText="1"/>
      <protection locked="0" hidden="1"/>
    </xf>
    <xf numFmtId="0" fontId="22" fillId="6" borderId="8" xfId="0" applyFont="1" applyFill="1" applyBorder="1" applyAlignment="1" applyProtection="1">
      <alignment horizontal="center" vertical="center" wrapText="1"/>
      <protection locked="0" hidden="1"/>
    </xf>
    <xf numFmtId="0" fontId="22" fillId="6" borderId="9" xfId="0" applyFont="1" applyFill="1" applyBorder="1" applyAlignment="1" applyProtection="1">
      <alignment horizontal="center" vertical="center" wrapText="1"/>
      <protection locked="0" hidden="1"/>
    </xf>
    <xf numFmtId="0" fontId="11" fillId="0" borderId="5" xfId="0" applyFont="1" applyBorder="1" applyAlignment="1" applyProtection="1">
      <alignment horizontal="center" vertical="center"/>
      <protection locked="0" hidden="1"/>
    </xf>
    <xf numFmtId="0" fontId="11" fillId="0" borderId="6" xfId="0" applyFont="1" applyBorder="1" applyAlignment="1" applyProtection="1">
      <alignment horizontal="center" vertical="center"/>
      <protection locked="0" hidden="1"/>
    </xf>
    <xf numFmtId="0" fontId="11" fillId="0" borderId="11" xfId="0" applyFont="1" applyBorder="1" applyAlignment="1" applyProtection="1">
      <alignment horizontal="center" vertical="center"/>
      <protection locked="0" hidden="1"/>
    </xf>
    <xf numFmtId="0" fontId="11" fillId="0" borderId="10" xfId="0" applyFont="1" applyBorder="1" applyAlignment="1" applyProtection="1">
      <alignment horizontal="center" vertical="center"/>
      <protection locked="0" hidden="1"/>
    </xf>
    <xf numFmtId="0" fontId="11" fillId="0" borderId="0" xfId="0" applyFont="1" applyAlignment="1" applyProtection="1">
      <alignment horizontal="center" vertical="center"/>
      <protection locked="0" hidden="1"/>
    </xf>
    <xf numFmtId="0" fontId="11" fillId="0" borderId="12" xfId="0" applyFont="1" applyBorder="1" applyAlignment="1" applyProtection="1">
      <alignment horizontal="center" vertical="center"/>
      <protection locked="0" hidden="1"/>
    </xf>
    <xf numFmtId="2" fontId="0" fillId="17" borderId="7" xfId="0" applyNumberFormat="1" applyFill="1" applyBorder="1" applyAlignment="1">
      <alignment horizontal="left" vertical="center" wrapText="1"/>
    </xf>
    <xf numFmtId="2" fontId="0" fillId="17" borderId="8" xfId="0" applyNumberFormat="1" applyFill="1" applyBorder="1" applyAlignment="1">
      <alignment horizontal="left" vertical="center" wrapText="1"/>
    </xf>
    <xf numFmtId="2" fontId="0" fillId="17" borderId="9" xfId="0" applyNumberFormat="1" applyFill="1" applyBorder="1" applyAlignment="1">
      <alignment horizontal="left" vertical="center" wrapText="1"/>
    </xf>
  </cellXfs>
  <cellStyles count="9">
    <cellStyle name="Excel Built-in Comma" xfId="7"/>
    <cellStyle name="Excel Built-in Explanatory Text" xfId="6"/>
    <cellStyle name="Excel Built-in Normal" xfId="5"/>
    <cellStyle name="Moeda" xfId="1" builtinId="4"/>
    <cellStyle name="Normal" xfId="0" builtinId="0"/>
    <cellStyle name="Normal 2" xfId="8"/>
    <cellStyle name="Normal 3" xfId="3"/>
    <cellStyle name="Normal 3_AERO.NATAL - PLANILHA GERAL - PROJETO BÁSICO V.19 - Juliana" xfId="4"/>
    <cellStyle name="Porcentagem" xfId="2" builtinId="5"/>
  </cellStyles>
  <dxfs count="2">
    <dxf>
      <font>
        <b/>
        <i val="0"/>
      </font>
      <fill>
        <patternFill>
          <bgColor theme="8" tint="0.59996337778862885"/>
        </patternFill>
      </fill>
    </dxf>
    <dxf>
      <font>
        <b/>
        <i val="0"/>
      </font>
      <fill>
        <patternFill>
          <bgColor theme="9" tint="0.5999633777886288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jpg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.jpeg"/><Relationship Id="rId13" Type="http://schemas.openxmlformats.org/officeDocument/2006/relationships/image" Target="../media/image17.jpeg"/><Relationship Id="rId18" Type="http://schemas.openxmlformats.org/officeDocument/2006/relationships/image" Target="../media/image22.jpeg"/><Relationship Id="rId3" Type="http://schemas.openxmlformats.org/officeDocument/2006/relationships/image" Target="../media/image7.jpeg"/><Relationship Id="rId21" Type="http://schemas.openxmlformats.org/officeDocument/2006/relationships/image" Target="../media/image25.jpeg"/><Relationship Id="rId7" Type="http://schemas.openxmlformats.org/officeDocument/2006/relationships/image" Target="../media/image11.jpeg"/><Relationship Id="rId12" Type="http://schemas.openxmlformats.org/officeDocument/2006/relationships/image" Target="../media/image16.jpeg"/><Relationship Id="rId17" Type="http://schemas.openxmlformats.org/officeDocument/2006/relationships/image" Target="../media/image21.jpeg"/><Relationship Id="rId2" Type="http://schemas.openxmlformats.org/officeDocument/2006/relationships/image" Target="../media/image6.jpeg"/><Relationship Id="rId16" Type="http://schemas.openxmlformats.org/officeDocument/2006/relationships/image" Target="../media/image20.jpeg"/><Relationship Id="rId20" Type="http://schemas.openxmlformats.org/officeDocument/2006/relationships/image" Target="../media/image24.jpeg"/><Relationship Id="rId1" Type="http://schemas.openxmlformats.org/officeDocument/2006/relationships/image" Target="../media/image5.png"/><Relationship Id="rId6" Type="http://schemas.openxmlformats.org/officeDocument/2006/relationships/image" Target="../media/image10.jpeg"/><Relationship Id="rId11" Type="http://schemas.openxmlformats.org/officeDocument/2006/relationships/image" Target="../media/image15.jpeg"/><Relationship Id="rId24" Type="http://schemas.openxmlformats.org/officeDocument/2006/relationships/image" Target="../media/image28.jpeg"/><Relationship Id="rId5" Type="http://schemas.openxmlformats.org/officeDocument/2006/relationships/image" Target="../media/image9.jpeg"/><Relationship Id="rId15" Type="http://schemas.openxmlformats.org/officeDocument/2006/relationships/image" Target="../media/image19.jpeg"/><Relationship Id="rId23" Type="http://schemas.openxmlformats.org/officeDocument/2006/relationships/image" Target="../media/image27.jpeg"/><Relationship Id="rId10" Type="http://schemas.openxmlformats.org/officeDocument/2006/relationships/image" Target="../media/image14.jpeg"/><Relationship Id="rId19" Type="http://schemas.openxmlformats.org/officeDocument/2006/relationships/image" Target="../media/image23.jpeg"/><Relationship Id="rId4" Type="http://schemas.openxmlformats.org/officeDocument/2006/relationships/image" Target="../media/image8.jpeg"/><Relationship Id="rId9" Type="http://schemas.openxmlformats.org/officeDocument/2006/relationships/image" Target="../media/image13.jpeg"/><Relationship Id="rId14" Type="http://schemas.openxmlformats.org/officeDocument/2006/relationships/image" Target="../media/image18.jpeg"/><Relationship Id="rId22" Type="http://schemas.openxmlformats.org/officeDocument/2006/relationships/image" Target="../media/image26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83820</xdr:rowOff>
    </xdr:from>
    <xdr:to>
      <xdr:col>2</xdr:col>
      <xdr:colOff>777240</xdr:colOff>
      <xdr:row>1</xdr:row>
      <xdr:rowOff>731520</xdr:rowOff>
    </xdr:to>
    <xdr:pic>
      <xdr:nvPicPr>
        <xdr:cNvPr id="3" name="Imagem 2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83820"/>
          <a:ext cx="2186940" cy="8229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30480</xdr:rowOff>
    </xdr:from>
    <xdr:to>
      <xdr:col>1</xdr:col>
      <xdr:colOff>1859280</xdr:colOff>
      <xdr:row>0</xdr:row>
      <xdr:rowOff>853440</xdr:rowOff>
    </xdr:to>
    <xdr:pic>
      <xdr:nvPicPr>
        <xdr:cNvPr id="2" name="Imagem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30480"/>
          <a:ext cx="2186940" cy="82296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0</xdr:row>
          <xdr:rowOff>57150</xdr:rowOff>
        </xdr:from>
        <xdr:to>
          <xdr:col>4</xdr:col>
          <xdr:colOff>1924050</xdr:colOff>
          <xdr:row>4</xdr:row>
          <xdr:rowOff>76200</xdr:rowOff>
        </xdr:to>
        <xdr:sp macro="" textlink="">
          <xdr:nvSpPr>
            <xdr:cNvPr id="5121" name="Object 1" hidden="1">
              <a:extLst>
                <a:ext uri="{63B3BB69-23CF-44E3-9099-C40C66FF867C}">
                  <a14:compatExt spid="_x0000_s512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1051560</xdr:colOff>
      <xdr:row>91</xdr:row>
      <xdr:rowOff>129540</xdr:rowOff>
    </xdr:from>
    <xdr:to>
      <xdr:col>1</xdr:col>
      <xdr:colOff>4280535</xdr:colOff>
      <xdr:row>105</xdr:row>
      <xdr:rowOff>127635</xdr:rowOff>
    </xdr:to>
    <xdr:pic>
      <xdr:nvPicPr>
        <xdr:cNvPr id="5" name="Imagem 4">
          <a:extLst>
            <a:ext uri="{FF2B5EF4-FFF2-40B4-BE49-F238E27FC236}">
              <a16:creationId xmlns="" xmlns:a16="http://schemas.microsoft.com/office/drawing/2014/main" id="{00000000-0008-0000-07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83080" y="10683240"/>
          <a:ext cx="3228975" cy="2619375"/>
        </a:xfrm>
        <a:prstGeom prst="rect">
          <a:avLst/>
        </a:prstGeom>
      </xdr:spPr>
    </xdr:pic>
    <xdr:clientData/>
  </xdr:twoCellAnchor>
  <xdr:twoCellAnchor editAs="oneCell">
    <xdr:from>
      <xdr:col>1</xdr:col>
      <xdr:colOff>1082040</xdr:colOff>
      <xdr:row>109</xdr:row>
      <xdr:rowOff>60960</xdr:rowOff>
    </xdr:from>
    <xdr:to>
      <xdr:col>1</xdr:col>
      <xdr:colOff>4311015</xdr:colOff>
      <xdr:row>123</xdr:row>
      <xdr:rowOff>51435</xdr:rowOff>
    </xdr:to>
    <xdr:pic>
      <xdr:nvPicPr>
        <xdr:cNvPr id="7" name="Imagem 6">
          <a:extLst>
            <a:ext uri="{FF2B5EF4-FFF2-40B4-BE49-F238E27FC236}">
              <a16:creationId xmlns="" xmlns:a16="http://schemas.microsoft.com/office/drawing/2014/main" id="{00000000-0008-0000-07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13560" y="14089380"/>
          <a:ext cx="3228975" cy="2619375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19050</xdr:colOff>
          <xdr:row>0</xdr:row>
          <xdr:rowOff>95250</xdr:rowOff>
        </xdr:from>
        <xdr:to>
          <xdr:col>15</xdr:col>
          <xdr:colOff>962025</xdr:colOff>
          <xdr:row>2</xdr:row>
          <xdr:rowOff>238125</xdr:rowOff>
        </xdr:to>
        <xdr:sp macro="" textlink="">
          <xdr:nvSpPr>
            <xdr:cNvPr id="6145" name="Object 1" hidden="1">
              <a:extLst>
                <a:ext uri="{63B3BB69-23CF-44E3-9099-C40C66FF867C}">
                  <a14:compatExt spid="_x0000_s61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1381400</xdr:colOff>
      <xdr:row>12</xdr:row>
      <xdr:rowOff>47353</xdr:rowOff>
    </xdr:from>
    <xdr:to>
      <xdr:col>1</xdr:col>
      <xdr:colOff>4286252</xdr:colOff>
      <xdr:row>25</xdr:row>
      <xdr:rowOff>101740</xdr:rowOff>
    </xdr:to>
    <xdr:pic>
      <xdr:nvPicPr>
        <xdr:cNvPr id="3" name="Imagem 2">
          <a:extLst>
            <a:ext uri="{FF2B5EF4-FFF2-40B4-BE49-F238E27FC236}">
              <a16:creationId xmlns="" xmlns:a16="http://schemas.microsoft.com/office/drawing/2014/main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12920" y="18510613"/>
          <a:ext cx="2904852" cy="2340387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19050</xdr:colOff>
          <xdr:row>0</xdr:row>
          <xdr:rowOff>95250</xdr:rowOff>
        </xdr:from>
        <xdr:to>
          <xdr:col>15</xdr:col>
          <xdr:colOff>866775</xdr:colOff>
          <xdr:row>2</xdr:row>
          <xdr:rowOff>228600</xdr:rowOff>
        </xdr:to>
        <xdr:sp macro="" textlink="">
          <xdr:nvSpPr>
            <xdr:cNvPr id="18433" name="Object 1" hidden="1">
              <a:extLst>
                <a:ext uri="{63B3BB69-23CF-44E3-9099-C40C66FF867C}">
                  <a14:compatExt spid="_x0000_s184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1</xdr:col>
      <xdr:colOff>119742</xdr:colOff>
      <xdr:row>72</xdr:row>
      <xdr:rowOff>54428</xdr:rowOff>
    </xdr:from>
    <xdr:to>
      <xdr:col>1</xdr:col>
      <xdr:colOff>3024594</xdr:colOff>
      <xdr:row>85</xdr:row>
      <xdr:rowOff>119701</xdr:rowOff>
    </xdr:to>
    <xdr:pic>
      <xdr:nvPicPr>
        <xdr:cNvPr id="6" name="Imagem 5">
          <a:extLst>
            <a:ext uri="{FF2B5EF4-FFF2-40B4-BE49-F238E27FC236}">
              <a16:creationId xmlns="" xmlns:a16="http://schemas.microsoft.com/office/drawing/2014/main" id="{00000000-0008-0000-08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9085" y="14053457"/>
          <a:ext cx="2904852" cy="2329501"/>
        </a:xfrm>
        <a:prstGeom prst="rect">
          <a:avLst/>
        </a:prstGeom>
      </xdr:spPr>
    </xdr:pic>
    <xdr:clientData/>
  </xdr:twoCellAnchor>
  <xdr:twoCellAnchor editAs="oneCell">
    <xdr:from>
      <xdr:col>1</xdr:col>
      <xdr:colOff>10885</xdr:colOff>
      <xdr:row>91</xdr:row>
      <xdr:rowOff>97970</xdr:rowOff>
    </xdr:from>
    <xdr:to>
      <xdr:col>1</xdr:col>
      <xdr:colOff>2915737</xdr:colOff>
      <xdr:row>104</xdr:row>
      <xdr:rowOff>163242</xdr:rowOff>
    </xdr:to>
    <xdr:pic>
      <xdr:nvPicPr>
        <xdr:cNvPr id="7" name="Imagem 6">
          <a:extLst>
            <a:ext uri="{FF2B5EF4-FFF2-40B4-BE49-F238E27FC236}">
              <a16:creationId xmlns="" xmlns:a16="http://schemas.microsoft.com/office/drawing/2014/main" id="{00000000-0008-0000-08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0228" y="17885227"/>
          <a:ext cx="2904852" cy="232950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1500596</xdr:colOff>
      <xdr:row>64</xdr:row>
      <xdr:rowOff>75111</xdr:rowOff>
    </xdr:from>
    <xdr:to>
      <xdr:col>1</xdr:col>
      <xdr:colOff>4254415</xdr:colOff>
      <xdr:row>77</xdr:row>
      <xdr:rowOff>13605</xdr:rowOff>
    </xdr:to>
    <xdr:pic>
      <xdr:nvPicPr>
        <xdr:cNvPr id="2" name="Imagem 1">
          <a:extLst>
            <a:ext uri="{FF2B5EF4-FFF2-40B4-BE49-F238E27FC236}">
              <a16:creationId xmlns=""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35382" y="16417290"/>
          <a:ext cx="2753819" cy="2238102"/>
        </a:xfrm>
        <a:prstGeom prst="rect">
          <a:avLst/>
        </a:prstGeom>
      </xdr:spPr>
    </xdr:pic>
    <xdr:clientData/>
  </xdr:twoCellAnchor>
  <xdr:twoCellAnchor editAs="oneCell">
    <xdr:from>
      <xdr:col>1</xdr:col>
      <xdr:colOff>1381400</xdr:colOff>
      <xdr:row>85</xdr:row>
      <xdr:rowOff>47353</xdr:rowOff>
    </xdr:from>
    <xdr:to>
      <xdr:col>1</xdr:col>
      <xdr:colOff>4286252</xdr:colOff>
      <xdr:row>98</xdr:row>
      <xdr:rowOff>101740</xdr:rowOff>
    </xdr:to>
    <xdr:pic>
      <xdr:nvPicPr>
        <xdr:cNvPr id="3" name="Imagem 2">
          <a:extLst>
            <a:ext uri="{FF2B5EF4-FFF2-40B4-BE49-F238E27FC236}">
              <a16:creationId xmlns="" xmlns:a16="http://schemas.microsoft.com/office/drawing/2014/main" id="{00000000-0008-0000-0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16186" y="20253960"/>
          <a:ext cx="2904852" cy="2353995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19050</xdr:colOff>
          <xdr:row>0</xdr:row>
          <xdr:rowOff>95250</xdr:rowOff>
        </xdr:from>
        <xdr:to>
          <xdr:col>15</xdr:col>
          <xdr:colOff>962025</xdr:colOff>
          <xdr:row>2</xdr:row>
          <xdr:rowOff>228600</xdr:rowOff>
        </xdr:to>
        <xdr:sp macro="" textlink="">
          <xdr:nvSpPr>
            <xdr:cNvPr id="12289" name="Object 1" hidden="1">
              <a:extLst>
                <a:ext uri="{63B3BB69-23CF-44E3-9099-C40C66FF867C}">
                  <a14:compatExt spid="_x0000_s122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1</xdr:col>
      <xdr:colOff>1496786</xdr:colOff>
      <xdr:row>49</xdr:row>
      <xdr:rowOff>0</xdr:rowOff>
    </xdr:from>
    <xdr:to>
      <xdr:col>1</xdr:col>
      <xdr:colOff>4259036</xdr:colOff>
      <xdr:row>61</xdr:row>
      <xdr:rowOff>122239</xdr:rowOff>
    </xdr:to>
    <xdr:pic>
      <xdr:nvPicPr>
        <xdr:cNvPr id="5" name="Imagem 4">
          <a:extLst>
            <a:ext uri="{FF2B5EF4-FFF2-40B4-BE49-F238E27FC236}">
              <a16:creationId xmlns="" xmlns:a16="http://schemas.microsoft.com/office/drawing/2014/main" id="{00000000-0008-0000-09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31572" y="14423571"/>
          <a:ext cx="2762250" cy="2244954"/>
        </a:xfrm>
        <a:prstGeom prst="rect">
          <a:avLst/>
        </a:prstGeom>
      </xdr:spPr>
    </xdr:pic>
    <xdr:clientData/>
  </xdr:twoCellAnchor>
  <xdr:oneCellAnchor>
    <xdr:from>
      <xdr:col>4</xdr:col>
      <xdr:colOff>185057</xdr:colOff>
      <xdr:row>107</xdr:row>
      <xdr:rowOff>10886</xdr:rowOff>
    </xdr:from>
    <xdr:ext cx="6878321" cy="983306"/>
    <xdr:pic>
      <xdr:nvPicPr>
        <xdr:cNvPr id="4" name="Imagem 3">
          <a:extLst>
            <a:ext uri="{FF2B5EF4-FFF2-40B4-BE49-F238E27FC236}">
              <a16:creationId xmlns="" xmlns:a16="http://schemas.microsoft.com/office/drawing/2014/main" id="{00000000-0008-0000-0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8000" y="24057429"/>
          <a:ext cx="6878321" cy="983306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0</xdr:row>
      <xdr:rowOff>85725</xdr:rowOff>
    </xdr:from>
    <xdr:to>
      <xdr:col>0</xdr:col>
      <xdr:colOff>247650</xdr:colOff>
      <xdr:row>5</xdr:row>
      <xdr:rowOff>30480</xdr:rowOff>
    </xdr:to>
    <xdr:pic>
      <xdr:nvPicPr>
        <xdr:cNvPr id="2" name="Imagem 1">
          <a:extLst>
            <a:ext uri="{FF2B5EF4-FFF2-40B4-BE49-F238E27FC236}">
              <a16:creationId xmlns="" xmlns:a16="http://schemas.microsoft.com/office/drawing/2014/main" id="{00000000-0008-0000-0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85725"/>
          <a:ext cx="0" cy="9886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104775</xdr:colOff>
          <xdr:row>0</xdr:row>
          <xdr:rowOff>114300</xdr:rowOff>
        </xdr:from>
        <xdr:to>
          <xdr:col>1</xdr:col>
          <xdr:colOff>2009775</xdr:colOff>
          <xdr:row>3</xdr:row>
          <xdr:rowOff>247650</xdr:rowOff>
        </xdr:to>
        <xdr:sp macro="" textlink="">
          <xdr:nvSpPr>
            <xdr:cNvPr id="7169" name="Object 1" hidden="1">
              <a:extLst>
                <a:ext uri="{63B3BB69-23CF-44E3-9099-C40C66FF867C}">
                  <a14:compatExt spid="_x0000_s71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1</xdr:col>
      <xdr:colOff>944881</xdr:colOff>
      <xdr:row>9</xdr:row>
      <xdr:rowOff>22860</xdr:rowOff>
    </xdr:from>
    <xdr:to>
      <xdr:col>3</xdr:col>
      <xdr:colOff>337663</xdr:colOff>
      <xdr:row>33</xdr:row>
      <xdr:rowOff>60960</xdr:rowOff>
    </xdr:to>
    <xdr:pic>
      <xdr:nvPicPr>
        <xdr:cNvPr id="6" name="Imagem 5">
          <a:extLst>
            <a:ext uri="{FF2B5EF4-FFF2-40B4-BE49-F238E27FC236}">
              <a16:creationId xmlns="" xmlns:a16="http://schemas.microsoft.com/office/drawing/2014/main" id="{7C6BE246-1F7C-5D32-B704-A8548D5EF2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99261" y="1775460"/>
          <a:ext cx="2387442" cy="4244340"/>
        </a:xfrm>
        <a:prstGeom prst="rect">
          <a:avLst/>
        </a:prstGeom>
      </xdr:spPr>
    </xdr:pic>
    <xdr:clientData/>
  </xdr:twoCellAnchor>
  <xdr:twoCellAnchor>
    <xdr:from>
      <xdr:col>1</xdr:col>
      <xdr:colOff>510540</xdr:colOff>
      <xdr:row>18</xdr:row>
      <xdr:rowOff>106680</xdr:rowOff>
    </xdr:from>
    <xdr:to>
      <xdr:col>1</xdr:col>
      <xdr:colOff>1295400</xdr:colOff>
      <xdr:row>20</xdr:row>
      <xdr:rowOff>7620</xdr:rowOff>
    </xdr:to>
    <xdr:sp macro="" textlink="">
      <xdr:nvSpPr>
        <xdr:cNvPr id="8" name="Seta: para a Direita 7">
          <a:extLst>
            <a:ext uri="{FF2B5EF4-FFF2-40B4-BE49-F238E27FC236}">
              <a16:creationId xmlns="" xmlns:a16="http://schemas.microsoft.com/office/drawing/2014/main" id="{4700B3A3-81C9-B63B-1896-DC2A71FCEAC6}"/>
            </a:ext>
          </a:extLst>
        </xdr:cNvPr>
        <xdr:cNvSpPr/>
      </xdr:nvSpPr>
      <xdr:spPr>
        <a:xfrm>
          <a:off x="1264920" y="3436620"/>
          <a:ext cx="784860" cy="251460"/>
        </a:xfrm>
        <a:prstGeom prst="righ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oneCell">
    <xdr:from>
      <xdr:col>3</xdr:col>
      <xdr:colOff>487680</xdr:colOff>
      <xdr:row>9</xdr:row>
      <xdr:rowOff>60960</xdr:rowOff>
    </xdr:from>
    <xdr:to>
      <xdr:col>7</xdr:col>
      <xdr:colOff>144780</xdr:colOff>
      <xdr:row>33</xdr:row>
      <xdr:rowOff>13428</xdr:rowOff>
    </xdr:to>
    <xdr:pic>
      <xdr:nvPicPr>
        <xdr:cNvPr id="12" name="Imagem 11">
          <a:extLst>
            <a:ext uri="{FF2B5EF4-FFF2-40B4-BE49-F238E27FC236}">
              <a16:creationId xmlns="" xmlns:a16="http://schemas.microsoft.com/office/drawing/2014/main" id="{F29F5526-210D-A372-6489-74E4262D44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36720" y="1813560"/>
          <a:ext cx="2674620" cy="4158708"/>
        </a:xfrm>
        <a:prstGeom prst="rect">
          <a:avLst/>
        </a:prstGeom>
      </xdr:spPr>
    </xdr:pic>
    <xdr:clientData/>
  </xdr:twoCellAnchor>
  <xdr:twoCellAnchor>
    <xdr:from>
      <xdr:col>5</xdr:col>
      <xdr:colOff>457200</xdr:colOff>
      <xdr:row>26</xdr:row>
      <xdr:rowOff>76200</xdr:rowOff>
    </xdr:from>
    <xdr:to>
      <xdr:col>6</xdr:col>
      <xdr:colOff>487680</xdr:colOff>
      <xdr:row>27</xdr:row>
      <xdr:rowOff>152400</xdr:rowOff>
    </xdr:to>
    <xdr:sp macro="" textlink="">
      <xdr:nvSpPr>
        <xdr:cNvPr id="14" name="Seta: para a Direita 13">
          <a:extLst>
            <a:ext uri="{FF2B5EF4-FFF2-40B4-BE49-F238E27FC236}">
              <a16:creationId xmlns="" xmlns:a16="http://schemas.microsoft.com/office/drawing/2014/main" id="{49EBABFD-07B0-4840-917E-EC716DCF0685}"/>
            </a:ext>
          </a:extLst>
        </xdr:cNvPr>
        <xdr:cNvSpPr/>
      </xdr:nvSpPr>
      <xdr:spPr>
        <a:xfrm>
          <a:off x="5715000" y="4808220"/>
          <a:ext cx="784860" cy="251460"/>
        </a:xfrm>
        <a:prstGeom prst="righ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oneCell">
    <xdr:from>
      <xdr:col>0</xdr:col>
      <xdr:colOff>45720</xdr:colOff>
      <xdr:row>36</xdr:row>
      <xdr:rowOff>68580</xdr:rowOff>
    </xdr:from>
    <xdr:to>
      <xdr:col>2</xdr:col>
      <xdr:colOff>664633</xdr:colOff>
      <xdr:row>47</xdr:row>
      <xdr:rowOff>173355</xdr:rowOff>
    </xdr:to>
    <xdr:pic>
      <xdr:nvPicPr>
        <xdr:cNvPr id="32" name="Imagem 31">
          <a:extLst>
            <a:ext uri="{FF2B5EF4-FFF2-40B4-BE49-F238E27FC236}">
              <a16:creationId xmlns="" xmlns:a16="http://schemas.microsoft.com/office/drawing/2014/main" id="{5D939178-DBAD-16BF-722F-F637660C77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" y="11635740"/>
          <a:ext cx="3613573" cy="2032635"/>
        </a:xfrm>
        <a:prstGeom prst="rect">
          <a:avLst/>
        </a:prstGeom>
      </xdr:spPr>
    </xdr:pic>
    <xdr:clientData/>
  </xdr:twoCellAnchor>
  <xdr:twoCellAnchor editAs="oneCell">
    <xdr:from>
      <xdr:col>3</xdr:col>
      <xdr:colOff>60960</xdr:colOff>
      <xdr:row>36</xdr:row>
      <xdr:rowOff>45721</xdr:rowOff>
    </xdr:from>
    <xdr:to>
      <xdr:col>8</xdr:col>
      <xdr:colOff>594359</xdr:colOff>
      <xdr:row>62</xdr:row>
      <xdr:rowOff>152401</xdr:rowOff>
    </xdr:to>
    <xdr:pic>
      <xdr:nvPicPr>
        <xdr:cNvPr id="35" name="Imagem 34">
          <a:extLst>
            <a:ext uri="{FF2B5EF4-FFF2-40B4-BE49-F238E27FC236}">
              <a16:creationId xmlns="" xmlns:a16="http://schemas.microsoft.com/office/drawing/2014/main" id="{AFD93407-8A12-C771-DFB5-C5EAA4841A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00" y="11612881"/>
          <a:ext cx="4305299" cy="4663440"/>
        </a:xfrm>
        <a:prstGeom prst="rect">
          <a:avLst/>
        </a:prstGeom>
      </xdr:spPr>
    </xdr:pic>
    <xdr:clientData/>
  </xdr:twoCellAnchor>
  <xdr:twoCellAnchor editAs="oneCell">
    <xdr:from>
      <xdr:col>0</xdr:col>
      <xdr:colOff>53340</xdr:colOff>
      <xdr:row>48</xdr:row>
      <xdr:rowOff>45720</xdr:rowOff>
    </xdr:from>
    <xdr:to>
      <xdr:col>2</xdr:col>
      <xdr:colOff>685800</xdr:colOff>
      <xdr:row>62</xdr:row>
      <xdr:rowOff>156576</xdr:rowOff>
    </xdr:to>
    <xdr:pic>
      <xdr:nvPicPr>
        <xdr:cNvPr id="38" name="Imagem 37">
          <a:extLst>
            <a:ext uri="{FF2B5EF4-FFF2-40B4-BE49-F238E27FC236}">
              <a16:creationId xmlns="" xmlns:a16="http://schemas.microsoft.com/office/drawing/2014/main" id="{512FD20A-1FEF-76E8-1C23-AE662DA946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" y="13716000"/>
          <a:ext cx="3627120" cy="2564496"/>
        </a:xfrm>
        <a:prstGeom prst="rect">
          <a:avLst/>
        </a:prstGeom>
      </xdr:spPr>
    </xdr:pic>
    <xdr:clientData/>
  </xdr:twoCellAnchor>
  <xdr:twoCellAnchor editAs="oneCell">
    <xdr:from>
      <xdr:col>0</xdr:col>
      <xdr:colOff>60960</xdr:colOff>
      <xdr:row>99</xdr:row>
      <xdr:rowOff>45720</xdr:rowOff>
    </xdr:from>
    <xdr:to>
      <xdr:col>3</xdr:col>
      <xdr:colOff>731520</xdr:colOff>
      <xdr:row>111</xdr:row>
      <xdr:rowOff>22860</xdr:rowOff>
    </xdr:to>
    <xdr:pic>
      <xdr:nvPicPr>
        <xdr:cNvPr id="40" name="Imagem 39">
          <a:extLst>
            <a:ext uri="{FF2B5EF4-FFF2-40B4-BE49-F238E27FC236}">
              <a16:creationId xmlns="" xmlns:a16="http://schemas.microsoft.com/office/drawing/2014/main" id="{DC7A3B3C-59E5-7600-9484-8CA0E604D61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132" b="20736"/>
        <a:stretch/>
      </xdr:blipFill>
      <xdr:spPr>
        <a:xfrm>
          <a:off x="60960" y="21823680"/>
          <a:ext cx="4419600" cy="2171700"/>
        </a:xfrm>
        <a:prstGeom prst="rect">
          <a:avLst/>
        </a:prstGeom>
      </xdr:spPr>
    </xdr:pic>
    <xdr:clientData/>
  </xdr:twoCellAnchor>
  <xdr:twoCellAnchor editAs="oneCell">
    <xdr:from>
      <xdr:col>4</xdr:col>
      <xdr:colOff>45720</xdr:colOff>
      <xdr:row>99</xdr:row>
      <xdr:rowOff>53340</xdr:rowOff>
    </xdr:from>
    <xdr:to>
      <xdr:col>8</xdr:col>
      <xdr:colOff>670560</xdr:colOff>
      <xdr:row>124</xdr:row>
      <xdr:rowOff>103625</xdr:rowOff>
    </xdr:to>
    <xdr:pic>
      <xdr:nvPicPr>
        <xdr:cNvPr id="42" name="Imagem 41">
          <a:extLst>
            <a:ext uri="{FF2B5EF4-FFF2-40B4-BE49-F238E27FC236}">
              <a16:creationId xmlns="" xmlns:a16="http://schemas.microsoft.com/office/drawing/2014/main" id="{57FD70C1-41B1-7853-782A-C5CD9802D26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727" b="20454"/>
        <a:stretch/>
      </xdr:blipFill>
      <xdr:spPr>
        <a:xfrm>
          <a:off x="4549140" y="21831300"/>
          <a:ext cx="3642360" cy="4622285"/>
        </a:xfrm>
        <a:prstGeom prst="rect">
          <a:avLst/>
        </a:prstGeom>
      </xdr:spPr>
    </xdr:pic>
    <xdr:clientData/>
  </xdr:twoCellAnchor>
  <xdr:twoCellAnchor editAs="oneCell">
    <xdr:from>
      <xdr:col>0</xdr:col>
      <xdr:colOff>106680</xdr:colOff>
      <xdr:row>111</xdr:row>
      <xdr:rowOff>129540</xdr:rowOff>
    </xdr:from>
    <xdr:to>
      <xdr:col>3</xdr:col>
      <xdr:colOff>740351</xdr:colOff>
      <xdr:row>124</xdr:row>
      <xdr:rowOff>129540</xdr:rowOff>
    </xdr:to>
    <xdr:pic>
      <xdr:nvPicPr>
        <xdr:cNvPr id="44" name="Imagem 43">
          <a:extLst>
            <a:ext uri="{FF2B5EF4-FFF2-40B4-BE49-F238E27FC236}">
              <a16:creationId xmlns="" xmlns:a16="http://schemas.microsoft.com/office/drawing/2014/main" id="{D22C4826-3873-9F67-169B-1B426543126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4052"/>
        <a:stretch/>
      </xdr:blipFill>
      <xdr:spPr>
        <a:xfrm>
          <a:off x="106680" y="24102060"/>
          <a:ext cx="4382711" cy="2377440"/>
        </a:xfrm>
        <a:prstGeom prst="rect">
          <a:avLst/>
        </a:prstGeom>
      </xdr:spPr>
    </xdr:pic>
    <xdr:clientData/>
  </xdr:twoCellAnchor>
  <xdr:twoCellAnchor editAs="oneCell">
    <xdr:from>
      <xdr:col>0</xdr:col>
      <xdr:colOff>83820</xdr:colOff>
      <xdr:row>156</xdr:row>
      <xdr:rowOff>83820</xdr:rowOff>
    </xdr:from>
    <xdr:to>
      <xdr:col>3</xdr:col>
      <xdr:colOff>327660</xdr:colOff>
      <xdr:row>172</xdr:row>
      <xdr:rowOff>114300</xdr:rowOff>
    </xdr:to>
    <xdr:pic>
      <xdr:nvPicPr>
        <xdr:cNvPr id="56" name="Imagem 55">
          <a:extLst>
            <a:ext uri="{FF2B5EF4-FFF2-40B4-BE49-F238E27FC236}">
              <a16:creationId xmlns="" xmlns:a16="http://schemas.microsoft.com/office/drawing/2014/main" id="{AEEBDC67-2086-22E6-85D4-0151BD3B71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820" y="32636460"/>
          <a:ext cx="3992880" cy="2834640"/>
        </a:xfrm>
        <a:prstGeom prst="rect">
          <a:avLst/>
        </a:prstGeom>
      </xdr:spPr>
    </xdr:pic>
    <xdr:clientData/>
  </xdr:twoCellAnchor>
  <xdr:twoCellAnchor editAs="oneCell">
    <xdr:from>
      <xdr:col>3</xdr:col>
      <xdr:colOff>342900</xdr:colOff>
      <xdr:row>156</xdr:row>
      <xdr:rowOff>76200</xdr:rowOff>
    </xdr:from>
    <xdr:to>
      <xdr:col>8</xdr:col>
      <xdr:colOff>708660</xdr:colOff>
      <xdr:row>172</xdr:row>
      <xdr:rowOff>114300</xdr:rowOff>
    </xdr:to>
    <xdr:pic>
      <xdr:nvPicPr>
        <xdr:cNvPr id="58" name="Imagem 57">
          <a:extLst>
            <a:ext uri="{FF2B5EF4-FFF2-40B4-BE49-F238E27FC236}">
              <a16:creationId xmlns="" xmlns:a16="http://schemas.microsoft.com/office/drawing/2014/main" id="{48C37843-0DA8-F03E-E353-CC115FCFFF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1940" y="32628840"/>
          <a:ext cx="4137660" cy="2842260"/>
        </a:xfrm>
        <a:prstGeom prst="rect">
          <a:avLst/>
        </a:prstGeom>
      </xdr:spPr>
    </xdr:pic>
    <xdr:clientData/>
  </xdr:twoCellAnchor>
  <xdr:twoCellAnchor editAs="oneCell">
    <xdr:from>
      <xdr:col>0</xdr:col>
      <xdr:colOff>76200</xdr:colOff>
      <xdr:row>172</xdr:row>
      <xdr:rowOff>152400</xdr:rowOff>
    </xdr:from>
    <xdr:to>
      <xdr:col>3</xdr:col>
      <xdr:colOff>350520</xdr:colOff>
      <xdr:row>189</xdr:row>
      <xdr:rowOff>106680</xdr:rowOff>
    </xdr:to>
    <xdr:pic>
      <xdr:nvPicPr>
        <xdr:cNvPr id="60" name="Imagem 59">
          <a:extLst>
            <a:ext uri="{FF2B5EF4-FFF2-40B4-BE49-F238E27FC236}">
              <a16:creationId xmlns="" xmlns:a16="http://schemas.microsoft.com/office/drawing/2014/main" id="{1DBEAB2F-7106-0A61-80BC-2D9DBBD4B7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35509200"/>
          <a:ext cx="4023360" cy="3017520"/>
        </a:xfrm>
        <a:prstGeom prst="rect">
          <a:avLst/>
        </a:prstGeom>
      </xdr:spPr>
    </xdr:pic>
    <xdr:clientData/>
  </xdr:twoCellAnchor>
  <xdr:twoCellAnchor editAs="oneCell">
    <xdr:from>
      <xdr:col>3</xdr:col>
      <xdr:colOff>381000</xdr:colOff>
      <xdr:row>172</xdr:row>
      <xdr:rowOff>144781</xdr:rowOff>
    </xdr:from>
    <xdr:to>
      <xdr:col>9</xdr:col>
      <xdr:colOff>0</xdr:colOff>
      <xdr:row>189</xdr:row>
      <xdr:rowOff>121921</xdr:rowOff>
    </xdr:to>
    <xdr:pic>
      <xdr:nvPicPr>
        <xdr:cNvPr id="62" name="Imagem 61">
          <a:extLst>
            <a:ext uri="{FF2B5EF4-FFF2-40B4-BE49-F238E27FC236}">
              <a16:creationId xmlns="" xmlns:a16="http://schemas.microsoft.com/office/drawing/2014/main" id="{4C2821E8-2F79-F2B8-65AE-4B55CE7BBE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30040" y="35501581"/>
          <a:ext cx="4145280" cy="3040380"/>
        </a:xfrm>
        <a:prstGeom prst="rect">
          <a:avLst/>
        </a:prstGeom>
      </xdr:spPr>
    </xdr:pic>
    <xdr:clientData/>
  </xdr:twoCellAnchor>
  <xdr:twoCellAnchor editAs="oneCell">
    <xdr:from>
      <xdr:col>0</xdr:col>
      <xdr:colOff>68580</xdr:colOff>
      <xdr:row>216</xdr:row>
      <xdr:rowOff>38100</xdr:rowOff>
    </xdr:from>
    <xdr:to>
      <xdr:col>3</xdr:col>
      <xdr:colOff>441960</xdr:colOff>
      <xdr:row>232</xdr:row>
      <xdr:rowOff>34290</xdr:rowOff>
    </xdr:to>
    <xdr:pic>
      <xdr:nvPicPr>
        <xdr:cNvPr id="7171" name="Imagem 7170">
          <a:extLst>
            <a:ext uri="{FF2B5EF4-FFF2-40B4-BE49-F238E27FC236}">
              <a16:creationId xmlns="" xmlns:a16="http://schemas.microsoft.com/office/drawing/2014/main" id="{FA308A0A-07F0-C4F9-C11A-AF829F62DE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80" y="43266360"/>
          <a:ext cx="4122420" cy="2800350"/>
        </a:xfrm>
        <a:prstGeom prst="rect">
          <a:avLst/>
        </a:prstGeom>
      </xdr:spPr>
    </xdr:pic>
    <xdr:clientData/>
  </xdr:twoCellAnchor>
  <xdr:twoCellAnchor editAs="oneCell">
    <xdr:from>
      <xdr:col>3</xdr:col>
      <xdr:colOff>556260</xdr:colOff>
      <xdr:row>216</xdr:row>
      <xdr:rowOff>45720</xdr:rowOff>
    </xdr:from>
    <xdr:to>
      <xdr:col>8</xdr:col>
      <xdr:colOff>655320</xdr:colOff>
      <xdr:row>232</xdr:row>
      <xdr:rowOff>53340</xdr:rowOff>
    </xdr:to>
    <xdr:pic>
      <xdr:nvPicPr>
        <xdr:cNvPr id="7173" name="Imagem 7172">
          <a:extLst>
            <a:ext uri="{FF2B5EF4-FFF2-40B4-BE49-F238E27FC236}">
              <a16:creationId xmlns="" xmlns:a16="http://schemas.microsoft.com/office/drawing/2014/main" id="{024E1F39-65A7-2ED6-1706-AA79FC7506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05300" y="43273980"/>
          <a:ext cx="3870960" cy="2811780"/>
        </a:xfrm>
        <a:prstGeom prst="rect">
          <a:avLst/>
        </a:prstGeom>
      </xdr:spPr>
    </xdr:pic>
    <xdr:clientData/>
  </xdr:twoCellAnchor>
  <xdr:twoCellAnchor editAs="oneCell">
    <xdr:from>
      <xdr:col>0</xdr:col>
      <xdr:colOff>60960</xdr:colOff>
      <xdr:row>232</xdr:row>
      <xdr:rowOff>83819</xdr:rowOff>
    </xdr:from>
    <xdr:to>
      <xdr:col>3</xdr:col>
      <xdr:colOff>449580</xdr:colOff>
      <xdr:row>251</xdr:row>
      <xdr:rowOff>130878</xdr:rowOff>
    </xdr:to>
    <xdr:pic>
      <xdr:nvPicPr>
        <xdr:cNvPr id="7175" name="Imagem 7174">
          <a:extLst>
            <a:ext uri="{FF2B5EF4-FFF2-40B4-BE49-F238E27FC236}">
              <a16:creationId xmlns="" xmlns:a16="http://schemas.microsoft.com/office/drawing/2014/main" id="{1088C222-4F6C-5E88-FD56-31E267F072E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2500" b="21591"/>
        <a:stretch/>
      </xdr:blipFill>
      <xdr:spPr>
        <a:xfrm>
          <a:off x="60960" y="46116239"/>
          <a:ext cx="4137660" cy="3376999"/>
        </a:xfrm>
        <a:prstGeom prst="rect">
          <a:avLst/>
        </a:prstGeom>
      </xdr:spPr>
    </xdr:pic>
    <xdr:clientData/>
  </xdr:twoCellAnchor>
  <xdr:twoCellAnchor editAs="oneCell">
    <xdr:from>
      <xdr:col>3</xdr:col>
      <xdr:colOff>527164</xdr:colOff>
      <xdr:row>232</xdr:row>
      <xdr:rowOff>83820</xdr:rowOff>
    </xdr:from>
    <xdr:to>
      <xdr:col>8</xdr:col>
      <xdr:colOff>647700</xdr:colOff>
      <xdr:row>251</xdr:row>
      <xdr:rowOff>160020</xdr:rowOff>
    </xdr:to>
    <xdr:pic>
      <xdr:nvPicPr>
        <xdr:cNvPr id="7177" name="Imagem 7176">
          <a:extLst>
            <a:ext uri="{FF2B5EF4-FFF2-40B4-BE49-F238E27FC236}">
              <a16:creationId xmlns="" xmlns:a16="http://schemas.microsoft.com/office/drawing/2014/main" id="{2ECFEC1C-5535-FA75-D41F-EF2BD07B82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76204" y="46116240"/>
          <a:ext cx="3892436" cy="3406140"/>
        </a:xfrm>
        <a:prstGeom prst="rect">
          <a:avLst/>
        </a:prstGeom>
      </xdr:spPr>
    </xdr:pic>
    <xdr:clientData/>
  </xdr:twoCellAnchor>
  <xdr:twoCellAnchor editAs="oneCell">
    <xdr:from>
      <xdr:col>0</xdr:col>
      <xdr:colOff>76199</xdr:colOff>
      <xdr:row>252</xdr:row>
      <xdr:rowOff>28574</xdr:rowOff>
    </xdr:from>
    <xdr:to>
      <xdr:col>3</xdr:col>
      <xdr:colOff>434340</xdr:colOff>
      <xdr:row>269</xdr:row>
      <xdr:rowOff>129540</xdr:rowOff>
    </xdr:to>
    <xdr:pic>
      <xdr:nvPicPr>
        <xdr:cNvPr id="7179" name="Imagem 7178">
          <a:extLst>
            <a:ext uri="{FF2B5EF4-FFF2-40B4-BE49-F238E27FC236}">
              <a16:creationId xmlns="" xmlns:a16="http://schemas.microsoft.com/office/drawing/2014/main" id="{2B9D76DE-CB0B-9B89-F935-611DD80531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199" y="49566194"/>
          <a:ext cx="4107181" cy="3080386"/>
        </a:xfrm>
        <a:prstGeom prst="rect">
          <a:avLst/>
        </a:prstGeom>
      </xdr:spPr>
    </xdr:pic>
    <xdr:clientData/>
  </xdr:twoCellAnchor>
  <xdr:twoCellAnchor editAs="oneCell">
    <xdr:from>
      <xdr:col>2</xdr:col>
      <xdr:colOff>563880</xdr:colOff>
      <xdr:row>73</xdr:row>
      <xdr:rowOff>68580</xdr:rowOff>
    </xdr:from>
    <xdr:to>
      <xdr:col>8</xdr:col>
      <xdr:colOff>626763</xdr:colOff>
      <xdr:row>89</xdr:row>
      <xdr:rowOff>53340</xdr:rowOff>
    </xdr:to>
    <xdr:pic>
      <xdr:nvPicPr>
        <xdr:cNvPr id="7182" name="Imagem 7181">
          <a:extLst>
            <a:ext uri="{FF2B5EF4-FFF2-40B4-BE49-F238E27FC236}">
              <a16:creationId xmlns="" xmlns:a16="http://schemas.microsoft.com/office/drawing/2014/main" id="{9D905AF7-7330-465C-B1FD-C779825B1B1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0263" r="57451" b="45395"/>
        <a:stretch/>
      </xdr:blipFill>
      <xdr:spPr>
        <a:xfrm>
          <a:off x="3558540" y="13091160"/>
          <a:ext cx="4589163" cy="2910840"/>
        </a:xfrm>
        <a:prstGeom prst="rect">
          <a:avLst/>
        </a:prstGeom>
      </xdr:spPr>
    </xdr:pic>
    <xdr:clientData/>
  </xdr:twoCellAnchor>
  <xdr:twoCellAnchor editAs="oneCell">
    <xdr:from>
      <xdr:col>0</xdr:col>
      <xdr:colOff>121919</xdr:colOff>
      <xdr:row>68</xdr:row>
      <xdr:rowOff>30480</xdr:rowOff>
    </xdr:from>
    <xdr:to>
      <xdr:col>2</xdr:col>
      <xdr:colOff>411642</xdr:colOff>
      <xdr:row>96</xdr:row>
      <xdr:rowOff>121920</xdr:rowOff>
    </xdr:to>
    <xdr:pic>
      <xdr:nvPicPr>
        <xdr:cNvPr id="7183" name="Imagem 7182">
          <a:extLst>
            <a:ext uri="{FF2B5EF4-FFF2-40B4-BE49-F238E27FC236}">
              <a16:creationId xmlns="" xmlns:a16="http://schemas.microsoft.com/office/drawing/2014/main" id="{20EDEECD-9FD8-45D6-969C-ED8B65F2287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8485" b="54015"/>
        <a:stretch/>
      </xdr:blipFill>
      <xdr:spPr>
        <a:xfrm>
          <a:off x="121919" y="16512540"/>
          <a:ext cx="3284383" cy="521208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127</xdr:row>
      <xdr:rowOff>86825</xdr:rowOff>
    </xdr:from>
    <xdr:to>
      <xdr:col>3</xdr:col>
      <xdr:colOff>180447</xdr:colOff>
      <xdr:row>141</xdr:row>
      <xdr:rowOff>114300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3785025"/>
          <a:ext cx="3923772" cy="2694475"/>
        </a:xfrm>
        <a:prstGeom prst="rect">
          <a:avLst/>
        </a:prstGeom>
      </xdr:spPr>
    </xdr:pic>
    <xdr:clientData/>
  </xdr:twoCellAnchor>
  <xdr:twoCellAnchor editAs="oneCell">
    <xdr:from>
      <xdr:col>3</xdr:col>
      <xdr:colOff>504825</xdr:colOff>
      <xdr:row>127</xdr:row>
      <xdr:rowOff>62720</xdr:rowOff>
    </xdr:from>
    <xdr:to>
      <xdr:col>8</xdr:col>
      <xdr:colOff>695325</xdr:colOff>
      <xdr:row>141</xdr:row>
      <xdr:rowOff>104775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48150" y="23760920"/>
          <a:ext cx="3952875" cy="270905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191</xdr:row>
      <xdr:rowOff>0</xdr:rowOff>
    </xdr:from>
    <xdr:to>
      <xdr:col>3</xdr:col>
      <xdr:colOff>342900</xdr:colOff>
      <xdr:row>206</xdr:row>
      <xdr:rowOff>140761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5680650"/>
          <a:ext cx="4086225" cy="2931586"/>
        </a:xfrm>
        <a:prstGeom prst="rect">
          <a:avLst/>
        </a:prstGeom>
      </xdr:spPr>
    </xdr:pic>
    <xdr:clientData/>
  </xdr:twoCellAnchor>
  <xdr:twoCellAnchor editAs="oneCell">
    <xdr:from>
      <xdr:col>3</xdr:col>
      <xdr:colOff>371475</xdr:colOff>
      <xdr:row>191</xdr:row>
      <xdr:rowOff>38101</xdr:rowOff>
    </xdr:from>
    <xdr:to>
      <xdr:col>8</xdr:col>
      <xdr:colOff>723900</xdr:colOff>
      <xdr:row>206</xdr:row>
      <xdr:rowOff>104776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14800" y="35718751"/>
          <a:ext cx="4114800" cy="2857500"/>
        </a:xfrm>
        <a:prstGeom prst="rect">
          <a:avLst/>
        </a:prstGeom>
      </xdr:spPr>
    </xdr:pic>
    <xdr:clientData/>
  </xdr:twoCellAnchor>
  <xdr:twoCellAnchor editAs="oneCell">
    <xdr:from>
      <xdr:col>3</xdr:col>
      <xdr:colOff>523875</xdr:colOff>
      <xdr:row>252</xdr:row>
      <xdr:rowOff>38101</xdr:rowOff>
    </xdr:from>
    <xdr:to>
      <xdr:col>8</xdr:col>
      <xdr:colOff>638175</xdr:colOff>
      <xdr:row>269</xdr:row>
      <xdr:rowOff>61016</xdr:rowOff>
    </xdr:to>
    <xdr:pic>
      <xdr:nvPicPr>
        <xdr:cNvPr id="9" name="Imagem 8"/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67200" y="46824901"/>
          <a:ext cx="3876675" cy="30994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Relationship Id="rId5" Type="http://schemas.openxmlformats.org/officeDocument/2006/relationships/image" Target="../media/image2.emf"/><Relationship Id="rId4" Type="http://schemas.openxmlformats.org/officeDocument/2006/relationships/oleObject" Target="../embeddings/oleObject4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Relationship Id="rId5" Type="http://schemas.openxmlformats.org/officeDocument/2006/relationships/image" Target="../media/image2.emf"/><Relationship Id="rId4" Type="http://schemas.openxmlformats.org/officeDocument/2006/relationships/oleObject" Target="../embeddings/oleObject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Relationship Id="rId5" Type="http://schemas.openxmlformats.org/officeDocument/2006/relationships/image" Target="../media/image2.emf"/><Relationship Id="rId4" Type="http://schemas.openxmlformats.org/officeDocument/2006/relationships/oleObject" Target="../embeddings/oleObject1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Relationship Id="rId5" Type="http://schemas.openxmlformats.org/officeDocument/2006/relationships/image" Target="../media/image2.emf"/><Relationship Id="rId4" Type="http://schemas.openxmlformats.org/officeDocument/2006/relationships/oleObject" Target="../embeddings/oleObject2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Relationship Id="rId5" Type="http://schemas.openxmlformats.org/officeDocument/2006/relationships/image" Target="../media/image2.emf"/><Relationship Id="rId4" Type="http://schemas.openxmlformats.org/officeDocument/2006/relationships/oleObject" Target="../embeddings/oleObject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0"/>
  <sheetViews>
    <sheetView showOutlineSymbols="0" showWhiteSpace="0" view="pageBreakPreview" topLeftCell="A12" zoomScaleNormal="100" zoomScaleSheetLayoutView="100" workbookViewId="0">
      <selection activeCell="L34" sqref="L34"/>
    </sheetView>
  </sheetViews>
  <sheetFormatPr defaultRowHeight="14.25"/>
  <cols>
    <col min="1" max="1" width="10" bestFit="1" customWidth="1"/>
    <col min="2" max="2" width="60" bestFit="1" customWidth="1"/>
    <col min="3" max="3" width="21.5" bestFit="1" customWidth="1"/>
    <col min="4" max="4" width="5" bestFit="1" customWidth="1"/>
    <col min="5" max="7" width="10" bestFit="1" customWidth="1"/>
    <col min="8" max="8" width="13.375" customWidth="1"/>
    <col min="9" max="9" width="8.75" bestFit="1" customWidth="1"/>
    <col min="11" max="11" width="14" bestFit="1" customWidth="1"/>
  </cols>
  <sheetData>
    <row r="1" spans="1:9" ht="15">
      <c r="A1" s="1"/>
      <c r="B1" s="1" t="s">
        <v>0</v>
      </c>
      <c r="C1" s="1" t="s">
        <v>1</v>
      </c>
      <c r="D1" s="350" t="s">
        <v>2</v>
      </c>
      <c r="E1" s="350"/>
      <c r="F1" s="350"/>
      <c r="G1" s="350" t="s">
        <v>3</v>
      </c>
      <c r="H1" s="350"/>
      <c r="I1" s="350"/>
    </row>
    <row r="2" spans="1:9" ht="58.9" customHeight="1">
      <c r="A2" s="2"/>
      <c r="B2" s="2" t="s">
        <v>643</v>
      </c>
      <c r="C2" s="2" t="s">
        <v>644</v>
      </c>
      <c r="D2" s="351" t="str">
        <f>Orçamento!G2</f>
        <v>Serviço: 25,22%                   Material: 16,75%</v>
      </c>
      <c r="E2" s="344"/>
      <c r="F2" s="344"/>
      <c r="G2" s="344" t="s">
        <v>1128</v>
      </c>
      <c r="H2" s="344"/>
      <c r="I2" s="344"/>
    </row>
    <row r="3" spans="1:9" ht="15">
      <c r="A3" s="352" t="s">
        <v>4</v>
      </c>
      <c r="B3" s="348"/>
      <c r="C3" s="348"/>
      <c r="D3" s="348"/>
      <c r="E3" s="348"/>
      <c r="F3" s="348"/>
      <c r="G3" s="348"/>
      <c r="H3" s="348"/>
      <c r="I3" s="348"/>
    </row>
    <row r="4" spans="1:9" ht="15">
      <c r="A4" s="3" t="s">
        <v>5</v>
      </c>
      <c r="B4" s="353" t="s">
        <v>6</v>
      </c>
      <c r="C4" s="353"/>
      <c r="D4" s="353"/>
      <c r="E4" s="353"/>
      <c r="F4" s="353"/>
      <c r="G4" s="353"/>
      <c r="H4" s="4" t="s">
        <v>7</v>
      </c>
      <c r="I4" s="4" t="s">
        <v>8</v>
      </c>
    </row>
    <row r="5" spans="1:9">
      <c r="A5" s="6" t="s">
        <v>9</v>
      </c>
      <c r="B5" s="354" t="s">
        <v>645</v>
      </c>
      <c r="C5" s="354"/>
      <c r="D5" s="354"/>
      <c r="E5" s="354"/>
      <c r="F5" s="354"/>
      <c r="G5" s="354"/>
      <c r="H5" s="43">
        <v>568961.49</v>
      </c>
      <c r="I5" s="44">
        <v>1</v>
      </c>
    </row>
    <row r="6" spans="1:9">
      <c r="A6" s="45" t="s">
        <v>21</v>
      </c>
      <c r="B6" s="349" t="s">
        <v>22</v>
      </c>
      <c r="C6" s="349"/>
      <c r="D6" s="349"/>
      <c r="E6" s="349"/>
      <c r="F6" s="349"/>
      <c r="G6" s="349"/>
      <c r="H6" s="46">
        <v>8577.64</v>
      </c>
      <c r="I6" s="47">
        <v>1.5075958831589815E-2</v>
      </c>
    </row>
    <row r="7" spans="1:9">
      <c r="A7" s="45" t="s">
        <v>28</v>
      </c>
      <c r="B7" s="349" t="s">
        <v>646</v>
      </c>
      <c r="C7" s="349"/>
      <c r="D7" s="349"/>
      <c r="E7" s="349"/>
      <c r="F7" s="349"/>
      <c r="G7" s="349"/>
      <c r="H7" s="46">
        <v>1822.55</v>
      </c>
      <c r="I7" s="47">
        <v>3.2032923704555117E-3</v>
      </c>
    </row>
    <row r="8" spans="1:9">
      <c r="A8" s="45" t="s">
        <v>45</v>
      </c>
      <c r="B8" s="349" t="s">
        <v>647</v>
      </c>
      <c r="C8" s="349"/>
      <c r="D8" s="349"/>
      <c r="E8" s="349"/>
      <c r="F8" s="349"/>
      <c r="G8" s="349"/>
      <c r="H8" s="46">
        <v>52120.34</v>
      </c>
      <c r="I8" s="47">
        <v>9.1606094465198337E-2</v>
      </c>
    </row>
    <row r="9" spans="1:9">
      <c r="A9" s="45" t="s">
        <v>57</v>
      </c>
      <c r="B9" s="349" t="s">
        <v>648</v>
      </c>
      <c r="C9" s="349"/>
      <c r="D9" s="349"/>
      <c r="E9" s="349"/>
      <c r="F9" s="349"/>
      <c r="G9" s="349"/>
      <c r="H9" s="46">
        <v>50748.28</v>
      </c>
      <c r="I9" s="47">
        <v>8.9194578002106964E-2</v>
      </c>
    </row>
    <row r="10" spans="1:9">
      <c r="A10" s="45" t="s">
        <v>59</v>
      </c>
      <c r="B10" s="349" t="s">
        <v>649</v>
      </c>
      <c r="C10" s="349"/>
      <c r="D10" s="349"/>
      <c r="E10" s="349"/>
      <c r="F10" s="349"/>
      <c r="G10" s="349"/>
      <c r="H10" s="46">
        <v>37280.57</v>
      </c>
      <c r="I10" s="47">
        <v>6.5523889850611861E-2</v>
      </c>
    </row>
    <row r="11" spans="1:9">
      <c r="A11" s="45" t="s">
        <v>650</v>
      </c>
      <c r="B11" s="349" t="s">
        <v>76</v>
      </c>
      <c r="C11" s="349"/>
      <c r="D11" s="349"/>
      <c r="E11" s="349"/>
      <c r="F11" s="349"/>
      <c r="G11" s="349"/>
      <c r="H11" s="46">
        <v>9294.0499999999993</v>
      </c>
      <c r="I11" s="47">
        <v>1.6335112592593921E-2</v>
      </c>
    </row>
    <row r="12" spans="1:9">
      <c r="A12" s="45" t="s">
        <v>651</v>
      </c>
      <c r="B12" s="349" t="s">
        <v>72</v>
      </c>
      <c r="C12" s="349"/>
      <c r="D12" s="349"/>
      <c r="E12" s="349"/>
      <c r="F12" s="349"/>
      <c r="G12" s="349"/>
      <c r="H12" s="46">
        <v>182146.4</v>
      </c>
      <c r="I12" s="47">
        <v>0.32013836296723702</v>
      </c>
    </row>
    <row r="13" spans="1:9">
      <c r="A13" s="45" t="s">
        <v>652</v>
      </c>
      <c r="B13" s="349" t="s">
        <v>653</v>
      </c>
      <c r="C13" s="349"/>
      <c r="D13" s="349"/>
      <c r="E13" s="349"/>
      <c r="F13" s="349"/>
      <c r="G13" s="349"/>
      <c r="H13" s="46">
        <v>15416.92</v>
      </c>
      <c r="I13" s="47">
        <v>2.7096596643122542E-2</v>
      </c>
    </row>
    <row r="14" spans="1:9">
      <c r="A14" s="45" t="s">
        <v>654</v>
      </c>
      <c r="B14" s="349" t="s">
        <v>87</v>
      </c>
      <c r="C14" s="349"/>
      <c r="D14" s="349"/>
      <c r="E14" s="349"/>
      <c r="F14" s="349"/>
      <c r="G14" s="349"/>
      <c r="H14" s="46">
        <v>103305.27</v>
      </c>
      <c r="I14" s="47">
        <v>0.18156812335400765</v>
      </c>
    </row>
    <row r="15" spans="1:9">
      <c r="A15" s="45" t="s">
        <v>655</v>
      </c>
      <c r="B15" s="349" t="s">
        <v>81</v>
      </c>
      <c r="C15" s="349"/>
      <c r="D15" s="349"/>
      <c r="E15" s="349"/>
      <c r="F15" s="349"/>
      <c r="G15" s="349"/>
      <c r="H15" s="46">
        <v>38009.72</v>
      </c>
      <c r="I15" s="47">
        <v>6.6805435285259812E-2</v>
      </c>
    </row>
    <row r="16" spans="1:9">
      <c r="A16" s="45" t="s">
        <v>656</v>
      </c>
      <c r="B16" s="349" t="s">
        <v>657</v>
      </c>
      <c r="C16" s="349"/>
      <c r="D16" s="349"/>
      <c r="E16" s="349"/>
      <c r="F16" s="349"/>
      <c r="G16" s="349"/>
      <c r="H16" s="46">
        <v>577.30999999999995</v>
      </c>
      <c r="I16" s="47">
        <v>1.014673242647758E-3</v>
      </c>
    </row>
    <row r="17" spans="1:12">
      <c r="A17" s="45" t="s">
        <v>658</v>
      </c>
      <c r="B17" s="349" t="s">
        <v>659</v>
      </c>
      <c r="C17" s="349"/>
      <c r="D17" s="349"/>
      <c r="E17" s="349"/>
      <c r="F17" s="349"/>
      <c r="G17" s="349"/>
      <c r="H17" s="46">
        <v>2537.3200000000002</v>
      </c>
      <c r="I17" s="47">
        <v>4.4595636868147263E-3</v>
      </c>
    </row>
    <row r="18" spans="1:12">
      <c r="A18" s="45" t="s">
        <v>660</v>
      </c>
      <c r="B18" s="349" t="s">
        <v>661</v>
      </c>
      <c r="C18" s="349"/>
      <c r="D18" s="349"/>
      <c r="E18" s="349"/>
      <c r="F18" s="349"/>
      <c r="G18" s="349"/>
      <c r="H18" s="46">
        <v>2806.09</v>
      </c>
      <c r="I18" s="47">
        <v>4.931950666819296E-3</v>
      </c>
    </row>
    <row r="19" spans="1:12">
      <c r="A19" s="45" t="s">
        <v>662</v>
      </c>
      <c r="B19" s="349" t="s">
        <v>663</v>
      </c>
      <c r="C19" s="349"/>
      <c r="D19" s="349"/>
      <c r="E19" s="349"/>
      <c r="F19" s="349"/>
      <c r="G19" s="349"/>
      <c r="H19" s="46">
        <v>5809.87</v>
      </c>
      <c r="I19" s="47">
        <v>1.0211358944521886E-2</v>
      </c>
    </row>
    <row r="20" spans="1:12">
      <c r="A20" s="45" t="s">
        <v>664</v>
      </c>
      <c r="B20" s="349" t="s">
        <v>665</v>
      </c>
      <c r="C20" s="349"/>
      <c r="D20" s="349"/>
      <c r="E20" s="349"/>
      <c r="F20" s="349"/>
      <c r="G20" s="349"/>
      <c r="H20" s="46">
        <v>15370.64</v>
      </c>
      <c r="I20" s="47">
        <v>2.7015255461314263E-2</v>
      </c>
    </row>
    <row r="21" spans="1:12">
      <c r="A21" s="45" t="s">
        <v>666</v>
      </c>
      <c r="B21" s="349" t="s">
        <v>667</v>
      </c>
      <c r="C21" s="349"/>
      <c r="D21" s="349"/>
      <c r="E21" s="349"/>
      <c r="F21" s="349"/>
      <c r="G21" s="349"/>
      <c r="H21" s="46">
        <v>2604.91</v>
      </c>
      <c r="I21" s="47">
        <v>4.5783590731246155E-3</v>
      </c>
    </row>
    <row r="22" spans="1:12">
      <c r="A22" s="45" t="s">
        <v>668</v>
      </c>
      <c r="B22" s="349" t="s">
        <v>669</v>
      </c>
      <c r="C22" s="349"/>
      <c r="D22" s="349"/>
      <c r="E22" s="349"/>
      <c r="F22" s="349"/>
      <c r="G22" s="349"/>
      <c r="H22" s="46">
        <v>1325.68</v>
      </c>
      <c r="I22" s="47">
        <v>2.3299995224632867E-3</v>
      </c>
    </row>
    <row r="23" spans="1:12">
      <c r="A23" s="45" t="s">
        <v>670</v>
      </c>
      <c r="B23" s="349" t="s">
        <v>671</v>
      </c>
      <c r="C23" s="349"/>
      <c r="D23" s="349"/>
      <c r="E23" s="349"/>
      <c r="F23" s="349"/>
      <c r="G23" s="349"/>
      <c r="H23" s="46">
        <v>5063.6499999999996</v>
      </c>
      <c r="I23" s="47">
        <v>8.8998114793322827E-3</v>
      </c>
    </row>
    <row r="24" spans="1:12">
      <c r="A24" s="45" t="s">
        <v>672</v>
      </c>
      <c r="B24" s="349" t="s">
        <v>673</v>
      </c>
      <c r="C24" s="349"/>
      <c r="D24" s="349"/>
      <c r="E24" s="349"/>
      <c r="F24" s="349"/>
      <c r="G24" s="349"/>
      <c r="H24" s="46">
        <v>34144.28</v>
      </c>
      <c r="I24" s="47">
        <v>6.0011583560778431E-2</v>
      </c>
    </row>
    <row r="25" spans="1:12">
      <c r="A25" s="11"/>
      <c r="B25" s="11"/>
      <c r="C25" s="11"/>
      <c r="D25" s="11"/>
      <c r="E25" s="11"/>
      <c r="F25" s="11"/>
      <c r="G25" s="11"/>
      <c r="H25" s="11"/>
      <c r="I25" s="11"/>
    </row>
    <row r="26" spans="1:12">
      <c r="A26" s="12"/>
      <c r="B26" s="13"/>
      <c r="C26" s="12"/>
      <c r="D26" s="12"/>
      <c r="E26" s="344" t="s">
        <v>10</v>
      </c>
      <c r="F26" s="345"/>
      <c r="G26" s="346">
        <v>455310.05</v>
      </c>
      <c r="H26" s="345"/>
      <c r="I26" s="345"/>
    </row>
    <row r="27" spans="1:12">
      <c r="A27" s="12"/>
      <c r="B27" s="13"/>
      <c r="C27" s="12"/>
      <c r="D27" s="12"/>
      <c r="E27" s="344" t="s">
        <v>11</v>
      </c>
      <c r="F27" s="345"/>
      <c r="G27" s="346">
        <v>113651.44</v>
      </c>
      <c r="H27" s="345"/>
      <c r="I27" s="345"/>
    </row>
    <row r="28" spans="1:12">
      <c r="A28" s="12"/>
      <c r="B28" s="13"/>
      <c r="C28" s="12"/>
      <c r="D28" s="12"/>
      <c r="E28" s="344" t="s">
        <v>12</v>
      </c>
      <c r="F28" s="345"/>
      <c r="G28" s="346">
        <v>568961.49</v>
      </c>
      <c r="H28" s="345"/>
      <c r="I28" s="345"/>
      <c r="K28" s="197">
        <v>638973.22</v>
      </c>
    </row>
    <row r="29" spans="1:12">
      <c r="A29" s="14"/>
      <c r="B29" s="14"/>
      <c r="C29" s="14"/>
      <c r="D29" s="14"/>
      <c r="E29" s="14"/>
      <c r="F29" s="14"/>
      <c r="G29" s="14"/>
      <c r="H29" s="14"/>
      <c r="I29" s="14"/>
      <c r="K29" s="198">
        <f>K28-G28</f>
        <v>70011.729999999981</v>
      </c>
      <c r="L29" s="199">
        <f>K29/K28</f>
        <v>0.10956911464928058</v>
      </c>
    </row>
    <row r="30" spans="1:12">
      <c r="A30" s="347" t="s">
        <v>13</v>
      </c>
      <c r="B30" s="348"/>
      <c r="C30" s="348"/>
      <c r="D30" s="348"/>
      <c r="E30" s="348"/>
      <c r="F30" s="348"/>
      <c r="G30" s="348"/>
      <c r="H30" s="348"/>
      <c r="I30" s="348"/>
    </row>
  </sheetData>
  <mergeCells count="33">
    <mergeCell ref="B24:G24"/>
    <mergeCell ref="B4:G4"/>
    <mergeCell ref="B5:G5"/>
    <mergeCell ref="B6:G6"/>
    <mergeCell ref="B7:G7"/>
    <mergeCell ref="B8:G8"/>
    <mergeCell ref="B21:G21"/>
    <mergeCell ref="B22:G22"/>
    <mergeCell ref="B23:G23"/>
    <mergeCell ref="B9:G9"/>
    <mergeCell ref="B10:G10"/>
    <mergeCell ref="B11:G11"/>
    <mergeCell ref="B12:G12"/>
    <mergeCell ref="B13:G13"/>
    <mergeCell ref="B14:G14"/>
    <mergeCell ref="B15:G15"/>
    <mergeCell ref="D1:F1"/>
    <mergeCell ref="G1:I1"/>
    <mergeCell ref="D2:F2"/>
    <mergeCell ref="G2:I2"/>
    <mergeCell ref="A3:I3"/>
    <mergeCell ref="B16:G16"/>
    <mergeCell ref="B17:G17"/>
    <mergeCell ref="B18:G18"/>
    <mergeCell ref="B19:G19"/>
    <mergeCell ref="B20:G20"/>
    <mergeCell ref="E28:F28"/>
    <mergeCell ref="G28:I28"/>
    <mergeCell ref="A30:I30"/>
    <mergeCell ref="E26:F26"/>
    <mergeCell ref="G26:I26"/>
    <mergeCell ref="E27:F27"/>
    <mergeCell ref="G27:I27"/>
  </mergeCells>
  <pageMargins left="1.299212598425197" right="1.299212598425197" top="0.98425196850393704" bottom="0.98425196850393704" header="0.51181102362204722" footer="0.51181102362204722"/>
  <pageSetup paperSize="9" scale="70" fitToHeight="0" orientation="landscape" r:id="rId1"/>
  <headerFooter>
    <oddHeader>&amp;L &amp;C &amp;R</oddHeader>
    <oddFooter>&amp;L &amp;C &amp;R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329"/>
  <sheetViews>
    <sheetView view="pageBreakPreview" zoomScale="70" zoomScaleNormal="100" zoomScaleSheetLayoutView="70" workbookViewId="0">
      <selection activeCell="E311" sqref="E311"/>
    </sheetView>
  </sheetViews>
  <sheetFormatPr defaultRowHeight="14.25"/>
  <cols>
    <col min="1" max="1" width="9.625" bestFit="1" customWidth="1"/>
    <col min="2" max="2" width="60" bestFit="1" customWidth="1"/>
    <col min="3" max="3" width="5.5" bestFit="1" customWidth="1"/>
    <col min="4" max="4" width="12.375" bestFit="1" customWidth="1"/>
    <col min="5" max="5" width="57.875" style="195" customWidth="1"/>
    <col min="6" max="6" width="7.5" style="196" customWidth="1"/>
    <col min="7" max="12" width="7.75" customWidth="1"/>
    <col min="13" max="13" width="10.875" bestFit="1" customWidth="1"/>
    <col min="14" max="14" width="8.875" bestFit="1" customWidth="1"/>
    <col min="15" max="15" width="9.75" bestFit="1" customWidth="1"/>
    <col min="16" max="16" width="13.75" bestFit="1" customWidth="1"/>
  </cols>
  <sheetData>
    <row r="1" spans="1:16" ht="15">
      <c r="A1" s="1"/>
      <c r="B1" s="1" t="s">
        <v>0</v>
      </c>
      <c r="C1" s="1"/>
      <c r="D1" s="1"/>
      <c r="E1" s="1"/>
      <c r="F1" s="143"/>
      <c r="H1" s="348"/>
      <c r="I1" s="348"/>
    </row>
    <row r="2" spans="1:16" ht="38.25">
      <c r="A2" s="2"/>
      <c r="B2" s="2" t="s">
        <v>643</v>
      </c>
      <c r="C2" s="2"/>
      <c r="D2" s="2"/>
      <c r="E2" s="2"/>
      <c r="F2" s="143"/>
      <c r="H2" s="348"/>
      <c r="I2" s="348"/>
    </row>
    <row r="3" spans="1:16" ht="23.25">
      <c r="A3" s="392" t="s">
        <v>2617</v>
      </c>
      <c r="B3" s="392"/>
      <c r="C3" s="392"/>
      <c r="D3" s="392"/>
      <c r="E3" s="392"/>
      <c r="F3" s="392"/>
      <c r="G3" s="392"/>
      <c r="H3" s="392"/>
      <c r="I3" s="392"/>
      <c r="J3" s="392"/>
      <c r="K3" s="392"/>
      <c r="L3" s="392"/>
      <c r="M3" s="392"/>
      <c r="N3" s="392"/>
      <c r="O3" s="392"/>
      <c r="P3" s="392"/>
    </row>
    <row r="4" spans="1:16" s="144" customFormat="1" ht="15">
      <c r="A4" s="393" t="s">
        <v>5</v>
      </c>
      <c r="B4" s="393" t="s">
        <v>2282</v>
      </c>
      <c r="C4" s="393" t="s">
        <v>17</v>
      </c>
      <c r="D4" s="395" t="s">
        <v>2283</v>
      </c>
      <c r="E4" s="397" t="s">
        <v>1138</v>
      </c>
      <c r="F4" s="398" t="s">
        <v>2284</v>
      </c>
      <c r="G4" s="398"/>
      <c r="H4" s="398"/>
      <c r="I4" s="398"/>
      <c r="J4" s="398"/>
      <c r="K4" s="398"/>
      <c r="L4" s="398"/>
      <c r="M4" s="398"/>
      <c r="N4" s="398"/>
      <c r="O4" s="398"/>
      <c r="P4" s="398"/>
    </row>
    <row r="5" spans="1:16" ht="15">
      <c r="A5" s="394"/>
      <c r="B5" s="394"/>
      <c r="C5" s="394"/>
      <c r="D5" s="396"/>
      <c r="E5" s="397"/>
      <c r="F5" s="145" t="s">
        <v>2285</v>
      </c>
      <c r="G5" s="146" t="s">
        <v>2286</v>
      </c>
      <c r="H5" s="146" t="s">
        <v>2287</v>
      </c>
      <c r="I5" s="146" t="s">
        <v>2288</v>
      </c>
      <c r="J5" s="146" t="s">
        <v>2289</v>
      </c>
      <c r="K5" s="146" t="s">
        <v>2290</v>
      </c>
      <c r="L5" s="146" t="s">
        <v>2291</v>
      </c>
      <c r="M5" s="146" t="s">
        <v>2292</v>
      </c>
      <c r="N5" s="146" t="s">
        <v>2293</v>
      </c>
      <c r="O5" s="147" t="s">
        <v>2294</v>
      </c>
      <c r="P5" s="146" t="s">
        <v>2295</v>
      </c>
    </row>
    <row r="6" spans="1:16" ht="15">
      <c r="A6" s="148" t="s">
        <v>9</v>
      </c>
      <c r="B6" s="148" t="s">
        <v>645</v>
      </c>
      <c r="C6" s="149"/>
      <c r="D6" s="149"/>
      <c r="E6" s="150"/>
      <c r="F6" s="151"/>
      <c r="G6" s="152"/>
      <c r="H6" s="152"/>
      <c r="I6" s="152"/>
      <c r="J6" s="152"/>
      <c r="K6" s="152"/>
      <c r="L6" s="152"/>
      <c r="M6" s="152"/>
      <c r="N6" s="152"/>
      <c r="O6" s="152"/>
      <c r="P6" s="152"/>
    </row>
    <row r="7" spans="1:16" ht="15">
      <c r="A7" s="148" t="s">
        <v>28</v>
      </c>
      <c r="B7" s="148" t="s">
        <v>646</v>
      </c>
      <c r="C7" s="149"/>
      <c r="D7" s="149"/>
      <c r="E7" s="150"/>
      <c r="F7" s="151"/>
      <c r="G7" s="152"/>
      <c r="H7" s="152"/>
      <c r="I7" s="152"/>
      <c r="J7" s="152"/>
      <c r="K7" s="152"/>
      <c r="L7" s="152"/>
      <c r="M7" s="152"/>
      <c r="N7" s="152"/>
      <c r="O7" s="152"/>
      <c r="P7" s="152"/>
    </row>
    <row r="8" spans="1:16" ht="25.5">
      <c r="A8" s="153" t="s">
        <v>29</v>
      </c>
      <c r="B8" s="153" t="s">
        <v>677</v>
      </c>
      <c r="C8" s="154" t="s">
        <v>30</v>
      </c>
      <c r="D8" s="155">
        <v>44.46</v>
      </c>
      <c r="E8" s="156"/>
      <c r="F8" s="157"/>
      <c r="G8" s="158"/>
      <c r="H8" s="158"/>
      <c r="I8" s="158"/>
      <c r="J8" s="158"/>
      <c r="K8" s="158"/>
      <c r="L8" s="158"/>
      <c r="M8" s="158"/>
      <c r="N8" s="158"/>
      <c r="O8" s="159">
        <f>SUM(N9:N19)</f>
        <v>20.268750000000001</v>
      </c>
      <c r="P8" s="160">
        <f>D8-O8</f>
        <v>24.19125</v>
      </c>
    </row>
    <row r="9" spans="1:16" ht="15">
      <c r="A9" s="178" t="s">
        <v>2310</v>
      </c>
      <c r="B9" s="260" t="s">
        <v>2359</v>
      </c>
      <c r="C9" s="179"/>
      <c r="D9" s="180"/>
      <c r="E9" s="181" t="s">
        <v>2360</v>
      </c>
      <c r="F9" s="165">
        <v>1</v>
      </c>
      <c r="G9" s="166">
        <v>1</v>
      </c>
      <c r="H9" s="166"/>
      <c r="I9" s="166">
        <f t="shared" ref="I9:I14" si="0">G9</f>
        <v>1</v>
      </c>
      <c r="J9" s="166"/>
      <c r="K9" s="166">
        <v>1.55</v>
      </c>
      <c r="L9" s="166"/>
      <c r="M9" s="166">
        <f t="shared" ref="M9:M19" si="1">G9*I9*K9</f>
        <v>1.55</v>
      </c>
      <c r="N9" s="166">
        <f t="shared" ref="N9:N19" si="2">M9*F9</f>
        <v>1.55</v>
      </c>
      <c r="O9" s="167"/>
      <c r="P9" s="166"/>
    </row>
    <row r="10" spans="1:16" ht="15">
      <c r="A10" s="178" t="s">
        <v>2313</v>
      </c>
      <c r="B10" s="260" t="s">
        <v>2362</v>
      </c>
      <c r="C10" s="179"/>
      <c r="D10" s="180"/>
      <c r="E10" s="181" t="str">
        <f>E9</f>
        <v>ENTRADA / BILHETERIA</v>
      </c>
      <c r="F10" s="165">
        <v>1</v>
      </c>
      <c r="G10" s="166">
        <v>1</v>
      </c>
      <c r="H10" s="166"/>
      <c r="I10" s="166">
        <f t="shared" si="0"/>
        <v>1</v>
      </c>
      <c r="J10" s="166"/>
      <c r="K10" s="166">
        <v>1.45</v>
      </c>
      <c r="L10" s="166"/>
      <c r="M10" s="166">
        <f t="shared" si="1"/>
        <v>1.45</v>
      </c>
      <c r="N10" s="166">
        <f t="shared" si="2"/>
        <v>1.45</v>
      </c>
      <c r="O10" s="167"/>
      <c r="P10" s="166"/>
    </row>
    <row r="11" spans="1:16" ht="15">
      <c r="A11" s="178" t="s">
        <v>2316</v>
      </c>
      <c r="B11" s="260" t="s">
        <v>2364</v>
      </c>
      <c r="C11" s="179"/>
      <c r="D11" s="180"/>
      <c r="E11" s="181" t="str">
        <f t="shared" ref="E11:E14" si="3">E10</f>
        <v>ENTRADA / BILHETERIA</v>
      </c>
      <c r="F11" s="165">
        <v>1</v>
      </c>
      <c r="G11" s="166">
        <v>1.25</v>
      </c>
      <c r="H11" s="166"/>
      <c r="I11" s="166">
        <f t="shared" si="0"/>
        <v>1.25</v>
      </c>
      <c r="J11" s="166"/>
      <c r="K11" s="166">
        <v>1.5</v>
      </c>
      <c r="L11" s="166"/>
      <c r="M11" s="166">
        <f t="shared" si="1"/>
        <v>2.34375</v>
      </c>
      <c r="N11" s="166">
        <f t="shared" si="2"/>
        <v>2.34375</v>
      </c>
      <c r="O11" s="167"/>
      <c r="P11" s="166"/>
    </row>
    <row r="12" spans="1:16" ht="15">
      <c r="A12" s="178" t="s">
        <v>2319</v>
      </c>
      <c r="B12" s="260" t="s">
        <v>2366</v>
      </c>
      <c r="C12" s="179"/>
      <c r="D12" s="180"/>
      <c r="E12" s="181" t="str">
        <f t="shared" si="3"/>
        <v>ENTRADA / BILHETERIA</v>
      </c>
      <c r="F12" s="165">
        <v>1</v>
      </c>
      <c r="G12" s="166">
        <v>1.25</v>
      </c>
      <c r="H12" s="166"/>
      <c r="I12" s="166">
        <f t="shared" si="0"/>
        <v>1.25</v>
      </c>
      <c r="J12" s="166"/>
      <c r="K12" s="166">
        <v>1.6</v>
      </c>
      <c r="L12" s="166"/>
      <c r="M12" s="166">
        <f t="shared" si="1"/>
        <v>2.5</v>
      </c>
      <c r="N12" s="166">
        <f t="shared" si="2"/>
        <v>2.5</v>
      </c>
      <c r="O12" s="167"/>
      <c r="P12" s="166"/>
    </row>
    <row r="13" spans="1:16" ht="15">
      <c r="A13" s="178" t="s">
        <v>2322</v>
      </c>
      <c r="B13" s="260" t="s">
        <v>2368</v>
      </c>
      <c r="C13" s="179"/>
      <c r="D13" s="180"/>
      <c r="E13" s="181" t="str">
        <f t="shared" si="3"/>
        <v>ENTRADA / BILHETERIA</v>
      </c>
      <c r="F13" s="165">
        <v>1</v>
      </c>
      <c r="G13" s="166">
        <v>1</v>
      </c>
      <c r="H13" s="166"/>
      <c r="I13" s="166">
        <f t="shared" si="0"/>
        <v>1</v>
      </c>
      <c r="J13" s="166"/>
      <c r="K13" s="166">
        <v>1.5</v>
      </c>
      <c r="L13" s="166"/>
      <c r="M13" s="166">
        <f t="shared" si="1"/>
        <v>1.5</v>
      </c>
      <c r="N13" s="166">
        <f t="shared" si="2"/>
        <v>1.5</v>
      </c>
      <c r="O13" s="167"/>
      <c r="P13" s="166"/>
    </row>
    <row r="14" spans="1:16" ht="15">
      <c r="A14" s="178" t="s">
        <v>2325</v>
      </c>
      <c r="B14" s="260" t="s">
        <v>2370</v>
      </c>
      <c r="C14" s="179"/>
      <c r="D14" s="180"/>
      <c r="E14" s="181" t="str">
        <f t="shared" si="3"/>
        <v>ENTRADA / BILHETERIA</v>
      </c>
      <c r="F14" s="165">
        <v>1</v>
      </c>
      <c r="G14" s="166">
        <v>1</v>
      </c>
      <c r="H14" s="166"/>
      <c r="I14" s="166">
        <f t="shared" si="0"/>
        <v>1</v>
      </c>
      <c r="J14" s="166"/>
      <c r="K14" s="166">
        <v>1.4</v>
      </c>
      <c r="L14" s="166"/>
      <c r="M14" s="166">
        <f t="shared" si="1"/>
        <v>1.4</v>
      </c>
      <c r="N14" s="166">
        <f t="shared" si="2"/>
        <v>1.4</v>
      </c>
      <c r="O14" s="167"/>
      <c r="P14" s="166"/>
    </row>
    <row r="15" spans="1:16" ht="15">
      <c r="A15" s="178" t="s">
        <v>2328</v>
      </c>
      <c r="B15" s="178" t="s">
        <v>2372</v>
      </c>
      <c r="C15" s="179"/>
      <c r="D15" s="180"/>
      <c r="E15" s="181" t="s">
        <v>2373</v>
      </c>
      <c r="F15" s="165">
        <v>1</v>
      </c>
      <c r="G15" s="166">
        <v>0.3</v>
      </c>
      <c r="H15" s="166"/>
      <c r="I15" s="166">
        <v>30</v>
      </c>
      <c r="J15" s="166"/>
      <c r="K15" s="166">
        <v>0.1</v>
      </c>
      <c r="L15" s="166"/>
      <c r="M15" s="166">
        <f t="shared" si="1"/>
        <v>0.9</v>
      </c>
      <c r="N15" s="166">
        <f t="shared" si="2"/>
        <v>0.9</v>
      </c>
      <c r="O15" s="167"/>
      <c r="P15" s="166"/>
    </row>
    <row r="16" spans="1:16" ht="15">
      <c r="A16" s="178" t="s">
        <v>2331</v>
      </c>
      <c r="B16" s="178" t="s">
        <v>2375</v>
      </c>
      <c r="C16" s="179"/>
      <c r="D16" s="180"/>
      <c r="E16" s="181" t="s">
        <v>2376</v>
      </c>
      <c r="F16" s="165">
        <v>1</v>
      </c>
      <c r="G16" s="166">
        <v>0.3</v>
      </c>
      <c r="H16" s="166"/>
      <c r="I16" s="166">
        <v>30</v>
      </c>
      <c r="J16" s="166"/>
      <c r="K16" s="166">
        <v>0.1</v>
      </c>
      <c r="L16" s="166"/>
      <c r="M16" s="166">
        <f t="shared" si="1"/>
        <v>0.9</v>
      </c>
      <c r="N16" s="166">
        <f t="shared" si="2"/>
        <v>0.9</v>
      </c>
      <c r="O16" s="167"/>
      <c r="P16" s="166"/>
    </row>
    <row r="17" spans="1:16" ht="15">
      <c r="A17" s="178" t="s">
        <v>2334</v>
      </c>
      <c r="B17" s="178" t="s">
        <v>2378</v>
      </c>
      <c r="C17" s="179"/>
      <c r="D17" s="180"/>
      <c r="E17" s="181" t="s">
        <v>2379</v>
      </c>
      <c r="F17" s="165">
        <v>1</v>
      </c>
      <c r="G17" s="166">
        <v>0.3</v>
      </c>
      <c r="H17" s="166"/>
      <c r="I17" s="166">
        <v>20</v>
      </c>
      <c r="J17" s="166"/>
      <c r="K17" s="166">
        <v>0.1</v>
      </c>
      <c r="L17" s="166"/>
      <c r="M17" s="166">
        <f t="shared" si="1"/>
        <v>0.60000000000000009</v>
      </c>
      <c r="N17" s="166">
        <f t="shared" si="2"/>
        <v>0.60000000000000009</v>
      </c>
      <c r="O17" s="167"/>
      <c r="P17" s="166"/>
    </row>
    <row r="18" spans="1:16" ht="15">
      <c r="A18" s="178" t="s">
        <v>2337</v>
      </c>
      <c r="B18" s="178" t="s">
        <v>2381</v>
      </c>
      <c r="C18" s="179"/>
      <c r="D18" s="180"/>
      <c r="E18" s="181" t="s">
        <v>2382</v>
      </c>
      <c r="F18" s="165">
        <v>1</v>
      </c>
      <c r="G18" s="166">
        <v>0.3</v>
      </c>
      <c r="H18" s="166"/>
      <c r="I18" s="166">
        <v>20</v>
      </c>
      <c r="J18" s="166"/>
      <c r="K18" s="166">
        <v>0.1</v>
      </c>
      <c r="L18" s="166"/>
      <c r="M18" s="166">
        <f t="shared" si="1"/>
        <v>0.60000000000000009</v>
      </c>
      <c r="N18" s="166">
        <f t="shared" si="2"/>
        <v>0.60000000000000009</v>
      </c>
      <c r="O18" s="167"/>
      <c r="P18" s="166"/>
    </row>
    <row r="19" spans="1:16" ht="15">
      <c r="A19" s="178" t="s">
        <v>2340</v>
      </c>
      <c r="B19" s="178" t="s">
        <v>2629</v>
      </c>
      <c r="C19" s="179"/>
      <c r="D19" s="180"/>
      <c r="E19" s="181" t="str">
        <f>B19</f>
        <v>Cintas Bilheteria</v>
      </c>
      <c r="F19" s="165">
        <v>1</v>
      </c>
      <c r="G19" s="166">
        <v>0.5</v>
      </c>
      <c r="H19" s="166"/>
      <c r="I19" s="166">
        <f>(1.88+2.55+1.68)+(4.15+2.75+4.15)+(1.44*4)+(0.79+0.8+0.79+0.8)</f>
        <v>26.1</v>
      </c>
      <c r="J19" s="166"/>
      <c r="K19" s="166">
        <v>0.5</v>
      </c>
      <c r="L19" s="166"/>
      <c r="M19" s="166">
        <f t="shared" si="1"/>
        <v>6.5250000000000004</v>
      </c>
      <c r="N19" s="166">
        <f t="shared" si="2"/>
        <v>6.5250000000000004</v>
      </c>
      <c r="O19" s="167"/>
      <c r="P19" s="166"/>
    </row>
    <row r="20" spans="1:16" ht="15">
      <c r="A20" s="178"/>
      <c r="B20" s="178"/>
      <c r="C20" s="179"/>
      <c r="D20" s="180"/>
      <c r="E20" s="181"/>
      <c r="F20" s="165"/>
      <c r="G20" s="166"/>
      <c r="H20" s="166"/>
      <c r="I20" s="166"/>
      <c r="J20" s="166"/>
      <c r="K20" s="166"/>
      <c r="L20" s="166"/>
      <c r="M20" s="166"/>
      <c r="N20" s="166"/>
      <c r="O20" s="167"/>
      <c r="P20" s="166"/>
    </row>
    <row r="21" spans="1:16" ht="30" customHeight="1">
      <c r="A21" s="290" t="s">
        <v>2658</v>
      </c>
      <c r="B21" s="290" t="str">
        <f>BM!E23</f>
        <v>Escavação, carga e transporte de solos moles - DMT de 2.000 a 2.500 m - caminho de serviço em revestimento primário - (retirado do solo ruim)</v>
      </c>
      <c r="C21" s="291" t="s">
        <v>2659</v>
      </c>
      <c r="D21" s="292">
        <v>0</v>
      </c>
      <c r="E21" s="293"/>
      <c r="F21" s="294"/>
      <c r="G21" s="295"/>
      <c r="H21" s="295"/>
      <c r="I21" s="295"/>
      <c r="J21" s="295"/>
      <c r="K21" s="295"/>
      <c r="L21" s="295"/>
      <c r="M21" s="295"/>
      <c r="N21" s="295"/>
      <c r="O21" s="159">
        <f>N22</f>
        <v>338.33474999999999</v>
      </c>
      <c r="P21" s="159">
        <f>O21</f>
        <v>338.33474999999999</v>
      </c>
    </row>
    <row r="22" spans="1:16" ht="15">
      <c r="A22" s="178"/>
      <c r="B22" s="178" t="s">
        <v>2661</v>
      </c>
      <c r="C22" s="179"/>
      <c r="D22" s="180"/>
      <c r="E22" s="181"/>
      <c r="F22" s="165">
        <v>1</v>
      </c>
      <c r="G22" s="166">
        <v>26.9</v>
      </c>
      <c r="H22" s="166"/>
      <c r="I22" s="166">
        <v>19.350000000000001</v>
      </c>
      <c r="J22" s="166"/>
      <c r="K22" s="166">
        <v>0.65</v>
      </c>
      <c r="L22" s="166"/>
      <c r="M22" s="166">
        <f>G22*I22*K22</f>
        <v>338.33474999999999</v>
      </c>
      <c r="N22" s="166">
        <f>M22*F22</f>
        <v>338.33474999999999</v>
      </c>
      <c r="O22" s="167"/>
      <c r="P22" s="166"/>
    </row>
    <row r="23" spans="1:16" ht="15">
      <c r="A23" s="284"/>
      <c r="B23" s="284"/>
      <c r="C23" s="285"/>
      <c r="D23" s="286"/>
      <c r="E23" s="240"/>
      <c r="F23" s="287"/>
      <c r="G23" s="288"/>
      <c r="H23" s="288"/>
      <c r="I23" s="288"/>
      <c r="J23" s="288"/>
      <c r="K23" s="288"/>
      <c r="L23" s="288"/>
      <c r="M23" s="288"/>
      <c r="N23" s="288"/>
      <c r="O23" s="289"/>
      <c r="P23" s="288"/>
    </row>
    <row r="24" spans="1:16" ht="15">
      <c r="A24" s="148" t="s">
        <v>45</v>
      </c>
      <c r="B24" s="148" t="s">
        <v>647</v>
      </c>
      <c r="C24" s="149"/>
      <c r="D24" s="149"/>
      <c r="E24" s="150"/>
      <c r="F24" s="151"/>
      <c r="G24" s="152"/>
      <c r="H24" s="152"/>
      <c r="I24" s="152"/>
      <c r="J24" s="152"/>
      <c r="K24" s="152"/>
      <c r="L24" s="152"/>
      <c r="M24" s="152"/>
      <c r="N24" s="152"/>
      <c r="O24" s="189"/>
      <c r="P24" s="152"/>
    </row>
    <row r="25" spans="1:16" ht="15">
      <c r="A25" s="148" t="s">
        <v>46</v>
      </c>
      <c r="B25" s="148" t="s">
        <v>678</v>
      </c>
      <c r="C25" s="149"/>
      <c r="D25" s="149"/>
      <c r="E25" s="150"/>
      <c r="F25" s="151"/>
      <c r="G25" s="152"/>
      <c r="H25" s="152"/>
      <c r="I25" s="152"/>
      <c r="J25" s="152"/>
      <c r="K25" s="152"/>
      <c r="L25" s="152"/>
      <c r="M25" s="152"/>
      <c r="N25" s="152"/>
      <c r="O25" s="189"/>
      <c r="P25" s="152"/>
    </row>
    <row r="26" spans="1:16" ht="25.5">
      <c r="A26" s="153" t="s">
        <v>679</v>
      </c>
      <c r="B26" s="153" t="s">
        <v>681</v>
      </c>
      <c r="C26" s="154" t="s">
        <v>30</v>
      </c>
      <c r="D26" s="155">
        <v>18.239999999999998</v>
      </c>
      <c r="E26" s="190"/>
      <c r="F26" s="191"/>
      <c r="G26" s="160"/>
      <c r="H26" s="160"/>
      <c r="I26" s="160"/>
      <c r="J26" s="160"/>
      <c r="K26" s="160"/>
      <c r="L26" s="160"/>
      <c r="M26" s="160"/>
      <c r="N26" s="160"/>
      <c r="O26" s="159">
        <f>N27</f>
        <v>4.176000000000001</v>
      </c>
      <c r="P26" s="160">
        <f>D26-O26</f>
        <v>14.063999999999997</v>
      </c>
    </row>
    <row r="27" spans="1:16" ht="38.25">
      <c r="A27" s="261" t="s">
        <v>2618</v>
      </c>
      <c r="B27" s="261" t="s">
        <v>2394</v>
      </c>
      <c r="C27" s="262"/>
      <c r="D27" s="263"/>
      <c r="E27" s="264" t="s">
        <v>2645</v>
      </c>
      <c r="F27" s="265">
        <v>1</v>
      </c>
      <c r="G27" s="266">
        <v>0.4</v>
      </c>
      <c r="H27" s="266"/>
      <c r="I27" s="266">
        <f>I19</f>
        <v>26.1</v>
      </c>
      <c r="J27" s="266"/>
      <c r="K27" s="266">
        <v>0.4</v>
      </c>
      <c r="L27" s="266"/>
      <c r="M27" s="266">
        <f>G27*I27*K27</f>
        <v>4.176000000000001</v>
      </c>
      <c r="N27" s="266">
        <f>M27*F27</f>
        <v>4.176000000000001</v>
      </c>
      <c r="O27" s="267"/>
      <c r="P27" s="266"/>
    </row>
    <row r="28" spans="1:16" ht="51">
      <c r="A28" s="153" t="s">
        <v>682</v>
      </c>
      <c r="B28" s="153" t="s">
        <v>684</v>
      </c>
      <c r="C28" s="154" t="s">
        <v>25</v>
      </c>
      <c r="D28" s="155">
        <v>33.880000000000003</v>
      </c>
      <c r="E28" s="156"/>
      <c r="F28" s="157"/>
      <c r="G28" s="158"/>
      <c r="H28" s="158"/>
      <c r="I28" s="158"/>
      <c r="J28" s="158"/>
      <c r="K28" s="158"/>
      <c r="L28" s="158"/>
      <c r="M28" s="158"/>
      <c r="N28" s="158"/>
      <c r="O28" s="159">
        <f>N29+N30</f>
        <v>64.396000000000015</v>
      </c>
      <c r="P28" s="158">
        <f>D28-O28</f>
        <v>-30.516000000000012</v>
      </c>
    </row>
    <row r="29" spans="1:16" ht="38.25">
      <c r="A29" s="269" t="s">
        <v>2396</v>
      </c>
      <c r="B29" s="269" t="s">
        <v>2648</v>
      </c>
      <c r="C29" s="270"/>
      <c r="D29" s="271"/>
      <c r="E29" s="264" t="s">
        <v>2647</v>
      </c>
      <c r="F29" s="272">
        <v>1</v>
      </c>
      <c r="G29" s="273"/>
      <c r="H29" s="273"/>
      <c r="I29" s="273">
        <f>I27</f>
        <v>26.1</v>
      </c>
      <c r="J29" s="273"/>
      <c r="K29" s="273">
        <v>0.36</v>
      </c>
      <c r="L29" s="273"/>
      <c r="M29" s="273">
        <f>I29*K29</f>
        <v>9.3960000000000008</v>
      </c>
      <c r="N29" s="273">
        <f>M29*F29</f>
        <v>9.3960000000000008</v>
      </c>
      <c r="O29" s="273"/>
      <c r="P29" s="273"/>
    </row>
    <row r="30" spans="1:16">
      <c r="A30" s="269"/>
      <c r="B30" s="269" t="s">
        <v>2649</v>
      </c>
      <c r="C30" s="270"/>
      <c r="D30" s="271"/>
      <c r="E30" s="264" t="s">
        <v>2646</v>
      </c>
      <c r="F30" s="272">
        <v>1</v>
      </c>
      <c r="G30" s="273"/>
      <c r="H30" s="273"/>
      <c r="I30" s="273">
        <f>30+30+20+20</f>
        <v>100</v>
      </c>
      <c r="J30" s="273"/>
      <c r="K30" s="273">
        <v>0.55000000000000004</v>
      </c>
      <c r="L30" s="273"/>
      <c r="M30" s="273">
        <f>I30*K30</f>
        <v>55.000000000000007</v>
      </c>
      <c r="N30" s="273">
        <f>M30*F30</f>
        <v>55.000000000000007</v>
      </c>
      <c r="O30" s="273"/>
      <c r="P30" s="273"/>
    </row>
    <row r="31" spans="1:16" ht="25.5">
      <c r="A31" s="153" t="s">
        <v>685</v>
      </c>
      <c r="B31" s="153" t="s">
        <v>687</v>
      </c>
      <c r="C31" s="154" t="s">
        <v>30</v>
      </c>
      <c r="D31" s="155">
        <v>1.64</v>
      </c>
      <c r="E31" s="156"/>
      <c r="F31" s="157"/>
      <c r="G31" s="158"/>
      <c r="H31" s="158"/>
      <c r="I31" s="158"/>
      <c r="J31" s="158"/>
      <c r="K31" s="158"/>
      <c r="L31" s="158"/>
      <c r="M31" s="158"/>
      <c r="N31" s="158"/>
      <c r="O31" s="159">
        <f>SUM(N32:N33)</f>
        <v>0.35625000000000001</v>
      </c>
      <c r="P31" s="158">
        <f>D31-O31</f>
        <v>1.2837499999999999</v>
      </c>
    </row>
    <row r="32" spans="1:16">
      <c r="A32" s="184" t="s">
        <v>2399</v>
      </c>
      <c r="B32" s="184" t="s">
        <v>2651</v>
      </c>
      <c r="C32" s="185"/>
      <c r="D32" s="186"/>
      <c r="E32" s="181"/>
      <c r="F32" s="187">
        <v>2</v>
      </c>
      <c r="G32" s="188">
        <v>1.25</v>
      </c>
      <c r="H32" s="188"/>
      <c r="I32" s="188">
        <v>1.25</v>
      </c>
      <c r="J32" s="188"/>
      <c r="K32" s="188">
        <v>0.05</v>
      </c>
      <c r="L32" s="188"/>
      <c r="M32" s="188">
        <f>G32*I32*K32</f>
        <v>7.8125E-2</v>
      </c>
      <c r="N32" s="188">
        <f>M32*F32</f>
        <v>0.15625</v>
      </c>
      <c r="O32" s="188"/>
      <c r="P32" s="188"/>
    </row>
    <row r="33" spans="1:16">
      <c r="A33" s="184" t="s">
        <v>2401</v>
      </c>
      <c r="B33" s="184" t="s">
        <v>2650</v>
      </c>
      <c r="C33" s="185"/>
      <c r="D33" s="186"/>
      <c r="E33" s="181"/>
      <c r="F33" s="187">
        <v>4</v>
      </c>
      <c r="G33" s="188">
        <v>1</v>
      </c>
      <c r="H33" s="188"/>
      <c r="I33" s="188">
        <v>1</v>
      </c>
      <c r="J33" s="188"/>
      <c r="K33" s="188">
        <v>0.05</v>
      </c>
      <c r="L33" s="188"/>
      <c r="M33" s="188">
        <f>G33*I33*K33</f>
        <v>0.05</v>
      </c>
      <c r="N33" s="188">
        <f t="shared" ref="N33" si="4">M33*F33</f>
        <v>0.2</v>
      </c>
      <c r="O33" s="188"/>
      <c r="P33" s="188"/>
    </row>
    <row r="34" spans="1:16" ht="38.25">
      <c r="A34" s="276" t="s">
        <v>689</v>
      </c>
      <c r="B34" s="276" t="s">
        <v>691</v>
      </c>
      <c r="C34" s="154" t="s">
        <v>25</v>
      </c>
      <c r="D34" s="155">
        <v>107</v>
      </c>
      <c r="E34" s="156"/>
      <c r="F34" s="157"/>
      <c r="G34" s="158"/>
      <c r="H34" s="158"/>
      <c r="I34" s="158"/>
      <c r="J34" s="158"/>
      <c r="K34" s="158"/>
      <c r="L34" s="158"/>
      <c r="M34" s="158"/>
      <c r="N34" s="158"/>
      <c r="O34" s="159">
        <f>SUM(N35:N36)</f>
        <v>107</v>
      </c>
      <c r="P34" s="158">
        <f>D34-O34</f>
        <v>0</v>
      </c>
    </row>
    <row r="35" spans="1:16">
      <c r="A35" s="184" t="s">
        <v>2408</v>
      </c>
      <c r="B35" s="184" t="s">
        <v>2412</v>
      </c>
      <c r="C35" s="185"/>
      <c r="D35" s="186"/>
      <c r="E35" s="181" t="s">
        <v>2410</v>
      </c>
      <c r="F35" s="187">
        <v>1</v>
      </c>
      <c r="G35" s="188"/>
      <c r="H35" s="188"/>
      <c r="I35" s="188"/>
      <c r="J35" s="188"/>
      <c r="K35" s="188"/>
      <c r="L35" s="188"/>
      <c r="M35" s="188">
        <v>95</v>
      </c>
      <c r="N35" s="188">
        <f>M35*F35</f>
        <v>95</v>
      </c>
      <c r="O35" s="188"/>
      <c r="P35" s="188"/>
    </row>
    <row r="36" spans="1:16">
      <c r="A36" s="184" t="s">
        <v>2411</v>
      </c>
      <c r="B36" s="184" t="s">
        <v>2621</v>
      </c>
      <c r="C36" s="185"/>
      <c r="D36" s="186"/>
      <c r="E36" s="181" t="s">
        <v>2410</v>
      </c>
      <c r="F36" s="187">
        <v>1</v>
      </c>
      <c r="G36" s="188"/>
      <c r="H36" s="188"/>
      <c r="I36" s="188"/>
      <c r="J36" s="188"/>
      <c r="K36" s="188"/>
      <c r="L36" s="188"/>
      <c r="M36" s="188">
        <v>12</v>
      </c>
      <c r="N36" s="188">
        <f>M36</f>
        <v>12</v>
      </c>
      <c r="O36" s="188"/>
      <c r="P36" s="188"/>
    </row>
    <row r="37" spans="1:16" ht="25.5">
      <c r="A37" s="153" t="s">
        <v>692</v>
      </c>
      <c r="B37" s="153" t="s">
        <v>33</v>
      </c>
      <c r="C37" s="154" t="s">
        <v>34</v>
      </c>
      <c r="D37" s="155">
        <v>32</v>
      </c>
      <c r="E37" s="156"/>
      <c r="F37" s="157"/>
      <c r="G37" s="158"/>
      <c r="H37" s="158"/>
      <c r="I37" s="158"/>
      <c r="J37" s="158"/>
      <c r="K37" s="274" t="s">
        <v>2625</v>
      </c>
      <c r="L37" s="158"/>
      <c r="M37" s="158"/>
      <c r="N37" s="158"/>
      <c r="O37" s="159">
        <f>SUM(N38:N38)</f>
        <v>25.577999999999999</v>
      </c>
      <c r="P37" s="158">
        <f>D37-O37</f>
        <v>6.4220000000000006</v>
      </c>
    </row>
    <row r="38" spans="1:16" ht="25.5">
      <c r="A38" s="269" t="s">
        <v>2413</v>
      </c>
      <c r="B38" s="269" t="s">
        <v>2414</v>
      </c>
      <c r="C38" s="270"/>
      <c r="D38" s="271"/>
      <c r="E38" s="264" t="s">
        <v>2628</v>
      </c>
      <c r="F38" s="272">
        <v>1</v>
      </c>
      <c r="G38" s="188"/>
      <c r="H38" s="188"/>
      <c r="I38" s="188"/>
      <c r="J38" s="188"/>
      <c r="K38" s="275">
        <f>0.245</f>
        <v>0.245</v>
      </c>
      <c r="L38" s="188"/>
      <c r="M38" s="273">
        <f>(4*((1.88+2.55+1.68)+(4.15+2.75+4.15)+(1.44*4)+(0.79+0.8+0.79+0.8)))</f>
        <v>104.4</v>
      </c>
      <c r="N38" s="273">
        <f>F38*M38*K38</f>
        <v>25.577999999999999</v>
      </c>
      <c r="O38" s="188"/>
      <c r="P38" s="188"/>
    </row>
    <row r="39" spans="1:16" ht="25.5">
      <c r="A39" s="231" t="s">
        <v>693</v>
      </c>
      <c r="B39" s="153" t="s">
        <v>36</v>
      </c>
      <c r="C39" s="154" t="s">
        <v>34</v>
      </c>
      <c r="D39" s="155">
        <v>28.4</v>
      </c>
      <c r="E39" s="156"/>
      <c r="F39" s="157"/>
      <c r="G39" s="158"/>
      <c r="H39" s="158"/>
      <c r="I39" s="158"/>
      <c r="J39" s="158"/>
      <c r="K39" s="158"/>
      <c r="L39" s="158"/>
      <c r="M39" s="158"/>
      <c r="N39" s="158"/>
      <c r="O39" s="159">
        <f>SUM(N40:N41)</f>
        <v>28.4</v>
      </c>
      <c r="P39" s="158">
        <f>D39-O39</f>
        <v>0</v>
      </c>
    </row>
    <row r="40" spans="1:16">
      <c r="A40" s="184" t="s">
        <v>2415</v>
      </c>
      <c r="B40" s="184" t="s">
        <v>2409</v>
      </c>
      <c r="C40" s="185"/>
      <c r="D40" s="186"/>
      <c r="E40" s="181" t="s">
        <v>2410</v>
      </c>
      <c r="F40" s="187">
        <v>1</v>
      </c>
      <c r="G40" s="188"/>
      <c r="H40" s="188"/>
      <c r="I40" s="188"/>
      <c r="J40" s="188"/>
      <c r="K40" s="188"/>
      <c r="L40" s="188"/>
      <c r="M40" s="188">
        <v>25</v>
      </c>
      <c r="N40" s="188">
        <f>F40*M40</f>
        <v>25</v>
      </c>
      <c r="O40" s="188"/>
      <c r="P40" s="188"/>
    </row>
    <row r="41" spans="1:16">
      <c r="A41" s="184" t="s">
        <v>2416</v>
      </c>
      <c r="B41" s="184" t="s">
        <v>2412</v>
      </c>
      <c r="C41" s="185"/>
      <c r="D41" s="186"/>
      <c r="E41" s="181" t="s">
        <v>2410</v>
      </c>
      <c r="F41" s="187">
        <v>1</v>
      </c>
      <c r="G41" s="188"/>
      <c r="H41" s="188"/>
      <c r="I41" s="188"/>
      <c r="J41" s="188"/>
      <c r="K41" s="188"/>
      <c r="L41" s="188"/>
      <c r="M41" s="188">
        <v>3.4</v>
      </c>
      <c r="N41" s="188">
        <f>M41*F41</f>
        <v>3.4</v>
      </c>
      <c r="O41" s="188"/>
      <c r="P41" s="188"/>
    </row>
    <row r="42" spans="1:16" ht="25.5">
      <c r="A42" s="244" t="s">
        <v>694</v>
      </c>
      <c r="B42" s="153" t="s">
        <v>38</v>
      </c>
      <c r="C42" s="154" t="s">
        <v>34</v>
      </c>
      <c r="D42" s="155">
        <v>67.400000000000006</v>
      </c>
      <c r="E42" s="156"/>
      <c r="F42" s="157"/>
      <c r="G42" s="158"/>
      <c r="H42" s="158"/>
      <c r="I42" s="158"/>
      <c r="J42" s="158"/>
      <c r="K42" s="158"/>
      <c r="L42" s="158"/>
      <c r="M42" s="158"/>
      <c r="N42" s="158"/>
      <c r="O42" s="159">
        <f>SUM(N43:N48)</f>
        <v>48.356000000000009</v>
      </c>
      <c r="P42" s="158">
        <f>D42-O42</f>
        <v>19.043999999999997</v>
      </c>
    </row>
    <row r="43" spans="1:16">
      <c r="A43" s="184" t="s">
        <v>2417</v>
      </c>
      <c r="B43" s="184" t="s">
        <v>2653</v>
      </c>
      <c r="C43" s="185"/>
      <c r="D43" s="186"/>
      <c r="E43" s="181"/>
      <c r="F43" s="187">
        <v>1</v>
      </c>
      <c r="G43" s="188"/>
      <c r="H43" s="188"/>
      <c r="I43" s="188"/>
      <c r="J43" s="188"/>
      <c r="K43" s="188"/>
      <c r="L43" s="188"/>
      <c r="M43" s="188">
        <f>4*2.2*0.785</f>
        <v>6.9080000000000013</v>
      </c>
      <c r="N43" s="188">
        <f>M43*F43</f>
        <v>6.9080000000000013</v>
      </c>
      <c r="O43" s="188"/>
      <c r="P43" s="188"/>
    </row>
    <row r="44" spans="1:16">
      <c r="A44" s="184" t="s">
        <v>2630</v>
      </c>
      <c r="B44" s="184" t="s">
        <v>2652</v>
      </c>
      <c r="C44" s="185"/>
      <c r="D44" s="186"/>
      <c r="E44" s="181"/>
      <c r="F44" s="187">
        <v>1</v>
      </c>
      <c r="G44" s="188"/>
      <c r="H44" s="188"/>
      <c r="I44" s="188"/>
      <c r="J44" s="188"/>
      <c r="K44" s="188"/>
      <c r="L44" s="188"/>
      <c r="M44" s="188">
        <f t="shared" ref="M44:M46" si="5">4*2.2*0.785</f>
        <v>6.9080000000000013</v>
      </c>
      <c r="N44" s="188">
        <f t="shared" ref="N44:N48" si="6">M44*F44</f>
        <v>6.9080000000000013</v>
      </c>
      <c r="O44" s="188"/>
      <c r="P44" s="188"/>
    </row>
    <row r="45" spans="1:16">
      <c r="A45" s="184" t="s">
        <v>2631</v>
      </c>
      <c r="B45" s="184" t="s">
        <v>2654</v>
      </c>
      <c r="C45" s="185"/>
      <c r="D45" s="186"/>
      <c r="E45" s="181"/>
      <c r="F45" s="187">
        <v>1</v>
      </c>
      <c r="G45" s="188"/>
      <c r="H45" s="188"/>
      <c r="I45" s="188"/>
      <c r="J45" s="188"/>
      <c r="K45" s="188"/>
      <c r="L45" s="188"/>
      <c r="M45" s="188">
        <f t="shared" si="5"/>
        <v>6.9080000000000013</v>
      </c>
      <c r="N45" s="188">
        <f t="shared" si="6"/>
        <v>6.9080000000000013</v>
      </c>
      <c r="O45" s="188"/>
      <c r="P45" s="188"/>
    </row>
    <row r="46" spans="1:16">
      <c r="A46" s="184" t="s">
        <v>2632</v>
      </c>
      <c r="B46" s="184" t="s">
        <v>2655</v>
      </c>
      <c r="C46" s="185"/>
      <c r="D46" s="186"/>
      <c r="E46" s="181"/>
      <c r="F46" s="187">
        <v>1</v>
      </c>
      <c r="G46" s="188"/>
      <c r="H46" s="188"/>
      <c r="I46" s="188"/>
      <c r="J46" s="188"/>
      <c r="K46" s="188"/>
      <c r="L46" s="188"/>
      <c r="M46" s="188">
        <f t="shared" si="5"/>
        <v>6.9080000000000013</v>
      </c>
      <c r="N46" s="188">
        <f t="shared" si="6"/>
        <v>6.9080000000000013</v>
      </c>
      <c r="O46" s="188"/>
      <c r="P46" s="188"/>
    </row>
    <row r="47" spans="1:16">
      <c r="A47" s="184" t="s">
        <v>2633</v>
      </c>
      <c r="B47" s="184" t="s">
        <v>2657</v>
      </c>
      <c r="C47" s="185"/>
      <c r="D47" s="186"/>
      <c r="E47" s="181"/>
      <c r="F47" s="187">
        <v>1</v>
      </c>
      <c r="G47" s="188"/>
      <c r="H47" s="188"/>
      <c r="I47" s="188"/>
      <c r="J47" s="188"/>
      <c r="K47" s="188"/>
      <c r="L47" s="188"/>
      <c r="M47" s="188">
        <f>6*2.2*0.785</f>
        <v>10.362000000000002</v>
      </c>
      <c r="N47" s="188">
        <f t="shared" si="6"/>
        <v>10.362000000000002</v>
      </c>
      <c r="O47" s="188"/>
      <c r="P47" s="188"/>
    </row>
    <row r="48" spans="1:16">
      <c r="A48" s="184" t="s">
        <v>2634</v>
      </c>
      <c r="B48" s="184" t="s">
        <v>2656</v>
      </c>
      <c r="C48" s="185"/>
      <c r="D48" s="186"/>
      <c r="E48" s="181"/>
      <c r="F48" s="187">
        <v>1</v>
      </c>
      <c r="G48" s="188"/>
      <c r="H48" s="188"/>
      <c r="I48" s="188"/>
      <c r="J48" s="188"/>
      <c r="K48" s="188"/>
      <c r="L48" s="188"/>
      <c r="M48" s="188">
        <f>6*2.2*0.785</f>
        <v>10.362000000000002</v>
      </c>
      <c r="N48" s="188">
        <f t="shared" si="6"/>
        <v>10.362000000000002</v>
      </c>
      <c r="O48" s="188"/>
      <c r="P48" s="188"/>
    </row>
    <row r="49" spans="1:16">
      <c r="A49" s="277"/>
      <c r="B49" s="277"/>
      <c r="C49" s="278"/>
      <c r="D49" s="279"/>
      <c r="E49" s="280"/>
      <c r="F49" s="281"/>
      <c r="G49" s="282"/>
      <c r="H49" s="282"/>
      <c r="I49" s="282"/>
      <c r="J49" s="282"/>
      <c r="K49" s="282"/>
      <c r="L49" s="282"/>
      <c r="M49" s="282"/>
      <c r="N49" s="282"/>
      <c r="O49" s="282"/>
      <c r="P49" s="282"/>
    </row>
    <row r="50" spans="1:16">
      <c r="A50" s="277"/>
      <c r="B50" s="277"/>
      <c r="C50" s="278"/>
      <c r="D50" s="279"/>
      <c r="E50" s="280"/>
      <c r="F50" s="281"/>
      <c r="G50" s="282"/>
      <c r="H50" s="282"/>
      <c r="I50" s="282"/>
      <c r="J50" s="282"/>
      <c r="K50" s="282"/>
      <c r="L50" s="282"/>
      <c r="M50" s="282"/>
      <c r="N50" s="282"/>
      <c r="O50" s="282"/>
      <c r="P50" s="282"/>
    </row>
    <row r="51" spans="1:16">
      <c r="A51" s="277"/>
      <c r="B51" s="277"/>
      <c r="C51" s="278"/>
      <c r="D51" s="279"/>
      <c r="E51" s="280"/>
      <c r="F51" s="281"/>
      <c r="G51" s="282"/>
      <c r="H51" s="282"/>
      <c r="I51" s="282"/>
      <c r="J51" s="282"/>
      <c r="K51" s="282"/>
      <c r="L51" s="282"/>
      <c r="M51" s="282"/>
      <c r="N51" s="282"/>
      <c r="O51" s="282"/>
      <c r="P51" s="282"/>
    </row>
    <row r="52" spans="1:16">
      <c r="A52" s="277"/>
      <c r="B52" s="277"/>
      <c r="C52" s="278"/>
      <c r="D52" s="279"/>
      <c r="E52" s="280"/>
      <c r="F52" s="281"/>
      <c r="G52" s="282"/>
      <c r="H52" s="282"/>
      <c r="I52" s="282"/>
      <c r="J52" s="282"/>
      <c r="K52" s="282"/>
      <c r="L52" s="282"/>
      <c r="M52" s="282"/>
      <c r="N52" s="282"/>
      <c r="O52" s="282"/>
      <c r="P52" s="282"/>
    </row>
    <row r="53" spans="1:16">
      <c r="A53" s="277"/>
      <c r="B53" s="277"/>
      <c r="C53" s="278"/>
      <c r="D53" s="279"/>
      <c r="E53" s="280"/>
      <c r="F53" s="281"/>
      <c r="G53" s="282"/>
      <c r="H53" s="282"/>
      <c r="I53" s="282"/>
      <c r="J53" s="282"/>
      <c r="K53" s="282"/>
      <c r="L53" s="282"/>
      <c r="M53" s="282"/>
      <c r="N53" s="282"/>
      <c r="O53" s="282"/>
      <c r="P53" s="282"/>
    </row>
    <row r="54" spans="1:16">
      <c r="A54" s="277"/>
      <c r="B54" s="277"/>
      <c r="C54" s="278"/>
      <c r="D54" s="279"/>
      <c r="E54" s="280"/>
      <c r="F54" s="281"/>
      <c r="G54" s="282"/>
      <c r="H54" s="282"/>
      <c r="I54" s="282"/>
      <c r="J54" s="282"/>
      <c r="K54" s="282"/>
      <c r="L54" s="282"/>
      <c r="M54" s="282"/>
      <c r="N54" s="282"/>
      <c r="O54" s="282"/>
      <c r="P54" s="282"/>
    </row>
    <row r="55" spans="1:16">
      <c r="A55" s="277"/>
      <c r="B55" s="277"/>
      <c r="C55" s="278"/>
      <c r="D55" s="279"/>
      <c r="E55" s="280"/>
      <c r="F55" s="281"/>
      <c r="G55" s="282"/>
      <c r="H55" s="282"/>
      <c r="I55" s="282"/>
      <c r="J55" s="282"/>
      <c r="K55" s="282"/>
      <c r="L55" s="282"/>
      <c r="M55" s="282"/>
      <c r="N55" s="282"/>
      <c r="O55" s="282"/>
      <c r="P55" s="282"/>
    </row>
    <row r="56" spans="1:16">
      <c r="A56" s="277"/>
      <c r="B56" s="277"/>
      <c r="C56" s="278"/>
      <c r="D56" s="279"/>
      <c r="E56" s="280"/>
      <c r="F56" s="281"/>
      <c r="G56" s="282"/>
      <c r="H56" s="282"/>
      <c r="I56" s="282"/>
      <c r="J56" s="282"/>
      <c r="K56" s="282"/>
      <c r="L56" s="282"/>
      <c r="M56" s="282"/>
      <c r="N56" s="282"/>
      <c r="O56" s="282"/>
      <c r="P56" s="282"/>
    </row>
    <row r="57" spans="1:16">
      <c r="A57" s="277"/>
      <c r="B57" s="277"/>
      <c r="C57" s="278"/>
      <c r="D57" s="279"/>
      <c r="E57" s="280"/>
      <c r="F57" s="281"/>
      <c r="G57" s="282"/>
      <c r="H57" s="282"/>
      <c r="I57" s="282"/>
      <c r="J57" s="282"/>
      <c r="K57" s="282"/>
      <c r="L57" s="282"/>
      <c r="M57" s="282"/>
      <c r="N57" s="282"/>
      <c r="O57" s="282"/>
      <c r="P57" s="282"/>
    </row>
    <row r="58" spans="1:16">
      <c r="A58" s="277"/>
      <c r="B58" s="277"/>
      <c r="C58" s="278"/>
      <c r="D58" s="279"/>
      <c r="E58" s="280"/>
      <c r="F58" s="281"/>
      <c r="G58" s="282"/>
      <c r="H58" s="282"/>
      <c r="I58" s="282"/>
      <c r="J58" s="282"/>
      <c r="K58" s="282"/>
      <c r="L58" s="282"/>
      <c r="M58" s="282"/>
      <c r="N58" s="282"/>
      <c r="O58" s="282"/>
      <c r="P58" s="282"/>
    </row>
    <row r="59" spans="1:16">
      <c r="A59" s="277"/>
      <c r="B59" s="277"/>
      <c r="C59" s="278"/>
      <c r="D59" s="279"/>
      <c r="E59" s="280"/>
      <c r="F59" s="281"/>
      <c r="G59" s="282"/>
      <c r="H59" s="282"/>
      <c r="I59" s="282"/>
      <c r="J59" s="282"/>
      <c r="K59" s="282"/>
      <c r="L59" s="282"/>
      <c r="M59" s="282"/>
      <c r="N59" s="282"/>
      <c r="O59" s="282"/>
      <c r="P59" s="282"/>
    </row>
    <row r="60" spans="1:16">
      <c r="A60" s="277"/>
      <c r="B60" s="277"/>
      <c r="C60" s="278"/>
      <c r="D60" s="279"/>
      <c r="E60" s="280"/>
      <c r="F60" s="281"/>
      <c r="G60" s="282"/>
      <c r="H60" s="282"/>
      <c r="I60" s="282"/>
      <c r="J60" s="282"/>
      <c r="K60" s="282"/>
      <c r="L60" s="282"/>
      <c r="M60" s="282"/>
      <c r="N60" s="282"/>
      <c r="O60" s="282"/>
      <c r="P60" s="282"/>
    </row>
    <row r="61" spans="1:16">
      <c r="A61" s="277"/>
      <c r="B61" s="277"/>
      <c r="C61" s="278"/>
      <c r="D61" s="279"/>
      <c r="E61" s="280"/>
      <c r="F61" s="281"/>
      <c r="G61" s="282"/>
      <c r="H61" s="282"/>
      <c r="I61" s="282"/>
      <c r="J61" s="282"/>
      <c r="K61" s="282"/>
      <c r="L61" s="282"/>
      <c r="M61" s="282"/>
      <c r="N61" s="282"/>
      <c r="O61" s="282"/>
      <c r="P61" s="282"/>
    </row>
    <row r="62" spans="1:16">
      <c r="A62" s="277"/>
      <c r="B62" s="277"/>
      <c r="C62" s="278"/>
      <c r="D62" s="279"/>
      <c r="E62" s="280"/>
      <c r="F62" s="281"/>
      <c r="G62" s="282"/>
      <c r="H62" s="282"/>
      <c r="I62" s="282"/>
      <c r="J62" s="282"/>
      <c r="K62" s="282"/>
      <c r="L62" s="282"/>
      <c r="M62" s="282"/>
      <c r="N62" s="282"/>
      <c r="O62" s="282"/>
      <c r="P62" s="282"/>
    </row>
    <row r="63" spans="1:16" ht="25.5">
      <c r="A63" s="231" t="s">
        <v>695</v>
      </c>
      <c r="B63" s="153" t="s">
        <v>93</v>
      </c>
      <c r="C63" s="154" t="s">
        <v>34</v>
      </c>
      <c r="D63" s="155">
        <v>300.60000000000002</v>
      </c>
      <c r="E63" s="156"/>
      <c r="F63" s="157"/>
      <c r="G63" s="158"/>
      <c r="H63" s="158"/>
      <c r="I63" s="158"/>
      <c r="J63" s="158"/>
      <c r="K63" s="158"/>
      <c r="L63" s="158"/>
      <c r="M63" s="158"/>
      <c r="N63" s="158"/>
      <c r="O63" s="159">
        <f>N64</f>
        <v>300.60000000000002</v>
      </c>
      <c r="P63" s="158">
        <f>D63-O63</f>
        <v>0</v>
      </c>
    </row>
    <row r="64" spans="1:16">
      <c r="A64" s="184" t="s">
        <v>2418</v>
      </c>
      <c r="B64" s="184" t="s">
        <v>2419</v>
      </c>
      <c r="C64" s="185"/>
      <c r="D64" s="186"/>
      <c r="E64" s="181" t="s">
        <v>2410</v>
      </c>
      <c r="F64" s="187">
        <v>1</v>
      </c>
      <c r="G64" s="188"/>
      <c r="H64" s="188"/>
      <c r="I64" s="188"/>
      <c r="J64" s="188"/>
      <c r="K64" s="188"/>
      <c r="L64" s="188"/>
      <c r="M64" s="188">
        <v>300.60000000000002</v>
      </c>
      <c r="N64" s="188">
        <f>M64*F64</f>
        <v>300.60000000000002</v>
      </c>
      <c r="O64" s="188"/>
      <c r="P64" s="188"/>
    </row>
    <row r="65" spans="1:16">
      <c r="A65" s="237"/>
      <c r="B65" s="237"/>
      <c r="C65" s="238"/>
      <c r="D65" s="239"/>
      <c r="E65" s="240"/>
      <c r="F65" s="241"/>
      <c r="G65" s="242"/>
      <c r="H65" s="242"/>
      <c r="I65" s="242"/>
      <c r="J65" s="242"/>
      <c r="K65" s="242"/>
      <c r="L65" s="242"/>
      <c r="M65" s="242"/>
      <c r="N65" s="242"/>
      <c r="O65" s="242"/>
      <c r="P65" s="242"/>
    </row>
    <row r="66" spans="1:16">
      <c r="A66" s="237"/>
      <c r="B66" s="237"/>
      <c r="C66" s="238"/>
      <c r="D66" s="239"/>
      <c r="E66" s="243"/>
      <c r="F66" s="241"/>
      <c r="G66" s="242"/>
      <c r="H66" s="242"/>
      <c r="I66" s="242"/>
      <c r="J66" s="242"/>
      <c r="K66" s="242"/>
      <c r="L66" s="242"/>
      <c r="M66" s="242"/>
      <c r="N66" s="242"/>
      <c r="O66" s="242"/>
      <c r="P66" s="242"/>
    </row>
    <row r="67" spans="1:16">
      <c r="A67" s="237"/>
      <c r="B67" s="237"/>
      <c r="C67" s="238"/>
      <c r="D67" s="239"/>
      <c r="E67" s="240"/>
      <c r="F67" s="241"/>
      <c r="G67" s="242"/>
      <c r="H67" s="242"/>
      <c r="I67" s="242"/>
      <c r="J67" s="242"/>
      <c r="K67" s="242"/>
      <c r="L67" s="242"/>
      <c r="M67" s="242"/>
      <c r="N67" s="242"/>
      <c r="O67" s="242"/>
      <c r="P67" s="242"/>
    </row>
    <row r="68" spans="1:16">
      <c r="A68" s="237"/>
      <c r="B68" s="237"/>
      <c r="C68" s="238"/>
      <c r="D68" s="239"/>
      <c r="E68" s="245"/>
      <c r="F68" s="241"/>
      <c r="G68" s="242"/>
      <c r="H68" s="242"/>
      <c r="I68" s="242"/>
      <c r="J68" s="242"/>
      <c r="K68" s="242"/>
      <c r="L68" s="242"/>
      <c r="M68" s="242"/>
      <c r="N68" s="242"/>
      <c r="O68" s="242"/>
      <c r="P68" s="242"/>
    </row>
    <row r="69" spans="1:16">
      <c r="A69" s="237"/>
      <c r="B69" s="237"/>
      <c r="C69" s="238"/>
      <c r="D69" s="239"/>
      <c r="E69" s="246"/>
      <c r="F69" s="241"/>
      <c r="G69" s="242"/>
      <c r="H69" s="242"/>
      <c r="I69" s="242"/>
      <c r="J69" s="242"/>
      <c r="K69" s="242"/>
      <c r="L69" s="242"/>
      <c r="M69" s="242"/>
      <c r="N69" s="242"/>
      <c r="O69" s="242"/>
      <c r="P69" s="242"/>
    </row>
    <row r="70" spans="1:16">
      <c r="A70" s="237"/>
      <c r="B70" s="237"/>
      <c r="C70" s="238"/>
      <c r="D70" s="239"/>
      <c r="E70" s="240"/>
      <c r="F70" s="241"/>
      <c r="G70" s="242"/>
      <c r="H70" s="242"/>
      <c r="I70" s="242"/>
      <c r="J70" s="242"/>
      <c r="K70" s="242"/>
      <c r="L70" s="242"/>
      <c r="M70" s="242"/>
      <c r="N70" s="242"/>
      <c r="O70" s="242"/>
      <c r="P70" s="242"/>
    </row>
    <row r="71" spans="1:16">
      <c r="A71" s="237"/>
      <c r="B71" s="237"/>
      <c r="C71" s="238"/>
      <c r="D71" s="239"/>
      <c r="E71" s="243" t="s">
        <v>2626</v>
      </c>
      <c r="F71" s="241"/>
      <c r="G71" s="242"/>
      <c r="H71" s="242"/>
      <c r="I71" s="242"/>
      <c r="J71" s="242"/>
      <c r="K71" s="242"/>
      <c r="L71" s="242"/>
      <c r="M71" s="242"/>
      <c r="N71" s="242"/>
      <c r="O71" s="242"/>
      <c r="P71" s="242"/>
    </row>
    <row r="72" spans="1:16">
      <c r="A72" s="237"/>
      <c r="B72" s="237"/>
      <c r="C72" s="238"/>
      <c r="D72" s="239"/>
      <c r="E72" s="246" t="s">
        <v>2600</v>
      </c>
      <c r="F72" s="241"/>
      <c r="G72" s="242"/>
      <c r="H72" s="242"/>
      <c r="I72" s="242"/>
      <c r="J72" s="242"/>
      <c r="K72" s="242"/>
      <c r="L72" s="242"/>
      <c r="M72" s="242"/>
      <c r="N72" s="242"/>
      <c r="O72" s="242"/>
      <c r="P72" s="242"/>
    </row>
    <row r="73" spans="1:16">
      <c r="A73" s="237"/>
      <c r="B73" s="237"/>
      <c r="C73" s="238"/>
      <c r="D73" s="239"/>
      <c r="E73" s="240"/>
      <c r="F73" s="241"/>
      <c r="G73" s="242"/>
      <c r="H73" s="242"/>
      <c r="I73" s="242"/>
      <c r="J73" s="242"/>
      <c r="K73" s="242"/>
      <c r="L73" s="242"/>
      <c r="M73" s="242"/>
      <c r="N73" s="242"/>
      <c r="O73" s="242"/>
      <c r="P73" s="242"/>
    </row>
    <row r="74" spans="1:16">
      <c r="A74" s="237"/>
      <c r="B74" s="237"/>
      <c r="C74" s="238"/>
      <c r="D74" s="239"/>
      <c r="E74" s="240"/>
      <c r="F74" s="241"/>
      <c r="G74" s="242"/>
      <c r="H74" s="242"/>
      <c r="I74" s="242"/>
      <c r="J74" s="242"/>
      <c r="K74" s="242"/>
      <c r="L74" s="242"/>
      <c r="M74" s="242"/>
      <c r="N74" s="242"/>
      <c r="O74" s="242"/>
      <c r="P74" s="242"/>
    </row>
    <row r="75" spans="1:16">
      <c r="A75" s="237"/>
      <c r="B75" s="237"/>
      <c r="C75" s="238"/>
      <c r="D75" s="239"/>
      <c r="E75" s="240"/>
      <c r="F75" s="241"/>
      <c r="G75" s="242"/>
      <c r="H75" s="242"/>
      <c r="I75" s="242"/>
      <c r="J75" s="242"/>
      <c r="K75" s="242"/>
      <c r="L75" s="242"/>
      <c r="M75" s="242"/>
      <c r="N75" s="242"/>
      <c r="O75" s="242"/>
      <c r="P75" s="242"/>
    </row>
    <row r="76" spans="1:16">
      <c r="A76" s="237"/>
      <c r="B76" s="237"/>
      <c r="C76" s="238"/>
      <c r="D76" s="239"/>
      <c r="E76" s="240"/>
      <c r="F76" s="241"/>
      <c r="G76" s="242"/>
      <c r="H76" s="242"/>
      <c r="I76" s="242"/>
      <c r="J76" s="242"/>
      <c r="K76" s="242"/>
      <c r="L76" s="242"/>
      <c r="M76" s="242"/>
      <c r="N76" s="242"/>
      <c r="O76" s="242"/>
      <c r="P76" s="242"/>
    </row>
    <row r="77" spans="1:16">
      <c r="A77" s="237"/>
      <c r="B77" s="237"/>
      <c r="C77" s="238"/>
      <c r="D77" s="239"/>
      <c r="E77" s="240"/>
      <c r="F77" s="241"/>
      <c r="G77" s="242"/>
      <c r="H77" s="242"/>
      <c r="I77" s="242"/>
      <c r="J77" s="242"/>
      <c r="K77" s="242"/>
      <c r="L77" s="242"/>
      <c r="M77" s="242"/>
      <c r="N77" s="242"/>
      <c r="O77" s="242"/>
      <c r="P77" s="242"/>
    </row>
    <row r="78" spans="1:16">
      <c r="A78" s="237"/>
      <c r="B78" s="237"/>
      <c r="C78" s="238"/>
      <c r="D78" s="239"/>
      <c r="E78" s="240"/>
      <c r="F78" s="241"/>
      <c r="G78" s="242"/>
      <c r="H78" s="242"/>
      <c r="I78" s="242"/>
      <c r="J78" s="242"/>
      <c r="K78" s="242"/>
      <c r="L78" s="242"/>
      <c r="M78" s="242"/>
      <c r="N78" s="242"/>
      <c r="O78" s="242"/>
      <c r="P78" s="242"/>
    </row>
    <row r="79" spans="1:16">
      <c r="A79" s="237"/>
      <c r="B79" s="237"/>
      <c r="C79" s="238"/>
      <c r="D79" s="239"/>
      <c r="E79" s="240"/>
      <c r="F79" s="241"/>
      <c r="G79" s="242"/>
      <c r="H79" s="242"/>
      <c r="I79" s="242"/>
      <c r="J79" s="242"/>
      <c r="K79" s="242"/>
      <c r="L79" s="242"/>
      <c r="M79" s="242"/>
      <c r="N79" s="242"/>
      <c r="O79" s="242"/>
      <c r="P79" s="242"/>
    </row>
    <row r="80" spans="1:16" ht="25.5">
      <c r="A80" s="244" t="s">
        <v>696</v>
      </c>
      <c r="B80" s="153" t="s">
        <v>40</v>
      </c>
      <c r="C80" s="154" t="s">
        <v>34</v>
      </c>
      <c r="D80" s="155">
        <v>102.2</v>
      </c>
      <c r="E80" s="156"/>
      <c r="F80" s="157"/>
      <c r="G80" s="158"/>
      <c r="H80" s="158"/>
      <c r="I80" s="158"/>
      <c r="J80" s="158"/>
      <c r="K80" s="274" t="s">
        <v>2625</v>
      </c>
      <c r="L80" s="158"/>
      <c r="M80" s="158"/>
      <c r="N80" s="158"/>
      <c r="O80" s="159">
        <f>SUM(N81:N84)</f>
        <v>34.142200000000003</v>
      </c>
      <c r="P80" s="158">
        <f>D80-O80</f>
        <v>68.0578</v>
      </c>
    </row>
    <row r="81" spans="1:16">
      <c r="A81" s="184" t="s">
        <v>2420</v>
      </c>
      <c r="B81" s="184" t="s">
        <v>2597</v>
      </c>
      <c r="C81" s="185"/>
      <c r="D81" s="186"/>
      <c r="E81" s="181"/>
      <c r="F81" s="187">
        <v>1</v>
      </c>
      <c r="G81" s="188"/>
      <c r="H81" s="188"/>
      <c r="I81" s="188"/>
      <c r="J81" s="188"/>
      <c r="K81" s="275">
        <f>0.154</f>
        <v>0.154</v>
      </c>
      <c r="L81" s="188"/>
      <c r="M81" s="188">
        <f>8.07</f>
        <v>8.07</v>
      </c>
      <c r="N81" s="188">
        <f>M81*F81</f>
        <v>8.07</v>
      </c>
      <c r="O81" s="188"/>
      <c r="P81" s="188"/>
    </row>
    <row r="82" spans="1:16">
      <c r="A82" s="184" t="s">
        <v>2619</v>
      </c>
      <c r="B82" s="184" t="s">
        <v>2620</v>
      </c>
      <c r="C82" s="185"/>
      <c r="D82" s="186"/>
      <c r="E82" s="181" t="s">
        <v>2410</v>
      </c>
      <c r="F82" s="187">
        <v>1</v>
      </c>
      <c r="G82" s="188"/>
      <c r="H82" s="188"/>
      <c r="I82" s="188"/>
      <c r="J82" s="188"/>
      <c r="K82" s="275">
        <f t="shared" ref="K82:K84" si="7">0.154</f>
        <v>0.154</v>
      </c>
      <c r="L82" s="188"/>
      <c r="M82" s="188">
        <v>102.2</v>
      </c>
      <c r="N82" s="188">
        <f>M82*F82*K82</f>
        <v>15.738799999999999</v>
      </c>
      <c r="O82" s="188"/>
      <c r="P82" s="188"/>
    </row>
    <row r="83" spans="1:16">
      <c r="A83" s="184" t="s">
        <v>2619</v>
      </c>
      <c r="B83" s="184" t="s">
        <v>2621</v>
      </c>
      <c r="C83" s="185"/>
      <c r="D83" s="186"/>
      <c r="E83" s="181" t="s">
        <v>2624</v>
      </c>
      <c r="F83" s="187">
        <v>1</v>
      </c>
      <c r="G83" s="188"/>
      <c r="H83" s="188"/>
      <c r="I83" s="188"/>
      <c r="J83" s="188"/>
      <c r="K83" s="275">
        <f t="shared" si="7"/>
        <v>0.154</v>
      </c>
      <c r="L83" s="188"/>
      <c r="M83" s="188">
        <f>((1.88+2.55+1.68)+(4.15+2.75+4.15)+(1.44*4)+(0.79+0.8+0.79+0.8))</f>
        <v>26.1</v>
      </c>
      <c r="N83" s="188">
        <f t="shared" ref="N83:N84" si="8">M83*F83*K83</f>
        <v>4.0194000000000001</v>
      </c>
      <c r="O83" s="188"/>
      <c r="P83" s="188"/>
    </row>
    <row r="84" spans="1:16">
      <c r="A84" s="184" t="s">
        <v>2619</v>
      </c>
      <c r="B84" s="184" t="s">
        <v>2622</v>
      </c>
      <c r="C84" s="185"/>
      <c r="D84" s="186"/>
      <c r="E84" s="181" t="s">
        <v>2623</v>
      </c>
      <c r="F84" s="187">
        <v>1</v>
      </c>
      <c r="G84" s="188"/>
      <c r="H84" s="188"/>
      <c r="I84" s="188"/>
      <c r="J84" s="188"/>
      <c r="K84" s="275">
        <f t="shared" si="7"/>
        <v>0.154</v>
      </c>
      <c r="L84" s="188"/>
      <c r="M84" s="188">
        <f>2*(9.05+9.05+0.8+0.4+0.8+0.4)</f>
        <v>41</v>
      </c>
      <c r="N84" s="188">
        <f t="shared" si="8"/>
        <v>6.3140000000000001</v>
      </c>
      <c r="O84" s="188"/>
      <c r="P84" s="188"/>
    </row>
    <row r="85" spans="1:16">
      <c r="A85" s="237"/>
      <c r="B85" s="237"/>
      <c r="C85" s="238"/>
      <c r="D85" s="239"/>
      <c r="E85" s="243"/>
      <c r="F85" s="241"/>
      <c r="G85" s="242"/>
      <c r="H85" s="242"/>
      <c r="I85" s="242"/>
      <c r="J85" s="242"/>
      <c r="K85" s="242"/>
      <c r="L85" s="242"/>
      <c r="M85" s="242"/>
      <c r="N85" s="242"/>
      <c r="O85" s="242"/>
      <c r="P85" s="242"/>
    </row>
    <row r="86" spans="1:16">
      <c r="A86" s="237"/>
      <c r="B86" s="237"/>
      <c r="C86" s="238"/>
      <c r="D86" s="239"/>
      <c r="E86" s="240"/>
      <c r="F86" s="241"/>
      <c r="G86" s="242"/>
      <c r="H86" s="242"/>
      <c r="I86" s="242"/>
      <c r="J86" s="242"/>
      <c r="K86" s="242"/>
      <c r="L86" s="242"/>
      <c r="M86" s="242"/>
      <c r="N86" s="242"/>
      <c r="O86" s="242"/>
      <c r="P86" s="242"/>
    </row>
    <row r="87" spans="1:16">
      <c r="A87" s="237"/>
      <c r="B87" s="237"/>
      <c r="C87" s="238"/>
      <c r="D87" s="239"/>
      <c r="E87" s="240"/>
      <c r="F87" s="241"/>
      <c r="G87" s="242"/>
      <c r="H87" s="242"/>
      <c r="I87" s="242"/>
      <c r="J87" s="242"/>
      <c r="K87" s="242"/>
      <c r="L87" s="242"/>
      <c r="M87" s="242"/>
      <c r="N87" s="242"/>
      <c r="O87" s="242"/>
      <c r="P87" s="242"/>
    </row>
    <row r="88" spans="1:16">
      <c r="A88" s="237"/>
      <c r="B88" s="237"/>
      <c r="C88" s="238"/>
      <c r="D88" s="239"/>
      <c r="E88" s="240"/>
      <c r="F88" s="241"/>
      <c r="G88" s="242"/>
      <c r="H88" s="242"/>
      <c r="I88" s="242"/>
      <c r="J88" s="242"/>
      <c r="K88" s="242"/>
      <c r="L88" s="242"/>
      <c r="M88" s="242"/>
      <c r="N88" s="242"/>
      <c r="O88" s="242"/>
      <c r="P88" s="242"/>
    </row>
    <row r="89" spans="1:16">
      <c r="A89" s="237"/>
      <c r="B89" s="237"/>
      <c r="C89" s="238"/>
      <c r="D89" s="239"/>
      <c r="E89" s="240"/>
      <c r="F89" s="241"/>
      <c r="G89" s="242"/>
      <c r="H89" s="242"/>
      <c r="I89" s="242"/>
      <c r="J89" s="242"/>
      <c r="K89" s="242"/>
      <c r="L89" s="242"/>
      <c r="M89" s="242"/>
      <c r="N89" s="242"/>
      <c r="O89" s="242"/>
      <c r="P89" s="242"/>
    </row>
    <row r="90" spans="1:16">
      <c r="A90" s="237"/>
      <c r="B90" s="237"/>
      <c r="C90" s="238"/>
      <c r="D90" s="239"/>
      <c r="E90" s="243"/>
      <c r="F90" s="241"/>
      <c r="G90" s="242"/>
      <c r="H90" s="242"/>
      <c r="I90" s="242"/>
      <c r="J90" s="242"/>
      <c r="K90" s="242"/>
      <c r="L90" s="242"/>
      <c r="M90" s="242"/>
      <c r="N90" s="242"/>
      <c r="O90" s="242"/>
      <c r="P90" s="242"/>
    </row>
    <row r="91" spans="1:16">
      <c r="A91" s="237"/>
      <c r="B91" s="237"/>
      <c r="C91" s="238"/>
      <c r="D91" s="239"/>
      <c r="E91" s="240"/>
      <c r="F91" s="241"/>
      <c r="G91" s="242"/>
      <c r="H91" s="242"/>
      <c r="I91" s="242"/>
      <c r="J91" s="242"/>
      <c r="K91" s="242"/>
      <c r="L91" s="242"/>
      <c r="M91" s="242"/>
      <c r="N91" s="242"/>
      <c r="O91" s="242"/>
      <c r="P91" s="242"/>
    </row>
    <row r="92" spans="1:16">
      <c r="A92" s="237"/>
      <c r="B92" s="237"/>
      <c r="C92" s="238"/>
      <c r="D92" s="239"/>
      <c r="E92" s="243"/>
      <c r="F92" s="241"/>
      <c r="G92" s="242"/>
      <c r="H92" s="242"/>
      <c r="I92" s="242"/>
      <c r="J92" s="242"/>
      <c r="K92" s="242"/>
      <c r="L92" s="242"/>
      <c r="M92" s="242"/>
      <c r="N92" s="242"/>
      <c r="O92" s="242"/>
      <c r="P92" s="242"/>
    </row>
    <row r="93" spans="1:16">
      <c r="A93" s="237"/>
      <c r="B93" s="237"/>
      <c r="C93" s="238"/>
      <c r="D93" s="239"/>
      <c r="E93" s="240"/>
      <c r="F93" s="241"/>
      <c r="G93" s="242"/>
      <c r="H93" s="242"/>
      <c r="I93" s="242"/>
      <c r="J93" s="242"/>
      <c r="K93" s="242"/>
      <c r="L93" s="242"/>
      <c r="M93" s="242"/>
      <c r="N93" s="242"/>
      <c r="O93" s="242"/>
      <c r="P93" s="242"/>
    </row>
    <row r="94" spans="1:16">
      <c r="A94" s="237"/>
      <c r="B94" s="237"/>
      <c r="C94" s="238"/>
      <c r="D94" s="239"/>
      <c r="E94" s="243" t="s">
        <v>2626</v>
      </c>
      <c r="F94" s="241"/>
      <c r="G94" s="242"/>
      <c r="H94" s="242"/>
      <c r="I94" s="242"/>
      <c r="J94" s="242"/>
      <c r="K94" s="242"/>
      <c r="L94" s="242"/>
      <c r="M94" s="242"/>
      <c r="N94" s="242"/>
      <c r="O94" s="242"/>
      <c r="P94" s="242"/>
    </row>
    <row r="95" spans="1:16">
      <c r="A95" s="237"/>
      <c r="B95" s="237"/>
      <c r="C95" s="238"/>
      <c r="D95" s="239"/>
      <c r="E95" s="240" t="s">
        <v>2627</v>
      </c>
      <c r="F95" s="241"/>
      <c r="G95" s="242"/>
      <c r="H95" s="242"/>
      <c r="I95" s="242"/>
      <c r="J95" s="242"/>
      <c r="K95" s="242"/>
      <c r="L95" s="242"/>
      <c r="M95" s="242"/>
      <c r="N95" s="242"/>
      <c r="O95" s="242"/>
      <c r="P95" s="242"/>
    </row>
    <row r="96" spans="1:16">
      <c r="A96" s="237"/>
      <c r="B96" s="237"/>
      <c r="C96" s="238"/>
      <c r="D96" s="239"/>
      <c r="E96" s="240"/>
      <c r="F96" s="241"/>
      <c r="G96" s="242"/>
      <c r="H96" s="242"/>
      <c r="I96" s="242"/>
      <c r="J96" s="242"/>
      <c r="K96" s="242"/>
      <c r="L96" s="242"/>
      <c r="M96" s="242"/>
      <c r="N96" s="242"/>
      <c r="O96" s="242"/>
      <c r="P96" s="242"/>
    </row>
    <row r="97" spans="1:16">
      <c r="A97" s="237"/>
      <c r="B97" s="237"/>
      <c r="C97" s="238"/>
      <c r="D97" s="239"/>
      <c r="E97" s="240"/>
      <c r="F97" s="241"/>
      <c r="G97" s="242"/>
      <c r="H97" s="242"/>
      <c r="I97" s="242"/>
      <c r="J97" s="242"/>
      <c r="K97" s="242"/>
      <c r="L97" s="242"/>
      <c r="M97" s="242"/>
      <c r="N97" s="242"/>
      <c r="O97" s="242"/>
      <c r="P97" s="242"/>
    </row>
    <row r="98" spans="1:16">
      <c r="A98" s="237"/>
      <c r="B98" s="237"/>
      <c r="C98" s="238"/>
      <c r="D98" s="239"/>
      <c r="E98" s="240"/>
      <c r="F98" s="241"/>
      <c r="G98" s="242"/>
      <c r="H98" s="242"/>
      <c r="I98" s="242"/>
      <c r="J98" s="242"/>
      <c r="K98" s="242"/>
      <c r="L98" s="242"/>
      <c r="M98" s="242"/>
      <c r="N98" s="242"/>
      <c r="O98" s="242"/>
      <c r="P98" s="242"/>
    </row>
    <row r="99" spans="1:16">
      <c r="A99" s="237"/>
      <c r="B99" s="237"/>
      <c r="C99" s="238"/>
      <c r="D99" s="239"/>
      <c r="E99" s="240"/>
      <c r="F99" s="241"/>
      <c r="G99" s="242"/>
      <c r="H99" s="242"/>
      <c r="I99" s="242"/>
      <c r="J99" s="242"/>
      <c r="K99" s="242"/>
      <c r="L99" s="242"/>
      <c r="M99" s="242"/>
      <c r="N99" s="242"/>
      <c r="O99" s="242"/>
      <c r="P99" s="242"/>
    </row>
    <row r="100" spans="1:16">
      <c r="A100" s="237"/>
      <c r="B100" s="237"/>
      <c r="C100" s="238"/>
      <c r="D100" s="239"/>
      <c r="E100" s="240"/>
      <c r="F100" s="241"/>
      <c r="G100" s="242"/>
      <c r="H100" s="242"/>
      <c r="I100" s="242"/>
      <c r="J100" s="242"/>
      <c r="K100" s="242"/>
      <c r="L100" s="242"/>
      <c r="M100" s="242"/>
      <c r="N100" s="242"/>
      <c r="O100" s="242"/>
      <c r="P100" s="242"/>
    </row>
    <row r="101" spans="1:16">
      <c r="A101" s="237"/>
      <c r="B101" s="237"/>
      <c r="C101" s="238"/>
      <c r="D101" s="239"/>
      <c r="E101" s="240"/>
      <c r="F101" s="241"/>
      <c r="G101" s="242"/>
      <c r="H101" s="242"/>
      <c r="I101" s="242"/>
      <c r="J101" s="242"/>
      <c r="K101" s="242"/>
      <c r="L101" s="242"/>
      <c r="M101" s="242"/>
      <c r="N101" s="242"/>
      <c r="O101" s="242"/>
      <c r="P101" s="242"/>
    </row>
    <row r="102" spans="1:16" ht="38.25">
      <c r="A102" s="153" t="s">
        <v>697</v>
      </c>
      <c r="B102" s="153" t="s">
        <v>699</v>
      </c>
      <c r="C102" s="154" t="s">
        <v>30</v>
      </c>
      <c r="D102" s="155">
        <v>37.9</v>
      </c>
      <c r="E102" s="156"/>
      <c r="F102" s="157"/>
      <c r="G102" s="158"/>
      <c r="H102" s="158"/>
      <c r="I102" s="158"/>
      <c r="J102" s="158"/>
      <c r="K102" s="158"/>
      <c r="L102" s="158"/>
      <c r="M102" s="158"/>
      <c r="N102" s="158"/>
      <c r="O102" s="159">
        <f>SUM(N103:N104)+L123</f>
        <v>3.9249999999999998</v>
      </c>
      <c r="P102" s="158">
        <f>D102-O102</f>
        <v>33.975000000000001</v>
      </c>
    </row>
    <row r="103" spans="1:16">
      <c r="A103" s="184" t="s">
        <v>2440</v>
      </c>
      <c r="B103" s="184" t="str">
        <f>B11</f>
        <v>Sapatas PG19 (15X50)</v>
      </c>
      <c r="C103" s="185"/>
      <c r="D103" s="186"/>
      <c r="E103" s="181" t="str">
        <f>E11</f>
        <v>ENTRADA / BILHETERIA</v>
      </c>
      <c r="F103" s="187">
        <v>1</v>
      </c>
      <c r="G103" s="188">
        <v>1.25</v>
      </c>
      <c r="H103" s="188"/>
      <c r="I103" s="188">
        <v>1.25</v>
      </c>
      <c r="J103" s="188"/>
      <c r="K103" s="188">
        <v>1</v>
      </c>
      <c r="L103" s="188"/>
      <c r="M103" s="188"/>
      <c r="N103" s="188">
        <f>G103*I103*K103</f>
        <v>1.5625</v>
      </c>
      <c r="O103" s="188"/>
      <c r="P103" s="188"/>
    </row>
    <row r="104" spans="1:16">
      <c r="A104" s="184" t="s">
        <v>2441</v>
      </c>
      <c r="B104" s="184" t="str">
        <f>B12</f>
        <v>Sapatas PG20 (15X50)</v>
      </c>
      <c r="C104" s="185"/>
      <c r="D104" s="186"/>
      <c r="E104" s="181" t="str">
        <f>E12</f>
        <v>ENTRADA / BILHETERIA</v>
      </c>
      <c r="F104" s="187">
        <v>1</v>
      </c>
      <c r="G104" s="188">
        <v>1.25</v>
      </c>
      <c r="H104" s="188"/>
      <c r="I104" s="188">
        <v>1.25</v>
      </c>
      <c r="J104" s="188"/>
      <c r="K104" s="188">
        <v>1</v>
      </c>
      <c r="L104" s="188"/>
      <c r="M104" s="188"/>
      <c r="N104" s="188">
        <f>G104*I104*K104</f>
        <v>1.5625</v>
      </c>
      <c r="O104" s="188"/>
      <c r="P104" s="188"/>
    </row>
    <row r="105" spans="1:16">
      <c r="A105" s="184"/>
      <c r="B105" s="184"/>
      <c r="C105" s="185"/>
      <c r="D105" s="186"/>
      <c r="E105" s="181"/>
      <c r="F105" s="187"/>
      <c r="G105" s="188"/>
      <c r="H105" s="188"/>
      <c r="I105" s="188"/>
      <c r="J105" s="188"/>
      <c r="K105" s="188"/>
      <c r="L105" s="188"/>
      <c r="M105" s="188"/>
      <c r="N105" s="188"/>
      <c r="O105" s="188"/>
      <c r="P105" s="188"/>
    </row>
    <row r="106" spans="1:16">
      <c r="A106" s="184"/>
      <c r="B106" s="184"/>
      <c r="C106" s="185"/>
      <c r="D106" s="186"/>
      <c r="E106" s="181"/>
      <c r="F106" s="187"/>
      <c r="G106" s="188"/>
      <c r="H106" s="188"/>
      <c r="I106" s="188"/>
      <c r="J106" s="188"/>
      <c r="K106" s="188"/>
      <c r="L106" s="188"/>
      <c r="M106" s="188"/>
      <c r="N106" s="188"/>
      <c r="O106" s="188"/>
      <c r="P106" s="188"/>
    </row>
    <row r="107" spans="1:16">
      <c r="A107" s="184"/>
      <c r="B107" s="184"/>
      <c r="C107" s="185"/>
      <c r="D107" s="186"/>
      <c r="E107" s="181"/>
      <c r="F107" s="187"/>
      <c r="G107" s="188"/>
      <c r="H107" s="188"/>
      <c r="I107" s="188"/>
      <c r="J107" s="188"/>
      <c r="K107" s="188"/>
      <c r="L107" s="188"/>
      <c r="M107" s="188"/>
      <c r="N107" s="188"/>
      <c r="O107" s="188"/>
      <c r="P107" s="188"/>
    </row>
    <row r="108" spans="1:16">
      <c r="A108" s="184"/>
      <c r="B108" s="184"/>
      <c r="C108" s="185"/>
      <c r="D108" s="186"/>
      <c r="E108" s="181"/>
      <c r="F108" s="187"/>
      <c r="G108" s="188"/>
      <c r="H108" s="188"/>
      <c r="I108" s="188"/>
      <c r="J108" s="188"/>
      <c r="K108" s="188"/>
      <c r="L108" s="188"/>
      <c r="M108" s="188"/>
      <c r="N108" s="188"/>
      <c r="O108" s="188"/>
      <c r="P108" s="188"/>
    </row>
    <row r="109" spans="1:16">
      <c r="A109" s="184"/>
      <c r="B109" s="184"/>
      <c r="C109" s="185"/>
      <c r="D109" s="186"/>
      <c r="E109" s="181"/>
      <c r="F109" s="187"/>
      <c r="G109" s="188"/>
      <c r="H109" s="188"/>
      <c r="I109" s="188"/>
      <c r="J109" s="188"/>
      <c r="K109" s="188"/>
      <c r="L109" s="188"/>
      <c r="M109" s="188"/>
      <c r="N109" s="188"/>
      <c r="O109" s="188"/>
      <c r="P109" s="188"/>
    </row>
    <row r="110" spans="1:16">
      <c r="A110" s="184"/>
      <c r="B110" s="184"/>
      <c r="C110" s="185"/>
      <c r="D110" s="186"/>
      <c r="E110" s="181"/>
      <c r="F110" s="187"/>
      <c r="G110" s="188"/>
      <c r="H110" s="188"/>
      <c r="I110" s="188"/>
      <c r="J110" s="188"/>
      <c r="K110" s="188"/>
      <c r="L110" s="188"/>
      <c r="M110" s="188"/>
      <c r="N110" s="188"/>
      <c r="O110" s="188"/>
      <c r="P110" s="188"/>
    </row>
    <row r="111" spans="1:16">
      <c r="A111" s="184"/>
      <c r="B111" s="184"/>
      <c r="C111" s="185"/>
      <c r="D111" s="186"/>
      <c r="E111" s="181"/>
      <c r="F111" s="187"/>
      <c r="G111" s="188"/>
      <c r="H111" s="188"/>
      <c r="I111" s="188"/>
      <c r="J111" s="188"/>
      <c r="K111" s="188"/>
      <c r="L111" s="188"/>
      <c r="M111" s="188"/>
      <c r="N111" s="188"/>
      <c r="O111" s="188"/>
      <c r="P111" s="188"/>
    </row>
    <row r="112" spans="1:16">
      <c r="A112" s="184"/>
      <c r="B112" s="184"/>
      <c r="C112" s="185"/>
      <c r="D112" s="186"/>
      <c r="E112" s="181"/>
      <c r="F112" s="187"/>
      <c r="G112" s="188"/>
      <c r="H112" s="188"/>
      <c r="I112" s="188"/>
      <c r="J112" s="188"/>
      <c r="K112" s="188"/>
      <c r="L112" s="188"/>
      <c r="M112" s="188"/>
      <c r="N112" s="188"/>
      <c r="O112" s="188"/>
      <c r="P112" s="188"/>
    </row>
    <row r="113" spans="1:16">
      <c r="A113" s="184"/>
      <c r="B113" s="184"/>
      <c r="C113" s="185"/>
      <c r="D113" s="186"/>
      <c r="E113" s="181"/>
      <c r="F113" s="187"/>
      <c r="G113" s="188"/>
      <c r="H113" s="188"/>
      <c r="I113" s="188"/>
      <c r="J113" s="188"/>
      <c r="K113" s="188"/>
      <c r="L113" s="188"/>
      <c r="M113" s="188"/>
      <c r="N113" s="188"/>
      <c r="O113" s="188"/>
      <c r="P113" s="188"/>
    </row>
    <row r="114" spans="1:16" ht="15.75">
      <c r="A114" s="184"/>
      <c r="B114" s="184"/>
      <c r="C114" s="185"/>
      <c r="D114" s="186"/>
      <c r="E114" s="404" t="s">
        <v>2644</v>
      </c>
      <c r="F114" s="405"/>
      <c r="G114" s="405"/>
      <c r="H114" s="405"/>
      <c r="I114" s="405"/>
      <c r="J114" s="405"/>
      <c r="K114" s="405"/>
      <c r="L114" s="405"/>
      <c r="M114" s="405"/>
      <c r="N114" s="406"/>
      <c r="O114" s="188"/>
      <c r="P114" s="188"/>
    </row>
    <row r="115" spans="1:16" ht="15.75">
      <c r="A115" s="184"/>
      <c r="B115" s="184"/>
      <c r="C115" s="185"/>
      <c r="D115" s="186"/>
      <c r="E115" s="399" t="s">
        <v>2635</v>
      </c>
      <c r="F115" s="399"/>
      <c r="G115" s="399"/>
      <c r="H115" s="399"/>
      <c r="I115" s="399"/>
      <c r="J115" s="399"/>
      <c r="K115" s="399"/>
      <c r="L115" s="401" t="s">
        <v>2636</v>
      </c>
      <c r="M115" s="402"/>
      <c r="N115" s="403"/>
      <c r="O115" s="188"/>
      <c r="P115" s="188"/>
    </row>
    <row r="116" spans="1:16" ht="15.75">
      <c r="A116" s="184"/>
      <c r="B116" s="184"/>
      <c r="C116" s="185"/>
      <c r="D116" s="186"/>
      <c r="E116" s="399" t="s">
        <v>2637</v>
      </c>
      <c r="F116" s="399"/>
      <c r="G116" s="399"/>
      <c r="H116" s="399"/>
      <c r="I116" s="399"/>
      <c r="J116" s="399"/>
      <c r="K116" s="399"/>
      <c r="L116" s="407">
        <v>1</v>
      </c>
      <c r="M116" s="408"/>
      <c r="N116" s="409"/>
      <c r="O116" s="188"/>
      <c r="P116" s="188"/>
    </row>
    <row r="117" spans="1:16" ht="15.75">
      <c r="A117" s="184"/>
      <c r="B117" s="184"/>
      <c r="C117" s="185"/>
      <c r="D117" s="186"/>
      <c r="E117" s="399" t="s">
        <v>2638</v>
      </c>
      <c r="F117" s="399"/>
      <c r="G117" s="399"/>
      <c r="H117" s="399"/>
      <c r="I117" s="399"/>
      <c r="J117" s="399"/>
      <c r="K117" s="399"/>
      <c r="L117" s="407">
        <v>1</v>
      </c>
      <c r="M117" s="408"/>
      <c r="N117" s="409"/>
      <c r="O117" s="188"/>
      <c r="P117" s="188"/>
    </row>
    <row r="118" spans="1:16" ht="15.75">
      <c r="A118" s="184"/>
      <c r="B118" s="184"/>
      <c r="C118" s="185"/>
      <c r="D118" s="186"/>
      <c r="E118" s="399" t="s">
        <v>2639</v>
      </c>
      <c r="F118" s="399"/>
      <c r="G118" s="399"/>
      <c r="H118" s="399"/>
      <c r="I118" s="399"/>
      <c r="J118" s="399"/>
      <c r="K118" s="399"/>
      <c r="L118" s="407">
        <v>0.2</v>
      </c>
      <c r="M118" s="408"/>
      <c r="N118" s="409"/>
      <c r="O118" s="188"/>
      <c r="P118" s="188"/>
    </row>
    <row r="119" spans="1:16" ht="15.75">
      <c r="A119" s="184"/>
      <c r="B119" s="184"/>
      <c r="C119" s="185"/>
      <c r="D119" s="186"/>
      <c r="E119" s="399" t="s">
        <v>2640</v>
      </c>
      <c r="F119" s="399"/>
      <c r="G119" s="399"/>
      <c r="H119" s="399"/>
      <c r="I119" s="399"/>
      <c r="J119" s="399"/>
      <c r="K119" s="399"/>
      <c r="L119" s="407">
        <v>0.2</v>
      </c>
      <c r="M119" s="408"/>
      <c r="N119" s="409"/>
      <c r="O119" s="188"/>
      <c r="P119" s="188"/>
    </row>
    <row r="120" spans="1:16" ht="15.75">
      <c r="A120" s="184"/>
      <c r="B120" s="184"/>
      <c r="C120" s="185"/>
      <c r="D120" s="186"/>
      <c r="E120" s="399" t="s">
        <v>2641</v>
      </c>
      <c r="F120" s="399"/>
      <c r="G120" s="399"/>
      <c r="H120" s="399"/>
      <c r="I120" s="399"/>
      <c r="J120" s="399"/>
      <c r="K120" s="399"/>
      <c r="L120" s="407">
        <v>0.2</v>
      </c>
      <c r="M120" s="408"/>
      <c r="N120" s="409"/>
      <c r="O120" s="188"/>
      <c r="P120" s="188"/>
    </row>
    <row r="121" spans="1:16" ht="15.75">
      <c r="A121" s="184"/>
      <c r="B121" s="184"/>
      <c r="C121" s="185"/>
      <c r="D121" s="186"/>
      <c r="E121" s="399" t="s">
        <v>2642</v>
      </c>
      <c r="F121" s="399"/>
      <c r="G121" s="399"/>
      <c r="H121" s="399"/>
      <c r="I121" s="399"/>
      <c r="J121" s="399"/>
      <c r="K121" s="399"/>
      <c r="L121" s="407">
        <v>0.2</v>
      </c>
      <c r="M121" s="408"/>
      <c r="N121" s="409"/>
      <c r="O121" s="188"/>
      <c r="P121" s="188"/>
    </row>
    <row r="122" spans="1:16" ht="15.75">
      <c r="A122" s="184"/>
      <c r="B122" s="184"/>
      <c r="C122" s="185"/>
      <c r="D122" s="186"/>
      <c r="E122" s="399" t="s">
        <v>2643</v>
      </c>
      <c r="F122" s="399"/>
      <c r="G122" s="399"/>
      <c r="H122" s="399"/>
      <c r="I122" s="399"/>
      <c r="J122" s="399"/>
      <c r="K122" s="399"/>
      <c r="L122" s="407">
        <v>4</v>
      </c>
      <c r="M122" s="408"/>
      <c r="N122" s="409"/>
      <c r="O122" s="188"/>
      <c r="P122" s="188"/>
    </row>
    <row r="123" spans="1:16" ht="15.75">
      <c r="A123" s="184"/>
      <c r="B123" s="184"/>
      <c r="C123" s="185"/>
      <c r="D123" s="186"/>
      <c r="E123" s="400" t="s">
        <v>2293</v>
      </c>
      <c r="F123" s="400"/>
      <c r="G123" s="400"/>
      <c r="H123" s="400"/>
      <c r="I123" s="400"/>
      <c r="J123" s="400"/>
      <c r="K123" s="400"/>
      <c r="L123" s="410">
        <f>(((L120-L121)/3)*(L116*L117+L118*L119+((L116*L117*L118*L119)^0.5))+(L116*L117*L121))*L122</f>
        <v>0.8</v>
      </c>
      <c r="M123" s="411"/>
      <c r="N123" s="412"/>
      <c r="O123" s="188"/>
      <c r="P123" s="188"/>
    </row>
    <row r="124" spans="1:16">
      <c r="A124" s="184"/>
      <c r="B124" s="184"/>
      <c r="C124" s="185"/>
      <c r="D124" s="186"/>
      <c r="E124" s="181"/>
      <c r="F124" s="187"/>
      <c r="G124" s="188"/>
      <c r="H124" s="188"/>
      <c r="I124" s="188"/>
      <c r="J124" s="188"/>
      <c r="K124" s="188"/>
      <c r="L124" s="188"/>
      <c r="M124" s="188"/>
      <c r="N124" s="188"/>
      <c r="O124" s="188"/>
      <c r="P124" s="188"/>
    </row>
    <row r="125" spans="1:16">
      <c r="A125" s="184"/>
      <c r="B125" s="184"/>
      <c r="C125" s="185"/>
      <c r="D125" s="186"/>
      <c r="E125" s="181"/>
      <c r="F125" s="187"/>
      <c r="G125" s="188"/>
      <c r="H125" s="188"/>
      <c r="I125" s="188"/>
      <c r="J125" s="188"/>
      <c r="K125" s="188"/>
      <c r="L125" s="188"/>
      <c r="M125" s="188"/>
      <c r="N125" s="188"/>
      <c r="O125" s="188"/>
      <c r="P125" s="188"/>
    </row>
    <row r="126" spans="1:16">
      <c r="A126" s="184"/>
      <c r="B126" s="184"/>
      <c r="C126" s="185"/>
      <c r="D126" s="186"/>
      <c r="E126" s="181"/>
      <c r="F126" s="187"/>
      <c r="G126" s="188"/>
      <c r="H126" s="188"/>
      <c r="I126" s="188"/>
      <c r="J126" s="188"/>
      <c r="K126" s="188"/>
      <c r="L126" s="188"/>
      <c r="M126" s="188"/>
      <c r="N126" s="188"/>
      <c r="O126" s="188"/>
      <c r="P126" s="188"/>
    </row>
    <row r="127" spans="1:16" ht="25.5">
      <c r="A127" s="153" t="s">
        <v>700</v>
      </c>
      <c r="B127" s="153" t="s">
        <v>702</v>
      </c>
      <c r="C127" s="154" t="s">
        <v>30</v>
      </c>
      <c r="D127" s="155">
        <v>37.9</v>
      </c>
      <c r="E127" s="156"/>
      <c r="F127" s="157"/>
      <c r="G127" s="158"/>
      <c r="H127" s="158"/>
      <c r="I127" s="158"/>
      <c r="J127" s="158"/>
      <c r="K127" s="158"/>
      <c r="L127" s="158"/>
      <c r="M127" s="158"/>
      <c r="N127" s="158"/>
      <c r="O127" s="159">
        <f>N128</f>
        <v>3.9249999999999998</v>
      </c>
      <c r="P127" s="158">
        <f>D127-O127</f>
        <v>33.975000000000001</v>
      </c>
    </row>
    <row r="128" spans="1:16">
      <c r="A128" s="184" t="s">
        <v>2444</v>
      </c>
      <c r="B128" s="184" t="s">
        <v>2445</v>
      </c>
      <c r="C128" s="185"/>
      <c r="D128" s="186"/>
      <c r="E128" s="181" t="s">
        <v>2446</v>
      </c>
      <c r="F128" s="187">
        <v>1</v>
      </c>
      <c r="G128" s="188"/>
      <c r="H128" s="188"/>
      <c r="I128" s="188"/>
      <c r="J128" s="188"/>
      <c r="K128" s="188"/>
      <c r="L128" s="188"/>
      <c r="M128" s="188">
        <f>O102</f>
        <v>3.9249999999999998</v>
      </c>
      <c r="N128" s="188">
        <f>M128*F128</f>
        <v>3.9249999999999998</v>
      </c>
      <c r="O128" s="188"/>
      <c r="P128" s="188"/>
    </row>
    <row r="129" spans="1:16" ht="25.5" hidden="1">
      <c r="A129" s="153" t="s">
        <v>703</v>
      </c>
      <c r="B129" s="153" t="s">
        <v>705</v>
      </c>
      <c r="C129" s="154" t="s">
        <v>25</v>
      </c>
      <c r="D129" s="155">
        <v>112.92</v>
      </c>
      <c r="E129" s="156"/>
      <c r="F129" s="157"/>
      <c r="G129" s="158"/>
      <c r="H129" s="158"/>
      <c r="I129" s="158"/>
      <c r="J129" s="158"/>
      <c r="K129" s="158"/>
      <c r="L129" s="158"/>
      <c r="M129" s="158"/>
      <c r="N129" s="158"/>
      <c r="O129" s="159">
        <f>N130</f>
        <v>151.32</v>
      </c>
      <c r="P129" s="158">
        <f>D129-O129</f>
        <v>-38.399999999999991</v>
      </c>
    </row>
    <row r="130" spans="1:16" hidden="1">
      <c r="A130" s="184" t="s">
        <v>2447</v>
      </c>
      <c r="B130" s="184" t="s">
        <v>2448</v>
      </c>
      <c r="C130" s="185"/>
      <c r="D130" s="186"/>
      <c r="E130" s="181" t="s">
        <v>2449</v>
      </c>
      <c r="F130" s="187">
        <v>1</v>
      </c>
      <c r="G130" s="188">
        <v>1.2</v>
      </c>
      <c r="H130" s="188"/>
      <c r="I130" s="188">
        <f>SUM(I15:I19)</f>
        <v>126.1</v>
      </c>
      <c r="J130" s="188"/>
      <c r="K130" s="188"/>
      <c r="L130" s="188"/>
      <c r="M130" s="188">
        <f>G130*I130</f>
        <v>151.32</v>
      </c>
      <c r="N130" s="188">
        <f>M130*F130</f>
        <v>151.32</v>
      </c>
      <c r="O130" s="188"/>
      <c r="P130" s="188"/>
    </row>
    <row r="131" spans="1:16" ht="15" hidden="1">
      <c r="A131" s="148" t="s">
        <v>57</v>
      </c>
      <c r="B131" s="148" t="s">
        <v>648</v>
      </c>
      <c r="C131" s="149"/>
      <c r="D131" s="149"/>
      <c r="E131" s="148"/>
      <c r="F131" s="151"/>
      <c r="G131" s="152"/>
      <c r="H131" s="152"/>
      <c r="I131" s="152"/>
      <c r="J131" s="152"/>
      <c r="K131" s="152"/>
      <c r="L131" s="152"/>
      <c r="M131" s="152"/>
      <c r="N131" s="152"/>
      <c r="O131" s="189"/>
      <c r="P131" s="152"/>
    </row>
    <row r="132" spans="1:16" ht="15" hidden="1">
      <c r="A132" s="148" t="s">
        <v>58</v>
      </c>
      <c r="B132" s="148" t="s">
        <v>706</v>
      </c>
      <c r="C132" s="149"/>
      <c r="D132" s="149"/>
      <c r="E132" s="148"/>
      <c r="F132" s="151"/>
      <c r="G132" s="152"/>
      <c r="H132" s="152"/>
      <c r="I132" s="152"/>
      <c r="J132" s="152"/>
      <c r="K132" s="152"/>
      <c r="L132" s="152"/>
      <c r="M132" s="152"/>
      <c r="N132" s="152"/>
      <c r="O132" s="189"/>
      <c r="P132" s="152"/>
    </row>
    <row r="133" spans="1:16" ht="38.25" hidden="1">
      <c r="A133" s="153" t="s">
        <v>707</v>
      </c>
      <c r="B133" s="153" t="s">
        <v>48</v>
      </c>
      <c r="C133" s="154" t="s">
        <v>25</v>
      </c>
      <c r="D133" s="155">
        <v>98.48</v>
      </c>
      <c r="E133" s="156"/>
      <c r="F133" s="157"/>
      <c r="G133" s="158"/>
      <c r="H133" s="158"/>
      <c r="I133" s="158"/>
      <c r="J133" s="158"/>
      <c r="K133" s="158"/>
      <c r="L133" s="158"/>
      <c r="M133" s="158"/>
      <c r="N133" s="158"/>
      <c r="O133" s="159">
        <f>N134</f>
        <v>98.48</v>
      </c>
      <c r="P133" s="158">
        <f>D133-O133</f>
        <v>0</v>
      </c>
    </row>
    <row r="134" spans="1:16" hidden="1">
      <c r="A134" s="184" t="s">
        <v>2450</v>
      </c>
      <c r="B134" s="184" t="s">
        <v>2451</v>
      </c>
      <c r="C134" s="184"/>
      <c r="D134" s="184"/>
      <c r="E134" s="184" t="s">
        <v>2410</v>
      </c>
      <c r="F134" s="170">
        <v>1</v>
      </c>
      <c r="G134" s="184"/>
      <c r="H134" s="184"/>
      <c r="I134" s="184"/>
      <c r="J134" s="184"/>
      <c r="K134" s="184"/>
      <c r="L134" s="184"/>
      <c r="M134" s="166">
        <v>98.48</v>
      </c>
      <c r="N134" s="166">
        <f>M134*F134</f>
        <v>98.48</v>
      </c>
      <c r="O134" s="184"/>
      <c r="P134" s="184"/>
    </row>
    <row r="135" spans="1:16" ht="38.25" hidden="1">
      <c r="A135" s="153" t="s">
        <v>708</v>
      </c>
      <c r="B135" s="153" t="s">
        <v>56</v>
      </c>
      <c r="C135" s="154" t="s">
        <v>34</v>
      </c>
      <c r="D135" s="155">
        <v>151</v>
      </c>
      <c r="E135" s="156"/>
      <c r="F135" s="157"/>
      <c r="G135" s="158"/>
      <c r="H135" s="158"/>
      <c r="I135" s="158"/>
      <c r="J135" s="158"/>
      <c r="K135" s="158"/>
      <c r="L135" s="158"/>
      <c r="M135" s="158"/>
      <c r="N135" s="158"/>
      <c r="O135" s="159">
        <f>N136</f>
        <v>151</v>
      </c>
      <c r="P135" s="158">
        <f>D135-O135</f>
        <v>0</v>
      </c>
    </row>
    <row r="136" spans="1:16" hidden="1">
      <c r="A136" s="184" t="s">
        <v>2452</v>
      </c>
      <c r="B136" s="184" t="s">
        <v>2453</v>
      </c>
      <c r="C136" s="185"/>
      <c r="D136" s="186"/>
      <c r="E136" s="181" t="s">
        <v>2410</v>
      </c>
      <c r="F136" s="187">
        <v>1</v>
      </c>
      <c r="G136" s="188"/>
      <c r="H136" s="188"/>
      <c r="I136" s="188"/>
      <c r="J136" s="188"/>
      <c r="K136" s="188"/>
      <c r="L136" s="188"/>
      <c r="M136" s="188">
        <v>151</v>
      </c>
      <c r="N136" s="188">
        <f>M136*F136</f>
        <v>151</v>
      </c>
      <c r="O136" s="188"/>
      <c r="P136" s="188"/>
    </row>
    <row r="137" spans="1:16" ht="38.25" hidden="1">
      <c r="A137" s="153" t="s">
        <v>709</v>
      </c>
      <c r="B137" s="153" t="s">
        <v>54</v>
      </c>
      <c r="C137" s="154" t="s">
        <v>34</v>
      </c>
      <c r="D137" s="155">
        <v>402</v>
      </c>
      <c r="E137" s="156"/>
      <c r="F137" s="157"/>
      <c r="G137" s="158"/>
      <c r="H137" s="158"/>
      <c r="I137" s="158"/>
      <c r="J137" s="158"/>
      <c r="K137" s="158"/>
      <c r="L137" s="158"/>
      <c r="M137" s="158"/>
      <c r="N137" s="158"/>
      <c r="O137" s="159">
        <f>N138</f>
        <v>402</v>
      </c>
      <c r="P137" s="158">
        <f>D137-O137</f>
        <v>0</v>
      </c>
    </row>
    <row r="138" spans="1:16" hidden="1">
      <c r="A138" s="184" t="s">
        <v>2454</v>
      </c>
      <c r="B138" s="184" t="s">
        <v>2453</v>
      </c>
      <c r="C138" s="185"/>
      <c r="D138" s="186"/>
      <c r="E138" s="181" t="s">
        <v>2410</v>
      </c>
      <c r="F138" s="187">
        <v>1</v>
      </c>
      <c r="G138" s="188"/>
      <c r="H138" s="188"/>
      <c r="I138" s="188"/>
      <c r="J138" s="188"/>
      <c r="K138" s="188"/>
      <c r="L138" s="188"/>
      <c r="M138" s="188">
        <v>402</v>
      </c>
      <c r="N138" s="188">
        <f>M138*F138</f>
        <v>402</v>
      </c>
      <c r="O138" s="188"/>
      <c r="P138" s="188"/>
    </row>
    <row r="139" spans="1:16" ht="38.25" hidden="1">
      <c r="A139" s="153" t="s">
        <v>710</v>
      </c>
      <c r="B139" s="153" t="s">
        <v>699</v>
      </c>
      <c r="C139" s="154" t="s">
        <v>30</v>
      </c>
      <c r="D139" s="155">
        <v>7.43</v>
      </c>
      <c r="E139" s="156"/>
      <c r="F139" s="157"/>
      <c r="G139" s="158"/>
      <c r="H139" s="158"/>
      <c r="I139" s="158"/>
      <c r="J139" s="158"/>
      <c r="K139" s="158"/>
      <c r="L139" s="158"/>
      <c r="M139" s="158"/>
      <c r="N139" s="158"/>
      <c r="O139" s="159">
        <f>N140</f>
        <v>7.43</v>
      </c>
      <c r="P139" s="158">
        <f>D139-O139</f>
        <v>0</v>
      </c>
    </row>
    <row r="140" spans="1:16" hidden="1">
      <c r="A140" s="184" t="s">
        <v>2455</v>
      </c>
      <c r="B140" s="184" t="s">
        <v>2456</v>
      </c>
      <c r="C140" s="185"/>
      <c r="D140" s="186"/>
      <c r="E140" s="181" t="s">
        <v>2410</v>
      </c>
      <c r="F140" s="187">
        <v>1</v>
      </c>
      <c r="G140" s="188"/>
      <c r="H140" s="188"/>
      <c r="I140" s="188"/>
      <c r="J140" s="188"/>
      <c r="K140" s="188"/>
      <c r="L140" s="188"/>
      <c r="M140" s="188">
        <v>7.43</v>
      </c>
      <c r="N140" s="188">
        <f>M140*F140</f>
        <v>7.43</v>
      </c>
      <c r="O140" s="188"/>
      <c r="P140" s="188"/>
    </row>
    <row r="141" spans="1:16" ht="25.5" hidden="1">
      <c r="A141" s="153" t="s">
        <v>711</v>
      </c>
      <c r="B141" s="153" t="s">
        <v>702</v>
      </c>
      <c r="C141" s="154" t="s">
        <v>30</v>
      </c>
      <c r="D141" s="155">
        <v>7.43</v>
      </c>
      <c r="E141" s="156"/>
      <c r="F141" s="157"/>
      <c r="G141" s="158"/>
      <c r="H141" s="158"/>
      <c r="I141" s="158"/>
      <c r="J141" s="158"/>
      <c r="K141" s="158"/>
      <c r="L141" s="158"/>
      <c r="M141" s="158"/>
      <c r="N141" s="158"/>
      <c r="O141" s="159">
        <f>N142</f>
        <v>7.43</v>
      </c>
      <c r="P141" s="158">
        <f>D141-O141</f>
        <v>0</v>
      </c>
    </row>
    <row r="142" spans="1:16" hidden="1">
      <c r="A142" s="184" t="s">
        <v>2457</v>
      </c>
      <c r="B142" s="184" t="s">
        <v>2458</v>
      </c>
      <c r="C142" s="185"/>
      <c r="D142" s="186"/>
      <c r="E142" s="181" t="s">
        <v>2459</v>
      </c>
      <c r="F142" s="187">
        <v>1</v>
      </c>
      <c r="G142" s="188"/>
      <c r="H142" s="188"/>
      <c r="I142" s="188"/>
      <c r="J142" s="188"/>
      <c r="K142" s="188"/>
      <c r="L142" s="188"/>
      <c r="M142" s="188">
        <f>O139</f>
        <v>7.43</v>
      </c>
      <c r="N142" s="188">
        <f>M142*F142</f>
        <v>7.43</v>
      </c>
      <c r="O142" s="188"/>
      <c r="P142" s="188"/>
    </row>
    <row r="143" spans="1:16" ht="15" hidden="1">
      <c r="A143" s="148" t="s">
        <v>712</v>
      </c>
      <c r="B143" s="148" t="s">
        <v>713</v>
      </c>
      <c r="C143" s="149"/>
      <c r="D143" s="149"/>
      <c r="E143" s="149"/>
      <c r="F143" s="151"/>
      <c r="G143" s="152"/>
      <c r="H143" s="152"/>
      <c r="I143" s="152"/>
      <c r="J143" s="152"/>
      <c r="K143" s="152"/>
      <c r="L143" s="152"/>
      <c r="M143" s="152"/>
      <c r="N143" s="152"/>
      <c r="O143" s="189"/>
      <c r="P143" s="152"/>
    </row>
    <row r="144" spans="1:16" ht="38.25" hidden="1">
      <c r="A144" s="153" t="s">
        <v>714</v>
      </c>
      <c r="B144" s="153" t="s">
        <v>89</v>
      </c>
      <c r="C144" s="154" t="s">
        <v>25</v>
      </c>
      <c r="D144" s="155">
        <v>136</v>
      </c>
      <c r="E144" s="156"/>
      <c r="F144" s="157"/>
      <c r="G144" s="158"/>
      <c r="H144" s="158"/>
      <c r="I144" s="158"/>
      <c r="J144" s="158"/>
      <c r="K144" s="158"/>
      <c r="L144" s="158"/>
      <c r="M144" s="158"/>
      <c r="N144" s="158"/>
      <c r="O144" s="159">
        <f>SUM(N145:N146)</f>
        <v>136</v>
      </c>
      <c r="P144" s="158">
        <f>D144-O144</f>
        <v>0</v>
      </c>
    </row>
    <row r="145" spans="1:16" hidden="1">
      <c r="A145" s="184" t="s">
        <v>2460</v>
      </c>
      <c r="B145" s="184" t="s">
        <v>2461</v>
      </c>
      <c r="C145" s="185"/>
      <c r="D145" s="186"/>
      <c r="E145" s="181" t="s">
        <v>2410</v>
      </c>
      <c r="F145" s="187">
        <v>1</v>
      </c>
      <c r="G145" s="188"/>
      <c r="H145" s="188"/>
      <c r="I145" s="188"/>
      <c r="J145" s="188"/>
      <c r="K145" s="188"/>
      <c r="L145" s="188"/>
      <c r="M145" s="188">
        <v>104</v>
      </c>
      <c r="N145" s="188">
        <f>M145*F145</f>
        <v>104</v>
      </c>
      <c r="O145" s="188"/>
      <c r="P145" s="188"/>
    </row>
    <row r="146" spans="1:16" hidden="1">
      <c r="A146" s="184" t="s">
        <v>2462</v>
      </c>
      <c r="B146" s="184" t="s">
        <v>2463</v>
      </c>
      <c r="C146" s="185"/>
      <c r="D146" s="186"/>
      <c r="E146" s="181" t="s">
        <v>2410</v>
      </c>
      <c r="F146" s="187">
        <v>1</v>
      </c>
      <c r="G146" s="188"/>
      <c r="H146" s="188"/>
      <c r="I146" s="188"/>
      <c r="J146" s="188"/>
      <c r="K146" s="188"/>
      <c r="L146" s="188"/>
      <c r="M146" s="188">
        <v>32</v>
      </c>
      <c r="N146" s="188">
        <f>M146*F146</f>
        <v>32</v>
      </c>
      <c r="O146" s="188"/>
      <c r="P146" s="188"/>
    </row>
    <row r="147" spans="1:16" ht="38.25" hidden="1">
      <c r="A147" s="153" t="s">
        <v>715</v>
      </c>
      <c r="B147" s="153" t="s">
        <v>56</v>
      </c>
      <c r="C147" s="154" t="s">
        <v>34</v>
      </c>
      <c r="D147" s="155">
        <v>174</v>
      </c>
      <c r="E147" s="156"/>
      <c r="F147" s="157"/>
      <c r="G147" s="158"/>
      <c r="H147" s="158"/>
      <c r="I147" s="158"/>
      <c r="J147" s="158"/>
      <c r="K147" s="158"/>
      <c r="L147" s="158"/>
      <c r="M147" s="158"/>
      <c r="N147" s="158"/>
      <c r="O147" s="159">
        <f>SUM(N148:N149)</f>
        <v>174</v>
      </c>
      <c r="P147" s="158">
        <f>D147-O147</f>
        <v>0</v>
      </c>
    </row>
    <row r="148" spans="1:16" hidden="1">
      <c r="A148" s="184" t="s">
        <v>2464</v>
      </c>
      <c r="B148" s="184" t="s">
        <v>2461</v>
      </c>
      <c r="C148" s="185"/>
      <c r="D148" s="186"/>
      <c r="E148" s="181" t="s">
        <v>2410</v>
      </c>
      <c r="F148" s="187">
        <v>1</v>
      </c>
      <c r="G148" s="188"/>
      <c r="H148" s="188"/>
      <c r="I148" s="188"/>
      <c r="J148" s="188"/>
      <c r="K148" s="188"/>
      <c r="L148" s="188"/>
      <c r="M148" s="188">
        <v>122</v>
      </c>
      <c r="N148" s="188">
        <f>M148*F148</f>
        <v>122</v>
      </c>
      <c r="O148" s="188"/>
      <c r="P148" s="188"/>
    </row>
    <row r="149" spans="1:16" hidden="1">
      <c r="A149" s="184" t="s">
        <v>2465</v>
      </c>
      <c r="B149" s="184" t="s">
        <v>2463</v>
      </c>
      <c r="C149" s="185"/>
      <c r="D149" s="186"/>
      <c r="E149" s="181" t="s">
        <v>2410</v>
      </c>
      <c r="F149" s="187">
        <v>1</v>
      </c>
      <c r="G149" s="188"/>
      <c r="H149" s="188"/>
      <c r="I149" s="188"/>
      <c r="J149" s="188"/>
      <c r="K149" s="188"/>
      <c r="L149" s="188"/>
      <c r="M149" s="188">
        <v>52</v>
      </c>
      <c r="N149" s="188">
        <f>M149*F149</f>
        <v>52</v>
      </c>
      <c r="O149" s="188"/>
      <c r="P149" s="188"/>
    </row>
    <row r="150" spans="1:16" ht="38.25" hidden="1">
      <c r="A150" s="153" t="s">
        <v>716</v>
      </c>
      <c r="B150" s="153" t="s">
        <v>50</v>
      </c>
      <c r="C150" s="154" t="s">
        <v>34</v>
      </c>
      <c r="D150" s="155">
        <v>90.8</v>
      </c>
      <c r="E150" s="156"/>
      <c r="F150" s="157"/>
      <c r="G150" s="158"/>
      <c r="H150" s="158"/>
      <c r="I150" s="158"/>
      <c r="J150" s="158"/>
      <c r="K150" s="158"/>
      <c r="L150" s="158"/>
      <c r="M150" s="158"/>
      <c r="N150" s="158"/>
      <c r="O150" s="159">
        <f>SUM(N151+N152)</f>
        <v>90.8</v>
      </c>
      <c r="P150" s="158">
        <f>D150-O150</f>
        <v>0</v>
      </c>
    </row>
    <row r="151" spans="1:16" hidden="1">
      <c r="A151" s="184" t="s">
        <v>2466</v>
      </c>
      <c r="B151" s="184" t="s">
        <v>2461</v>
      </c>
      <c r="C151" s="185"/>
      <c r="D151" s="186"/>
      <c r="E151" s="181" t="s">
        <v>2410</v>
      </c>
      <c r="F151" s="187">
        <v>1</v>
      </c>
      <c r="G151" s="188"/>
      <c r="H151" s="188"/>
      <c r="I151" s="188"/>
      <c r="J151" s="188"/>
      <c r="K151" s="188"/>
      <c r="L151" s="188"/>
      <c r="M151" s="188">
        <v>5.8</v>
      </c>
      <c r="N151" s="188">
        <f>M151*F151</f>
        <v>5.8</v>
      </c>
      <c r="O151" s="188"/>
      <c r="P151" s="188"/>
    </row>
    <row r="152" spans="1:16" hidden="1">
      <c r="A152" s="184" t="s">
        <v>2467</v>
      </c>
      <c r="B152" s="184" t="s">
        <v>2463</v>
      </c>
      <c r="C152" s="185"/>
      <c r="D152" s="186"/>
      <c r="E152" s="181" t="s">
        <v>2410</v>
      </c>
      <c r="F152" s="187">
        <v>1</v>
      </c>
      <c r="G152" s="188"/>
      <c r="H152" s="188"/>
      <c r="I152" s="188"/>
      <c r="J152" s="188"/>
      <c r="K152" s="188"/>
      <c r="L152" s="188"/>
      <c r="M152" s="188">
        <v>85</v>
      </c>
      <c r="N152" s="188">
        <f>M152*F152</f>
        <v>85</v>
      </c>
      <c r="O152" s="188"/>
      <c r="P152" s="188"/>
    </row>
    <row r="153" spans="1:16" ht="38.25" hidden="1">
      <c r="A153" s="153" t="s">
        <v>717</v>
      </c>
      <c r="B153" s="153" t="s">
        <v>52</v>
      </c>
      <c r="C153" s="154" t="s">
        <v>34</v>
      </c>
      <c r="D153" s="155">
        <v>92.3</v>
      </c>
      <c r="E153" s="156"/>
      <c r="F153" s="157"/>
      <c r="G153" s="158"/>
      <c r="H153" s="158"/>
      <c r="I153" s="158"/>
      <c r="J153" s="158"/>
      <c r="K153" s="158"/>
      <c r="L153" s="158"/>
      <c r="M153" s="158"/>
      <c r="N153" s="158"/>
      <c r="O153" s="159">
        <f>N154</f>
        <v>92.3</v>
      </c>
      <c r="P153" s="158">
        <f>D153-O153</f>
        <v>0</v>
      </c>
    </row>
    <row r="154" spans="1:16" hidden="1">
      <c r="A154" s="184" t="s">
        <v>2468</v>
      </c>
      <c r="B154" s="184" t="s">
        <v>2461</v>
      </c>
      <c r="C154" s="185"/>
      <c r="D154" s="186"/>
      <c r="E154" s="181" t="s">
        <v>2410</v>
      </c>
      <c r="F154" s="187">
        <v>1</v>
      </c>
      <c r="G154" s="188"/>
      <c r="H154" s="188"/>
      <c r="I154" s="188"/>
      <c r="J154" s="188"/>
      <c r="K154" s="188"/>
      <c r="L154" s="188"/>
      <c r="M154" s="188">
        <v>92.3</v>
      </c>
      <c r="N154" s="188">
        <f>M154*F154</f>
        <v>92.3</v>
      </c>
      <c r="O154" s="188"/>
      <c r="P154" s="188"/>
    </row>
    <row r="155" spans="1:16" ht="38.25" hidden="1">
      <c r="A155" s="153" t="s">
        <v>718</v>
      </c>
      <c r="B155" s="153" t="s">
        <v>54</v>
      </c>
      <c r="C155" s="154" t="s">
        <v>34</v>
      </c>
      <c r="D155" s="155">
        <v>140</v>
      </c>
      <c r="E155" s="156"/>
      <c r="F155" s="157"/>
      <c r="G155" s="158"/>
      <c r="H155" s="158"/>
      <c r="I155" s="158"/>
      <c r="J155" s="158"/>
      <c r="K155" s="158"/>
      <c r="L155" s="158"/>
      <c r="M155" s="158"/>
      <c r="N155" s="158"/>
      <c r="O155" s="159">
        <f>N156</f>
        <v>140</v>
      </c>
      <c r="P155" s="158">
        <f>D155-O155</f>
        <v>0</v>
      </c>
    </row>
    <row r="156" spans="1:16" hidden="1">
      <c r="A156" s="184" t="s">
        <v>2469</v>
      </c>
      <c r="B156" s="184" t="s">
        <v>2461</v>
      </c>
      <c r="C156" s="185"/>
      <c r="D156" s="186"/>
      <c r="E156" s="181" t="s">
        <v>2410</v>
      </c>
      <c r="F156" s="187">
        <v>1</v>
      </c>
      <c r="G156" s="188"/>
      <c r="H156" s="188"/>
      <c r="I156" s="188"/>
      <c r="J156" s="188"/>
      <c r="K156" s="188"/>
      <c r="L156" s="188"/>
      <c r="M156" s="188">
        <v>140</v>
      </c>
      <c r="N156" s="188">
        <f>M156*F156</f>
        <v>140</v>
      </c>
      <c r="O156" s="188"/>
      <c r="P156" s="188"/>
    </row>
    <row r="157" spans="1:16" ht="38.25" hidden="1">
      <c r="A157" s="153" t="s">
        <v>719</v>
      </c>
      <c r="B157" s="153" t="s">
        <v>721</v>
      </c>
      <c r="C157" s="154" t="s">
        <v>34</v>
      </c>
      <c r="D157" s="155">
        <v>76.400000000000006</v>
      </c>
      <c r="E157" s="156"/>
      <c r="F157" s="157"/>
      <c r="G157" s="158"/>
      <c r="H157" s="158"/>
      <c r="I157" s="158"/>
      <c r="J157" s="158"/>
      <c r="K157" s="158"/>
      <c r="L157" s="158"/>
      <c r="M157" s="158"/>
      <c r="N157" s="158"/>
      <c r="O157" s="159">
        <f>N158</f>
        <v>76.400000000000006</v>
      </c>
      <c r="P157" s="158">
        <f>D157-O157</f>
        <v>0</v>
      </c>
    </row>
    <row r="158" spans="1:16" hidden="1">
      <c r="A158" s="184" t="s">
        <v>2470</v>
      </c>
      <c r="B158" s="184" t="s">
        <v>2461</v>
      </c>
      <c r="C158" s="185"/>
      <c r="D158" s="186"/>
      <c r="E158" s="181" t="s">
        <v>2410</v>
      </c>
      <c r="F158" s="187">
        <v>1</v>
      </c>
      <c r="G158" s="188"/>
      <c r="H158" s="188"/>
      <c r="I158" s="188"/>
      <c r="J158" s="188"/>
      <c r="K158" s="188"/>
      <c r="L158" s="188"/>
      <c r="M158" s="188">
        <v>76.400000000000006</v>
      </c>
      <c r="N158" s="188">
        <f>M158*F158</f>
        <v>76.400000000000006</v>
      </c>
      <c r="O158" s="188"/>
      <c r="P158" s="188"/>
    </row>
    <row r="159" spans="1:16" ht="38.25" hidden="1">
      <c r="A159" s="153" t="s">
        <v>722</v>
      </c>
      <c r="B159" s="153" t="s">
        <v>699</v>
      </c>
      <c r="C159" s="154" t="s">
        <v>30</v>
      </c>
      <c r="D159" s="155">
        <v>11.5</v>
      </c>
      <c r="E159" s="156"/>
      <c r="F159" s="157"/>
      <c r="G159" s="158"/>
      <c r="H159" s="158"/>
      <c r="I159" s="158"/>
      <c r="J159" s="158"/>
      <c r="K159" s="158"/>
      <c r="L159" s="158"/>
      <c r="M159" s="158"/>
      <c r="N159" s="158"/>
      <c r="O159" s="159">
        <f>SUM(N160:N161)</f>
        <v>11.5</v>
      </c>
      <c r="P159" s="158">
        <f>D159-O159</f>
        <v>0</v>
      </c>
    </row>
    <row r="160" spans="1:16" hidden="1">
      <c r="A160" s="184" t="s">
        <v>2471</v>
      </c>
      <c r="B160" s="184" t="s">
        <v>2461</v>
      </c>
      <c r="C160" s="185"/>
      <c r="D160" s="186"/>
      <c r="E160" s="181" t="s">
        <v>2410</v>
      </c>
      <c r="F160" s="187">
        <v>1</v>
      </c>
      <c r="G160" s="188"/>
      <c r="H160" s="188"/>
      <c r="I160" s="188"/>
      <c r="J160" s="188"/>
      <c r="K160" s="188"/>
      <c r="L160" s="188"/>
      <c r="M160" s="188">
        <v>8.3000000000000007</v>
      </c>
      <c r="N160" s="188">
        <f>M160*F160</f>
        <v>8.3000000000000007</v>
      </c>
      <c r="O160" s="188"/>
      <c r="P160" s="188"/>
    </row>
    <row r="161" spans="1:16" hidden="1">
      <c r="A161" s="184" t="s">
        <v>2472</v>
      </c>
      <c r="B161" s="184" t="s">
        <v>2463</v>
      </c>
      <c r="C161" s="185"/>
      <c r="D161" s="186"/>
      <c r="E161" s="181" t="s">
        <v>2410</v>
      </c>
      <c r="F161" s="187">
        <v>1</v>
      </c>
      <c r="G161" s="188"/>
      <c r="H161" s="188"/>
      <c r="I161" s="188"/>
      <c r="J161" s="188"/>
      <c r="K161" s="188"/>
      <c r="L161" s="188"/>
      <c r="M161" s="188">
        <v>3.2</v>
      </c>
      <c r="N161" s="188">
        <f>M161*F161</f>
        <v>3.2</v>
      </c>
      <c r="O161" s="188"/>
      <c r="P161" s="188"/>
    </row>
    <row r="162" spans="1:16" ht="25.5" hidden="1">
      <c r="A162" s="153" t="s">
        <v>723</v>
      </c>
      <c r="B162" s="153" t="s">
        <v>702</v>
      </c>
      <c r="C162" s="154" t="s">
        <v>30</v>
      </c>
      <c r="D162" s="155">
        <v>11.5</v>
      </c>
      <c r="E162" s="156"/>
      <c r="F162" s="157"/>
      <c r="G162" s="158"/>
      <c r="H162" s="158"/>
      <c r="I162" s="158"/>
      <c r="J162" s="158"/>
      <c r="K162" s="158"/>
      <c r="L162" s="158"/>
      <c r="M162" s="158"/>
      <c r="N162" s="158"/>
      <c r="O162" s="159">
        <f>SUM(N163:N164)</f>
        <v>11.5</v>
      </c>
      <c r="P162" s="158">
        <f>D162-O162</f>
        <v>0</v>
      </c>
    </row>
    <row r="163" spans="1:16" hidden="1">
      <c r="A163" s="184" t="s">
        <v>2473</v>
      </c>
      <c r="B163" s="184" t="s">
        <v>2461</v>
      </c>
      <c r="C163" s="185"/>
      <c r="D163" s="186"/>
      <c r="E163" s="181" t="s">
        <v>2459</v>
      </c>
      <c r="F163" s="187">
        <v>1</v>
      </c>
      <c r="G163" s="188"/>
      <c r="H163" s="188"/>
      <c r="I163" s="188"/>
      <c r="J163" s="188"/>
      <c r="K163" s="188"/>
      <c r="L163" s="188"/>
      <c r="M163" s="188">
        <v>8.3000000000000007</v>
      </c>
      <c r="N163" s="188">
        <f>N160</f>
        <v>8.3000000000000007</v>
      </c>
      <c r="O163" s="188"/>
      <c r="P163" s="188"/>
    </row>
    <row r="164" spans="1:16" hidden="1">
      <c r="A164" s="184" t="s">
        <v>2474</v>
      </c>
      <c r="B164" s="184" t="s">
        <v>2463</v>
      </c>
      <c r="C164" s="185"/>
      <c r="D164" s="186"/>
      <c r="E164" s="181" t="s">
        <v>2459</v>
      </c>
      <c r="F164" s="187">
        <v>1</v>
      </c>
      <c r="G164" s="188"/>
      <c r="H164" s="188"/>
      <c r="I164" s="188"/>
      <c r="J164" s="188"/>
      <c r="K164" s="188"/>
      <c r="L164" s="188"/>
      <c r="M164" s="188">
        <v>3.2</v>
      </c>
      <c r="N164" s="188">
        <f>N161</f>
        <v>3.2</v>
      </c>
      <c r="O164" s="188"/>
      <c r="P164" s="188"/>
    </row>
    <row r="165" spans="1:16" ht="15" hidden="1">
      <c r="A165" s="148" t="s">
        <v>724</v>
      </c>
      <c r="B165" s="148" t="s">
        <v>725</v>
      </c>
      <c r="C165" s="149"/>
      <c r="D165" s="149"/>
      <c r="E165" s="149"/>
      <c r="F165" s="151"/>
      <c r="G165" s="152"/>
      <c r="H165" s="152"/>
      <c r="I165" s="152"/>
      <c r="J165" s="152"/>
      <c r="K165" s="152"/>
      <c r="L165" s="152"/>
      <c r="M165" s="152"/>
      <c r="N165" s="152"/>
      <c r="O165" s="189"/>
      <c r="P165" s="152"/>
    </row>
    <row r="166" spans="1:16" ht="38.25" hidden="1">
      <c r="A166" s="153" t="s">
        <v>726</v>
      </c>
      <c r="B166" s="153" t="s">
        <v>728</v>
      </c>
      <c r="C166" s="154" t="s">
        <v>25</v>
      </c>
      <c r="D166" s="155">
        <v>40</v>
      </c>
      <c r="E166" s="156"/>
      <c r="F166" s="157"/>
      <c r="G166" s="158"/>
      <c r="H166" s="158"/>
      <c r="I166" s="158"/>
      <c r="J166" s="158"/>
      <c r="K166" s="158"/>
      <c r="L166" s="158"/>
      <c r="M166" s="158"/>
      <c r="N166" s="158"/>
      <c r="O166" s="159">
        <f>N167</f>
        <v>40</v>
      </c>
      <c r="P166" s="158">
        <f>D166-O166</f>
        <v>0</v>
      </c>
    </row>
    <row r="167" spans="1:16" ht="15" hidden="1">
      <c r="A167" s="184" t="s">
        <v>2475</v>
      </c>
      <c r="B167" s="184" t="s">
        <v>2476</v>
      </c>
      <c r="C167" s="185"/>
      <c r="D167" s="186"/>
      <c r="E167" s="181" t="s">
        <v>2410</v>
      </c>
      <c r="F167" s="165">
        <v>1</v>
      </c>
      <c r="G167" s="166"/>
      <c r="H167" s="166"/>
      <c r="I167" s="166"/>
      <c r="J167" s="166"/>
      <c r="K167" s="166"/>
      <c r="L167" s="166"/>
      <c r="M167" s="166">
        <v>40</v>
      </c>
      <c r="N167" s="166">
        <f>M167*F167</f>
        <v>40</v>
      </c>
      <c r="O167" s="167"/>
      <c r="P167" s="166"/>
    </row>
    <row r="168" spans="1:16" ht="38.25" hidden="1">
      <c r="A168" s="153" t="s">
        <v>729</v>
      </c>
      <c r="B168" s="153" t="s">
        <v>494</v>
      </c>
      <c r="C168" s="154" t="s">
        <v>30</v>
      </c>
      <c r="D168" s="155">
        <v>5.5</v>
      </c>
      <c r="E168" s="156"/>
      <c r="F168" s="157"/>
      <c r="G168" s="158"/>
      <c r="H168" s="158"/>
      <c r="I168" s="158"/>
      <c r="J168" s="158"/>
      <c r="K168" s="158"/>
      <c r="L168" s="158"/>
      <c r="M168" s="158"/>
      <c r="N168" s="158"/>
      <c r="O168" s="159">
        <f>N169</f>
        <v>5.5</v>
      </c>
      <c r="P168" s="158">
        <f>D168-O168</f>
        <v>0</v>
      </c>
    </row>
    <row r="169" spans="1:16" hidden="1">
      <c r="A169" s="184" t="s">
        <v>2477</v>
      </c>
      <c r="B169" s="184" t="s">
        <v>2476</v>
      </c>
      <c r="C169" s="185"/>
      <c r="D169" s="186"/>
      <c r="E169" s="181" t="s">
        <v>2410</v>
      </c>
      <c r="F169" s="187">
        <v>1</v>
      </c>
      <c r="G169" s="188"/>
      <c r="H169" s="188"/>
      <c r="I169" s="188"/>
      <c r="J169" s="188"/>
      <c r="K169" s="188"/>
      <c r="L169" s="188"/>
      <c r="M169" s="188">
        <v>5.5</v>
      </c>
      <c r="N169" s="188">
        <f>F169*M169</f>
        <v>5.5</v>
      </c>
      <c r="O169" s="188"/>
      <c r="P169" s="188"/>
    </row>
    <row r="170" spans="1:16" ht="25.5" hidden="1">
      <c r="A170" s="153" t="s">
        <v>730</v>
      </c>
      <c r="B170" s="153" t="s">
        <v>702</v>
      </c>
      <c r="C170" s="154" t="s">
        <v>30</v>
      </c>
      <c r="D170" s="155">
        <v>5.5</v>
      </c>
      <c r="E170" s="156"/>
      <c r="F170" s="157"/>
      <c r="G170" s="158"/>
      <c r="H170" s="158"/>
      <c r="I170" s="158"/>
      <c r="J170" s="158"/>
      <c r="K170" s="158"/>
      <c r="L170" s="158"/>
      <c r="M170" s="158"/>
      <c r="N170" s="158"/>
      <c r="O170" s="159">
        <f>N171</f>
        <v>5.5</v>
      </c>
      <c r="P170" s="158">
        <f>D170-O170</f>
        <v>0</v>
      </c>
    </row>
    <row r="171" spans="1:16" hidden="1">
      <c r="A171" s="184" t="s">
        <v>2478</v>
      </c>
      <c r="B171" s="184" t="s">
        <v>2476</v>
      </c>
      <c r="C171" s="185"/>
      <c r="D171" s="186"/>
      <c r="E171" s="181" t="s">
        <v>2459</v>
      </c>
      <c r="F171" s="187">
        <v>1</v>
      </c>
      <c r="G171" s="188"/>
      <c r="H171" s="188"/>
      <c r="I171" s="188"/>
      <c r="J171" s="188"/>
      <c r="K171" s="188"/>
      <c r="L171" s="188"/>
      <c r="M171" s="188">
        <f>N169</f>
        <v>5.5</v>
      </c>
      <c r="N171" s="188">
        <f>F171*M171</f>
        <v>5.5</v>
      </c>
      <c r="O171" s="188"/>
      <c r="P171" s="188"/>
    </row>
    <row r="172" spans="1:16" ht="38.25" hidden="1">
      <c r="A172" s="153" t="s">
        <v>731</v>
      </c>
      <c r="B172" s="153" t="s">
        <v>50</v>
      </c>
      <c r="C172" s="154" t="s">
        <v>34</v>
      </c>
      <c r="D172" s="155">
        <v>160.80000000000001</v>
      </c>
      <c r="E172" s="156"/>
      <c r="F172" s="157"/>
      <c r="G172" s="158"/>
      <c r="H172" s="158"/>
      <c r="I172" s="158"/>
      <c r="J172" s="158"/>
      <c r="K172" s="158"/>
      <c r="L172" s="158"/>
      <c r="M172" s="158"/>
      <c r="N172" s="158"/>
      <c r="O172" s="159">
        <f>N173</f>
        <v>160.80000000000001</v>
      </c>
      <c r="P172" s="158">
        <f>D172-O172</f>
        <v>0</v>
      </c>
    </row>
    <row r="173" spans="1:16" hidden="1">
      <c r="A173" s="184" t="s">
        <v>2479</v>
      </c>
      <c r="B173" s="184" t="s">
        <v>2476</v>
      </c>
      <c r="C173" s="185"/>
      <c r="D173" s="186"/>
      <c r="E173" s="181" t="s">
        <v>2410</v>
      </c>
      <c r="F173" s="187">
        <v>1</v>
      </c>
      <c r="G173" s="188"/>
      <c r="H173" s="188"/>
      <c r="I173" s="188"/>
      <c r="J173" s="188"/>
      <c r="K173" s="188"/>
      <c r="L173" s="188"/>
      <c r="M173" s="188">
        <v>160.80000000000001</v>
      </c>
      <c r="N173" s="188">
        <f>F173*M173</f>
        <v>160.80000000000001</v>
      </c>
      <c r="O173" s="188"/>
      <c r="P173" s="188"/>
    </row>
    <row r="174" spans="1:16" ht="38.25" hidden="1">
      <c r="A174" s="153" t="s">
        <v>732</v>
      </c>
      <c r="B174" s="153" t="s">
        <v>52</v>
      </c>
      <c r="C174" s="154" t="s">
        <v>34</v>
      </c>
      <c r="D174" s="155">
        <v>28.4</v>
      </c>
      <c r="E174" s="156"/>
      <c r="F174" s="157"/>
      <c r="G174" s="158"/>
      <c r="H174" s="158"/>
      <c r="I174" s="158"/>
      <c r="J174" s="158"/>
      <c r="K174" s="158"/>
      <c r="L174" s="158"/>
      <c r="M174" s="158"/>
      <c r="N174" s="158"/>
      <c r="O174" s="159">
        <f>N175</f>
        <v>28.4</v>
      </c>
      <c r="P174" s="158">
        <f>D174-O174</f>
        <v>0</v>
      </c>
    </row>
    <row r="175" spans="1:16" hidden="1">
      <c r="A175" s="184" t="s">
        <v>2480</v>
      </c>
      <c r="B175" s="184" t="s">
        <v>2476</v>
      </c>
      <c r="C175" s="185"/>
      <c r="D175" s="186"/>
      <c r="E175" s="181" t="s">
        <v>2410</v>
      </c>
      <c r="F175" s="187">
        <v>1</v>
      </c>
      <c r="G175" s="188"/>
      <c r="H175" s="188"/>
      <c r="I175" s="188"/>
      <c r="J175" s="188"/>
      <c r="K175" s="188"/>
      <c r="L175" s="188"/>
      <c r="M175" s="188">
        <v>28.4</v>
      </c>
      <c r="N175" s="188">
        <f>F175*M175</f>
        <v>28.4</v>
      </c>
      <c r="O175" s="188"/>
      <c r="P175" s="188"/>
    </row>
    <row r="176" spans="1:16" ht="38.25" hidden="1">
      <c r="A176" s="153" t="s">
        <v>733</v>
      </c>
      <c r="B176" s="153" t="s">
        <v>56</v>
      </c>
      <c r="C176" s="154" t="s">
        <v>34</v>
      </c>
      <c r="D176" s="155">
        <v>72.599999999999994</v>
      </c>
      <c r="E176" s="156"/>
      <c r="F176" s="157"/>
      <c r="G176" s="158"/>
      <c r="H176" s="158"/>
      <c r="I176" s="158"/>
      <c r="J176" s="158"/>
      <c r="K176" s="158"/>
      <c r="L176" s="158"/>
      <c r="M176" s="158"/>
      <c r="N176" s="158"/>
      <c r="O176" s="159">
        <f>N177</f>
        <v>72.599999999999994</v>
      </c>
      <c r="P176" s="158">
        <f>D176-O176</f>
        <v>0</v>
      </c>
    </row>
    <row r="177" spans="1:16" hidden="1">
      <c r="A177" s="184" t="s">
        <v>2481</v>
      </c>
      <c r="B177" s="184" t="s">
        <v>2476</v>
      </c>
      <c r="C177" s="185"/>
      <c r="D177" s="186"/>
      <c r="E177" s="181" t="s">
        <v>2410</v>
      </c>
      <c r="F177" s="187">
        <v>1</v>
      </c>
      <c r="G177" s="188"/>
      <c r="H177" s="188"/>
      <c r="I177" s="188"/>
      <c r="J177" s="188"/>
      <c r="K177" s="188"/>
      <c r="L177" s="188"/>
      <c r="M177" s="188">
        <v>72.599999999999994</v>
      </c>
      <c r="N177" s="188">
        <f>F177*M177</f>
        <v>72.599999999999994</v>
      </c>
      <c r="O177" s="188"/>
      <c r="P177" s="188"/>
    </row>
    <row r="178" spans="1:16" ht="15">
      <c r="A178" s="148" t="s">
        <v>59</v>
      </c>
      <c r="B178" s="148" t="s">
        <v>649</v>
      </c>
      <c r="C178" s="149"/>
      <c r="D178" s="149"/>
      <c r="E178" s="149"/>
      <c r="F178" s="151"/>
      <c r="G178" s="152"/>
      <c r="H178" s="152"/>
      <c r="I178" s="152"/>
      <c r="J178" s="152"/>
      <c r="K178" s="152"/>
      <c r="L178" s="152"/>
      <c r="M178" s="152"/>
      <c r="N178" s="152"/>
      <c r="O178" s="189"/>
      <c r="P178" s="152"/>
    </row>
    <row r="179" spans="1:16" ht="51">
      <c r="A179" s="153" t="s">
        <v>60</v>
      </c>
      <c r="B179" s="153" t="s">
        <v>735</v>
      </c>
      <c r="C179" s="154" t="s">
        <v>25</v>
      </c>
      <c r="D179" s="155">
        <v>148.44999999999999</v>
      </c>
      <c r="E179" s="156"/>
      <c r="F179" s="157"/>
      <c r="G179" s="158"/>
      <c r="H179" s="158"/>
      <c r="I179" s="158"/>
      <c r="J179" s="158"/>
      <c r="K179" s="158"/>
      <c r="L179" s="158"/>
      <c r="M179" s="158"/>
      <c r="N179" s="158"/>
      <c r="O179" s="159">
        <f>SUM(N180:N183)</f>
        <v>91.92</v>
      </c>
      <c r="P179" s="158">
        <f>D179-O179</f>
        <v>56.529999999999987</v>
      </c>
    </row>
    <row r="180" spans="1:16">
      <c r="A180" s="184" t="s">
        <v>2482</v>
      </c>
      <c r="B180" s="184" t="s">
        <v>2705</v>
      </c>
      <c r="C180" s="185"/>
      <c r="D180" s="186"/>
      <c r="E180" s="181"/>
      <c r="F180" s="187">
        <v>1</v>
      </c>
      <c r="G180" s="188">
        <v>23.1</v>
      </c>
      <c r="H180" s="188"/>
      <c r="I180" s="188">
        <v>1.2</v>
      </c>
      <c r="J180" s="188"/>
      <c r="K180" s="188"/>
      <c r="L180" s="188"/>
      <c r="M180" s="188">
        <f>G180*I180</f>
        <v>27.720000000000002</v>
      </c>
      <c r="N180" s="188">
        <f>M180*F180</f>
        <v>27.720000000000002</v>
      </c>
      <c r="O180" s="188"/>
      <c r="P180" s="188"/>
    </row>
    <row r="181" spans="1:16">
      <c r="A181" s="184" t="s">
        <v>2484</v>
      </c>
      <c r="B181" s="184" t="s">
        <v>2706</v>
      </c>
      <c r="C181" s="185"/>
      <c r="D181" s="186"/>
      <c r="E181" s="181"/>
      <c r="F181" s="187">
        <v>1</v>
      </c>
      <c r="G181" s="188">
        <v>16.600000000000001</v>
      </c>
      <c r="H181" s="188"/>
      <c r="I181" s="188">
        <v>1.2</v>
      </c>
      <c r="J181" s="188"/>
      <c r="K181" s="188"/>
      <c r="L181" s="188"/>
      <c r="M181" s="188">
        <f t="shared" ref="M181:M183" si="9">G181*I181</f>
        <v>19.920000000000002</v>
      </c>
      <c r="N181" s="188">
        <f t="shared" ref="N181:N183" si="10">M181*F181</f>
        <v>19.920000000000002</v>
      </c>
      <c r="O181" s="188"/>
      <c r="P181" s="188"/>
    </row>
    <row r="182" spans="1:16">
      <c r="A182" s="184" t="s">
        <v>2486</v>
      </c>
      <c r="B182" s="184" t="s">
        <v>2707</v>
      </c>
      <c r="C182" s="185"/>
      <c r="D182" s="186"/>
      <c r="E182" s="181"/>
      <c r="F182" s="187">
        <v>1</v>
      </c>
      <c r="G182" s="188">
        <v>16.3</v>
      </c>
      <c r="H182" s="188"/>
      <c r="I182" s="188">
        <v>1.2</v>
      </c>
      <c r="J182" s="188"/>
      <c r="K182" s="188"/>
      <c r="L182" s="188"/>
      <c r="M182" s="188">
        <f t="shared" si="9"/>
        <v>19.559999999999999</v>
      </c>
      <c r="N182" s="188">
        <f t="shared" si="10"/>
        <v>19.559999999999999</v>
      </c>
      <c r="O182" s="188"/>
      <c r="P182" s="188"/>
    </row>
    <row r="183" spans="1:16">
      <c r="A183" s="184" t="s">
        <v>2488</v>
      </c>
      <c r="B183" s="184" t="s">
        <v>2708</v>
      </c>
      <c r="C183" s="185"/>
      <c r="D183" s="186"/>
      <c r="E183" s="181"/>
      <c r="F183" s="187">
        <v>1</v>
      </c>
      <c r="G183" s="188">
        <v>20.6</v>
      </c>
      <c r="H183" s="188"/>
      <c r="I183" s="188">
        <v>1.2</v>
      </c>
      <c r="J183" s="188"/>
      <c r="K183" s="188"/>
      <c r="L183" s="188"/>
      <c r="M183" s="188">
        <f t="shared" si="9"/>
        <v>24.720000000000002</v>
      </c>
      <c r="N183" s="188">
        <f t="shared" si="10"/>
        <v>24.720000000000002</v>
      </c>
      <c r="O183" s="188"/>
      <c r="P183" s="188"/>
    </row>
    <row r="184" spans="1:16" ht="38.25" hidden="1">
      <c r="A184" s="153" t="s">
        <v>61</v>
      </c>
      <c r="B184" s="153" t="s">
        <v>737</v>
      </c>
      <c r="C184" s="154" t="s">
        <v>25</v>
      </c>
      <c r="D184" s="155">
        <v>191.54</v>
      </c>
      <c r="E184" s="156"/>
      <c r="F184" s="157"/>
      <c r="G184" s="158"/>
      <c r="H184" s="158"/>
      <c r="I184" s="158"/>
      <c r="J184" s="158"/>
      <c r="K184" s="158"/>
      <c r="L184" s="158"/>
      <c r="M184" s="158"/>
      <c r="N184" s="158"/>
      <c r="O184" s="159">
        <f>SUM(N185:N186)</f>
        <v>191.54000000000002</v>
      </c>
      <c r="P184" s="158">
        <f>D184-O184</f>
        <v>0</v>
      </c>
    </row>
    <row r="185" spans="1:16" hidden="1">
      <c r="A185" s="184" t="s">
        <v>2490</v>
      </c>
      <c r="B185" s="184" t="s">
        <v>2491</v>
      </c>
      <c r="C185" s="185"/>
      <c r="D185" s="186"/>
      <c r="E185" s="181" t="s">
        <v>2492</v>
      </c>
      <c r="F185" s="187">
        <v>2</v>
      </c>
      <c r="G185" s="188"/>
      <c r="H185" s="188"/>
      <c r="I185" s="188"/>
      <c r="J185" s="188"/>
      <c r="K185" s="188"/>
      <c r="L185" s="188"/>
      <c r="M185" s="188">
        <v>58.95</v>
      </c>
      <c r="N185" s="188">
        <f>M185*F185</f>
        <v>117.9</v>
      </c>
      <c r="O185" s="188"/>
      <c r="P185" s="188"/>
    </row>
    <row r="186" spans="1:16" hidden="1">
      <c r="A186" s="184" t="s">
        <v>2493</v>
      </c>
      <c r="B186" s="184" t="s">
        <v>2494</v>
      </c>
      <c r="C186" s="185"/>
      <c r="D186" s="186"/>
      <c r="E186" s="181" t="s">
        <v>2492</v>
      </c>
      <c r="F186" s="187">
        <v>2</v>
      </c>
      <c r="G186" s="188"/>
      <c r="H186" s="188"/>
      <c r="I186" s="188"/>
      <c r="J186" s="188"/>
      <c r="K186" s="188"/>
      <c r="L186" s="188"/>
      <c r="M186" s="188">
        <v>36.82</v>
      </c>
      <c r="N186" s="188">
        <f>M186*F186</f>
        <v>73.64</v>
      </c>
      <c r="O186" s="188"/>
      <c r="P186" s="188"/>
    </row>
    <row r="187" spans="1:16" ht="25.5" hidden="1">
      <c r="A187" s="153" t="s">
        <v>62</v>
      </c>
      <c r="B187" s="153" t="s">
        <v>739</v>
      </c>
      <c r="C187" s="154" t="s">
        <v>71</v>
      </c>
      <c r="D187" s="155">
        <v>2.12</v>
      </c>
      <c r="E187" s="156"/>
      <c r="F187" s="157"/>
      <c r="G187" s="158"/>
      <c r="H187" s="158"/>
      <c r="I187" s="158"/>
      <c r="J187" s="158"/>
      <c r="K187" s="158"/>
      <c r="L187" s="158"/>
      <c r="M187" s="158"/>
      <c r="N187" s="158"/>
      <c r="O187" s="159">
        <f>N188</f>
        <v>2.12</v>
      </c>
      <c r="P187" s="158">
        <f>D187-O187</f>
        <v>0</v>
      </c>
    </row>
    <row r="188" spans="1:16" hidden="1">
      <c r="A188" s="184" t="s">
        <v>2495</v>
      </c>
      <c r="B188" s="184" t="s">
        <v>2496</v>
      </c>
      <c r="C188" s="185"/>
      <c r="D188" s="186"/>
      <c r="E188" s="181"/>
      <c r="F188" s="187">
        <v>1</v>
      </c>
      <c r="G188" s="188"/>
      <c r="H188" s="188"/>
      <c r="I188" s="188"/>
      <c r="J188" s="188"/>
      <c r="K188" s="188"/>
      <c r="L188" s="188"/>
      <c r="M188" s="188">
        <v>2.12</v>
      </c>
      <c r="N188" s="188">
        <f>M188*F188</f>
        <v>2.12</v>
      </c>
      <c r="O188" s="188"/>
      <c r="P188" s="188"/>
    </row>
    <row r="189" spans="1:16" ht="25.5" hidden="1">
      <c r="A189" s="153" t="s">
        <v>65</v>
      </c>
      <c r="B189" s="153" t="s">
        <v>741</v>
      </c>
      <c r="C189" s="154" t="s">
        <v>71</v>
      </c>
      <c r="D189" s="155">
        <v>15.95</v>
      </c>
      <c r="E189" s="156"/>
      <c r="F189" s="157"/>
      <c r="G189" s="158"/>
      <c r="H189" s="158"/>
      <c r="I189" s="158"/>
      <c r="J189" s="158"/>
      <c r="K189" s="158"/>
      <c r="L189" s="158"/>
      <c r="M189" s="158"/>
      <c r="N189" s="158"/>
      <c r="O189" s="159">
        <f>SUM(N190:N192)</f>
        <v>15.95</v>
      </c>
      <c r="P189" s="158">
        <f>D189-O189</f>
        <v>0</v>
      </c>
    </row>
    <row r="190" spans="1:16" hidden="1">
      <c r="A190" s="184" t="s">
        <v>2497</v>
      </c>
      <c r="B190" s="184" t="s">
        <v>2498</v>
      </c>
      <c r="C190" s="185"/>
      <c r="D190" s="186"/>
      <c r="E190" s="181"/>
      <c r="F190" s="187">
        <v>5</v>
      </c>
      <c r="G190" s="188"/>
      <c r="H190" s="188"/>
      <c r="I190" s="188"/>
      <c r="J190" s="188"/>
      <c r="K190" s="188"/>
      <c r="L190" s="188"/>
      <c r="M190" s="188">
        <v>1.9</v>
      </c>
      <c r="N190" s="188">
        <f>M190*F190</f>
        <v>9.5</v>
      </c>
      <c r="O190" s="188"/>
      <c r="P190" s="188"/>
    </row>
    <row r="191" spans="1:16" hidden="1">
      <c r="A191" s="184" t="s">
        <v>2499</v>
      </c>
      <c r="B191" s="184" t="s">
        <v>2500</v>
      </c>
      <c r="C191" s="185"/>
      <c r="D191" s="186"/>
      <c r="E191" s="181"/>
      <c r="F191" s="187">
        <v>3</v>
      </c>
      <c r="G191" s="188"/>
      <c r="H191" s="188"/>
      <c r="I191" s="188"/>
      <c r="J191" s="188"/>
      <c r="K191" s="188"/>
      <c r="L191" s="188"/>
      <c r="M191" s="188">
        <v>1.75</v>
      </c>
      <c r="N191" s="188">
        <f t="shared" ref="N191:N192" si="11">M191*F191</f>
        <v>5.25</v>
      </c>
      <c r="O191" s="188"/>
      <c r="P191" s="188"/>
    </row>
    <row r="192" spans="1:16" hidden="1">
      <c r="A192" s="184" t="s">
        <v>2501</v>
      </c>
      <c r="B192" s="184" t="s">
        <v>2502</v>
      </c>
      <c r="C192" s="185"/>
      <c r="D192" s="186"/>
      <c r="E192" s="181"/>
      <c r="F192" s="187">
        <v>1</v>
      </c>
      <c r="G192" s="188"/>
      <c r="H192" s="188"/>
      <c r="I192" s="188"/>
      <c r="J192" s="188"/>
      <c r="K192" s="188"/>
      <c r="L192" s="188"/>
      <c r="M192" s="188">
        <v>1.2</v>
      </c>
      <c r="N192" s="188">
        <f t="shared" si="11"/>
        <v>1.2</v>
      </c>
      <c r="O192" s="188"/>
      <c r="P192" s="188"/>
    </row>
    <row r="193" spans="1:16" ht="25.5" hidden="1">
      <c r="A193" s="153" t="s">
        <v>66</v>
      </c>
      <c r="B193" s="153" t="s">
        <v>743</v>
      </c>
      <c r="C193" s="154" t="s">
        <v>71</v>
      </c>
      <c r="D193" s="155">
        <v>2.12</v>
      </c>
      <c r="E193" s="156"/>
      <c r="F193" s="157"/>
      <c r="G193" s="158"/>
      <c r="H193" s="158"/>
      <c r="I193" s="158"/>
      <c r="J193" s="158"/>
      <c r="K193" s="158"/>
      <c r="L193" s="158"/>
      <c r="M193" s="158"/>
      <c r="N193" s="158"/>
      <c r="O193" s="159">
        <f>N194</f>
        <v>2.12</v>
      </c>
      <c r="P193" s="158">
        <f>D193-O193</f>
        <v>0</v>
      </c>
    </row>
    <row r="194" spans="1:16" hidden="1">
      <c r="A194" s="184" t="s">
        <v>2503</v>
      </c>
      <c r="B194" s="184" t="s">
        <v>2504</v>
      </c>
      <c r="C194" s="185"/>
      <c r="D194" s="186"/>
      <c r="E194" s="181" t="s">
        <v>2505</v>
      </c>
      <c r="F194" s="187">
        <v>1</v>
      </c>
      <c r="G194" s="188"/>
      <c r="H194" s="188"/>
      <c r="I194" s="188"/>
      <c r="J194" s="188"/>
      <c r="K194" s="188"/>
      <c r="L194" s="188"/>
      <c r="M194" s="188">
        <v>2.12</v>
      </c>
      <c r="N194" s="188">
        <f>M194*F194</f>
        <v>2.12</v>
      </c>
      <c r="O194" s="188"/>
      <c r="P194" s="188"/>
    </row>
    <row r="195" spans="1:16" ht="15" hidden="1">
      <c r="A195" s="148" t="s">
        <v>650</v>
      </c>
      <c r="B195" s="148" t="s">
        <v>76</v>
      </c>
      <c r="C195" s="149"/>
      <c r="D195" s="149"/>
      <c r="E195" s="149"/>
      <c r="F195" s="151"/>
      <c r="G195" s="152"/>
      <c r="H195" s="152"/>
      <c r="I195" s="152"/>
      <c r="J195" s="152"/>
      <c r="K195" s="152"/>
      <c r="L195" s="152"/>
      <c r="M195" s="152"/>
      <c r="N195" s="152"/>
      <c r="O195" s="152"/>
      <c r="P195" s="152"/>
    </row>
    <row r="196" spans="1:16" ht="15" hidden="1">
      <c r="A196" s="148" t="s">
        <v>744</v>
      </c>
      <c r="B196" s="148" t="s">
        <v>745</v>
      </c>
      <c r="C196" s="149"/>
      <c r="D196" s="149"/>
      <c r="E196" s="149"/>
      <c r="F196" s="151"/>
      <c r="G196" s="152"/>
      <c r="H196" s="152"/>
      <c r="I196" s="152"/>
      <c r="J196" s="152"/>
      <c r="K196" s="152"/>
      <c r="L196" s="152"/>
      <c r="M196" s="152"/>
      <c r="N196" s="152"/>
      <c r="O196" s="152"/>
      <c r="P196" s="152"/>
    </row>
    <row r="197" spans="1:16" ht="38.25" hidden="1">
      <c r="A197" s="153" t="s">
        <v>746</v>
      </c>
      <c r="B197" s="153" t="s">
        <v>91</v>
      </c>
      <c r="C197" s="154" t="s">
        <v>25</v>
      </c>
      <c r="D197" s="155">
        <v>1.49</v>
      </c>
      <c r="E197" s="156"/>
      <c r="F197" s="157"/>
      <c r="G197" s="158"/>
      <c r="H197" s="158"/>
      <c r="I197" s="158"/>
      <c r="J197" s="158"/>
      <c r="K197" s="158"/>
      <c r="L197" s="158"/>
      <c r="M197" s="158"/>
      <c r="N197" s="158"/>
      <c r="O197" s="159">
        <f>N198</f>
        <v>1.4909999999999999</v>
      </c>
      <c r="P197" s="158">
        <f>D197-O197</f>
        <v>-9.9999999999988987E-4</v>
      </c>
    </row>
    <row r="198" spans="1:16" hidden="1">
      <c r="A198" s="184" t="s">
        <v>2506</v>
      </c>
      <c r="B198" s="184" t="s">
        <v>2502</v>
      </c>
      <c r="C198" s="185"/>
      <c r="D198" s="186"/>
      <c r="E198" s="181" t="s">
        <v>2505</v>
      </c>
      <c r="F198" s="187">
        <v>1</v>
      </c>
      <c r="G198" s="188">
        <v>0.7</v>
      </c>
      <c r="H198" s="188"/>
      <c r="I198" s="188">
        <v>2.13</v>
      </c>
      <c r="J198" s="188"/>
      <c r="K198" s="188"/>
      <c r="L198" s="188"/>
      <c r="M198" s="188">
        <f>G198*I198</f>
        <v>1.4909999999999999</v>
      </c>
      <c r="N198" s="188">
        <f>M198*F198</f>
        <v>1.4909999999999999</v>
      </c>
      <c r="O198" s="188"/>
      <c r="P198" s="188"/>
    </row>
    <row r="199" spans="1:16" ht="25.5" hidden="1">
      <c r="A199" s="153" t="s">
        <v>747</v>
      </c>
      <c r="B199" s="153" t="s">
        <v>749</v>
      </c>
      <c r="C199" s="154" t="s">
        <v>25</v>
      </c>
      <c r="D199" s="155">
        <v>27.75</v>
      </c>
      <c r="E199" s="156"/>
      <c r="F199" s="157"/>
      <c r="G199" s="158"/>
      <c r="H199" s="158"/>
      <c r="I199" s="158"/>
      <c r="J199" s="158"/>
      <c r="K199" s="158"/>
      <c r="L199" s="158"/>
      <c r="M199" s="158"/>
      <c r="N199" s="158"/>
      <c r="O199" s="159">
        <f>SUM(N200:N201)</f>
        <v>27.75</v>
      </c>
      <c r="P199" s="158">
        <f>D199-O199</f>
        <v>0</v>
      </c>
    </row>
    <row r="200" spans="1:16" hidden="1">
      <c r="A200" s="184" t="s">
        <v>2507</v>
      </c>
      <c r="B200" s="184" t="s">
        <v>2498</v>
      </c>
      <c r="C200" s="185"/>
      <c r="D200" s="186"/>
      <c r="E200" s="181" t="s">
        <v>2505</v>
      </c>
      <c r="F200" s="187">
        <v>5</v>
      </c>
      <c r="G200" s="188">
        <v>1.5</v>
      </c>
      <c r="H200" s="188"/>
      <c r="I200" s="188">
        <v>2.5</v>
      </c>
      <c r="J200" s="188"/>
      <c r="K200" s="188"/>
      <c r="L200" s="188"/>
      <c r="M200" s="188">
        <f>G200*I200</f>
        <v>3.75</v>
      </c>
      <c r="N200" s="188">
        <f>M200*F200</f>
        <v>18.75</v>
      </c>
      <c r="O200" s="188"/>
      <c r="P200" s="188"/>
    </row>
    <row r="201" spans="1:16" hidden="1">
      <c r="A201" s="184" t="s">
        <v>2508</v>
      </c>
      <c r="B201" s="184" t="s">
        <v>2500</v>
      </c>
      <c r="C201" s="185"/>
      <c r="D201" s="186"/>
      <c r="E201" s="181" t="s">
        <v>2505</v>
      </c>
      <c r="F201" s="187">
        <v>3</v>
      </c>
      <c r="G201" s="188">
        <v>1.2</v>
      </c>
      <c r="H201" s="188"/>
      <c r="I201" s="188">
        <v>2.5</v>
      </c>
      <c r="J201" s="188"/>
      <c r="K201" s="188"/>
      <c r="L201" s="188"/>
      <c r="M201" s="188">
        <f>G201*I201</f>
        <v>3</v>
      </c>
      <c r="N201" s="188">
        <f>M201*F201</f>
        <v>9</v>
      </c>
      <c r="O201" s="188"/>
      <c r="P201" s="188"/>
    </row>
    <row r="202" spans="1:16" ht="15" hidden="1">
      <c r="A202" s="148" t="s">
        <v>651</v>
      </c>
      <c r="B202" s="148" t="s">
        <v>72</v>
      </c>
      <c r="C202" s="149"/>
      <c r="D202" s="149"/>
      <c r="E202" s="149"/>
      <c r="F202" s="151"/>
      <c r="G202" s="152"/>
      <c r="H202" s="152"/>
      <c r="I202" s="152"/>
      <c r="J202" s="152"/>
      <c r="K202" s="152"/>
      <c r="L202" s="152"/>
      <c r="M202" s="152"/>
      <c r="N202" s="152"/>
      <c r="O202" s="189"/>
      <c r="P202" s="152"/>
    </row>
    <row r="203" spans="1:16" ht="15" hidden="1">
      <c r="A203" s="148" t="s">
        <v>750</v>
      </c>
      <c r="B203" s="148" t="s">
        <v>751</v>
      </c>
      <c r="C203" s="149"/>
      <c r="D203" s="149"/>
      <c r="E203" s="149"/>
      <c r="F203" s="151"/>
      <c r="G203" s="152"/>
      <c r="H203" s="152"/>
      <c r="I203" s="152"/>
      <c r="J203" s="152"/>
      <c r="K203" s="152"/>
      <c r="L203" s="152"/>
      <c r="M203" s="152"/>
      <c r="N203" s="152"/>
      <c r="O203" s="189"/>
      <c r="P203" s="152"/>
    </row>
    <row r="204" spans="1:16" ht="51" hidden="1">
      <c r="A204" s="153" t="s">
        <v>752</v>
      </c>
      <c r="B204" s="153" t="s">
        <v>754</v>
      </c>
      <c r="C204" s="154" t="s">
        <v>34</v>
      </c>
      <c r="D204" s="155">
        <v>4972</v>
      </c>
      <c r="E204" s="156"/>
      <c r="F204" s="157"/>
      <c r="G204" s="158"/>
      <c r="H204" s="158"/>
      <c r="I204" s="158"/>
      <c r="J204" s="158"/>
      <c r="K204" s="158"/>
      <c r="L204" s="158"/>
      <c r="M204" s="158"/>
      <c r="N204" s="158"/>
      <c r="O204" s="159">
        <f>N205</f>
        <v>4972</v>
      </c>
      <c r="P204" s="158">
        <f>D204-O204</f>
        <v>0</v>
      </c>
    </row>
    <row r="205" spans="1:16" hidden="1">
      <c r="A205" s="184" t="s">
        <v>2509</v>
      </c>
      <c r="B205" s="184" t="s">
        <v>2510</v>
      </c>
      <c r="C205" s="185"/>
      <c r="D205" s="186"/>
      <c r="E205" s="181" t="s">
        <v>2511</v>
      </c>
      <c r="F205" s="187">
        <v>1</v>
      </c>
      <c r="G205" s="188"/>
      <c r="H205" s="188"/>
      <c r="I205" s="188"/>
      <c r="J205" s="188"/>
      <c r="K205" s="188"/>
      <c r="L205" s="188"/>
      <c r="M205" s="188">
        <v>4972</v>
      </c>
      <c r="N205" s="188">
        <f>F205*M205</f>
        <v>4972</v>
      </c>
      <c r="O205" s="188"/>
      <c r="P205" s="188"/>
    </row>
    <row r="206" spans="1:16" ht="25.5" hidden="1">
      <c r="A206" s="153" t="s">
        <v>755</v>
      </c>
      <c r="B206" s="153" t="s">
        <v>757</v>
      </c>
      <c r="C206" s="154" t="s">
        <v>25</v>
      </c>
      <c r="D206" s="155" t="s">
        <v>1165</v>
      </c>
      <c r="E206" s="156"/>
      <c r="F206" s="157"/>
      <c r="G206" s="158"/>
      <c r="H206" s="158"/>
      <c r="I206" s="158"/>
      <c r="J206" s="158"/>
      <c r="K206" s="158"/>
      <c r="L206" s="158"/>
      <c r="M206" s="158"/>
      <c r="N206" s="158"/>
      <c r="O206" s="159">
        <f>N207</f>
        <v>690.97499999999991</v>
      </c>
      <c r="P206" s="158">
        <f>D206-O206</f>
        <v>5.0000000001091394E-3</v>
      </c>
    </row>
    <row r="207" spans="1:16" hidden="1">
      <c r="A207" s="184" t="s">
        <v>2512</v>
      </c>
      <c r="B207" s="184" t="s">
        <v>2513</v>
      </c>
      <c r="C207" s="185"/>
      <c r="D207" s="186"/>
      <c r="E207" s="181" t="s">
        <v>2505</v>
      </c>
      <c r="F207" s="187">
        <v>1</v>
      </c>
      <c r="G207" s="188">
        <v>27.75</v>
      </c>
      <c r="H207" s="188"/>
      <c r="I207" s="188">
        <v>24.9</v>
      </c>
      <c r="J207" s="188"/>
      <c r="K207" s="188"/>
      <c r="L207" s="188"/>
      <c r="M207" s="188">
        <f>G207*I207</f>
        <v>690.97499999999991</v>
      </c>
      <c r="N207" s="188">
        <f>M207*F207</f>
        <v>690.97499999999991</v>
      </c>
      <c r="O207" s="188"/>
      <c r="P207" s="188"/>
    </row>
    <row r="208" spans="1:16" ht="51" hidden="1">
      <c r="A208" s="153" t="s">
        <v>758</v>
      </c>
      <c r="B208" s="153" t="s">
        <v>95</v>
      </c>
      <c r="C208" s="154" t="s">
        <v>71</v>
      </c>
      <c r="D208" s="155">
        <v>36</v>
      </c>
      <c r="E208" s="156"/>
      <c r="F208" s="157"/>
      <c r="G208" s="158"/>
      <c r="H208" s="158"/>
      <c r="I208" s="158"/>
      <c r="J208" s="158"/>
      <c r="K208" s="158"/>
      <c r="L208" s="158"/>
      <c r="M208" s="158"/>
      <c r="N208" s="158"/>
      <c r="O208" s="159">
        <f>N209</f>
        <v>36</v>
      </c>
      <c r="P208" s="158">
        <f>D208-O208</f>
        <v>0</v>
      </c>
    </row>
    <row r="209" spans="1:16" hidden="1">
      <c r="A209" s="184" t="s">
        <v>2514</v>
      </c>
      <c r="B209" s="184" t="s">
        <v>2515</v>
      </c>
      <c r="C209" s="185"/>
      <c r="D209" s="186"/>
      <c r="E209" s="181" t="s">
        <v>2516</v>
      </c>
      <c r="F209" s="187">
        <v>1</v>
      </c>
      <c r="G209" s="188"/>
      <c r="H209" s="188"/>
      <c r="I209" s="188"/>
      <c r="J209" s="188"/>
      <c r="K209" s="188"/>
      <c r="L209" s="188"/>
      <c r="M209" s="188">
        <v>36</v>
      </c>
      <c r="N209" s="188">
        <f>M209*F209</f>
        <v>36</v>
      </c>
      <c r="O209" s="188"/>
      <c r="P209" s="188"/>
    </row>
    <row r="210" spans="1:16" ht="25.5" hidden="1">
      <c r="A210" s="153" t="s">
        <v>759</v>
      </c>
      <c r="B210" s="153" t="s">
        <v>74</v>
      </c>
      <c r="C210" s="154" t="s">
        <v>25</v>
      </c>
      <c r="D210" s="155" t="s">
        <v>1402</v>
      </c>
      <c r="E210" s="156"/>
      <c r="F210" s="157"/>
      <c r="G210" s="158"/>
      <c r="H210" s="158"/>
      <c r="I210" s="158"/>
      <c r="J210" s="158"/>
      <c r="K210" s="158"/>
      <c r="L210" s="158"/>
      <c r="M210" s="158"/>
      <c r="N210" s="158"/>
      <c r="O210" s="159">
        <f>N211</f>
        <v>6.48</v>
      </c>
      <c r="P210" s="158">
        <f>D210-O210</f>
        <v>0</v>
      </c>
    </row>
    <row r="211" spans="1:16" hidden="1">
      <c r="A211" s="184" t="s">
        <v>2517</v>
      </c>
      <c r="B211" s="184" t="s">
        <v>2518</v>
      </c>
      <c r="C211" s="185"/>
      <c r="D211" s="192" t="s">
        <v>638</v>
      </c>
      <c r="E211" s="181" t="s">
        <v>2519</v>
      </c>
      <c r="F211" s="187">
        <v>1</v>
      </c>
      <c r="G211" s="188"/>
      <c r="H211" s="188"/>
      <c r="I211" s="188"/>
      <c r="J211" s="188"/>
      <c r="K211" s="188"/>
      <c r="L211" s="188"/>
      <c r="M211" s="188">
        <v>6.48</v>
      </c>
      <c r="N211" s="188">
        <f>M211*F211</f>
        <v>6.48</v>
      </c>
      <c r="O211" s="188"/>
      <c r="P211" s="188"/>
    </row>
    <row r="212" spans="1:16" ht="25.5" hidden="1">
      <c r="A212" s="153" t="s">
        <v>760</v>
      </c>
      <c r="B212" s="153" t="s">
        <v>762</v>
      </c>
      <c r="C212" s="154" t="s">
        <v>25</v>
      </c>
      <c r="D212" s="155" t="s">
        <v>1380</v>
      </c>
      <c r="E212" s="156"/>
      <c r="F212" s="157"/>
      <c r="G212" s="158"/>
      <c r="H212" s="158"/>
      <c r="I212" s="158"/>
      <c r="J212" s="158"/>
      <c r="K212" s="158"/>
      <c r="L212" s="158"/>
      <c r="M212" s="158"/>
      <c r="N212" s="158"/>
      <c r="O212" s="159">
        <f>N213</f>
        <v>29.12</v>
      </c>
      <c r="P212" s="158">
        <f>D212-O212</f>
        <v>0</v>
      </c>
    </row>
    <row r="213" spans="1:16" hidden="1">
      <c r="A213" s="184" t="s">
        <v>2520</v>
      </c>
      <c r="B213" s="184" t="s">
        <v>2521</v>
      </c>
      <c r="C213" s="185"/>
      <c r="D213" s="186"/>
      <c r="E213" s="181" t="s">
        <v>2505</v>
      </c>
      <c r="F213" s="187">
        <v>1</v>
      </c>
      <c r="G213" s="188"/>
      <c r="H213" s="188"/>
      <c r="I213" s="188"/>
      <c r="J213" s="188"/>
      <c r="K213" s="188"/>
      <c r="L213" s="188"/>
      <c r="M213" s="188">
        <v>29.12</v>
      </c>
      <c r="N213" s="188">
        <f>M213*F213</f>
        <v>29.12</v>
      </c>
      <c r="O213" s="188"/>
      <c r="P213" s="188"/>
    </row>
    <row r="214" spans="1:16" ht="15">
      <c r="A214" s="148" t="s">
        <v>652</v>
      </c>
      <c r="B214" s="148" t="s">
        <v>653</v>
      </c>
      <c r="C214" s="149"/>
      <c r="D214" s="149"/>
      <c r="E214" s="149"/>
      <c r="F214" s="151"/>
      <c r="G214" s="152"/>
      <c r="H214" s="152"/>
      <c r="I214" s="152"/>
      <c r="J214" s="152"/>
      <c r="K214" s="152"/>
      <c r="L214" s="152"/>
      <c r="M214" s="152"/>
      <c r="N214" s="152"/>
      <c r="O214" s="189"/>
      <c r="P214" s="152"/>
    </row>
    <row r="215" spans="1:16" ht="38.25">
      <c r="A215" s="153" t="s">
        <v>763</v>
      </c>
      <c r="B215" s="153" t="s">
        <v>765</v>
      </c>
      <c r="C215" s="154" t="s">
        <v>25</v>
      </c>
      <c r="D215" s="155" t="s">
        <v>2522</v>
      </c>
      <c r="E215" s="156"/>
      <c r="F215" s="157"/>
      <c r="G215" s="158"/>
      <c r="H215" s="158"/>
      <c r="I215" s="158"/>
      <c r="J215" s="158"/>
      <c r="K215" s="158"/>
      <c r="L215" s="158"/>
      <c r="M215" s="158"/>
      <c r="N215" s="158"/>
      <c r="O215" s="159">
        <f>SUM(N216:N219)</f>
        <v>183.84</v>
      </c>
      <c r="P215" s="158">
        <f>D215-O215</f>
        <v>279.27</v>
      </c>
    </row>
    <row r="216" spans="1:16">
      <c r="A216" s="184" t="s">
        <v>2523</v>
      </c>
      <c r="B216" s="184" t="s">
        <v>2705</v>
      </c>
      <c r="C216" s="185"/>
      <c r="D216" s="186"/>
      <c r="E216" s="181"/>
      <c r="F216" s="187">
        <v>2</v>
      </c>
      <c r="G216" s="188">
        <f>G180</f>
        <v>23.1</v>
      </c>
      <c r="H216" s="188"/>
      <c r="I216" s="188">
        <v>1.2</v>
      </c>
      <c r="J216" s="188"/>
      <c r="K216" s="188"/>
      <c r="L216" s="188"/>
      <c r="M216" s="188">
        <f>G216*I216</f>
        <v>27.720000000000002</v>
      </c>
      <c r="N216" s="188">
        <f>M216*F216</f>
        <v>55.440000000000005</v>
      </c>
      <c r="O216" s="188"/>
      <c r="P216" s="188"/>
    </row>
    <row r="217" spans="1:16">
      <c r="A217" s="184" t="s">
        <v>2525</v>
      </c>
      <c r="B217" s="184" t="s">
        <v>2706</v>
      </c>
      <c r="C217" s="185"/>
      <c r="D217" s="186"/>
      <c r="E217" s="181"/>
      <c r="F217" s="187">
        <v>2</v>
      </c>
      <c r="G217" s="188">
        <f t="shared" ref="G217:G219" si="12">G181</f>
        <v>16.600000000000001</v>
      </c>
      <c r="H217" s="188"/>
      <c r="I217" s="188">
        <v>1.2</v>
      </c>
      <c r="J217" s="188"/>
      <c r="K217" s="188"/>
      <c r="L217" s="188"/>
      <c r="M217" s="188">
        <f t="shared" ref="M217:M219" si="13">G217*I217</f>
        <v>19.920000000000002</v>
      </c>
      <c r="N217" s="188">
        <f t="shared" ref="N217:N219" si="14">M217*F217</f>
        <v>39.840000000000003</v>
      </c>
      <c r="O217" s="188"/>
      <c r="P217" s="188"/>
    </row>
    <row r="218" spans="1:16">
      <c r="A218" s="184" t="s">
        <v>2527</v>
      </c>
      <c r="B218" s="184" t="s">
        <v>2707</v>
      </c>
      <c r="C218" s="185"/>
      <c r="D218" s="186"/>
      <c r="E218" s="181"/>
      <c r="F218" s="187">
        <v>2</v>
      </c>
      <c r="G218" s="188">
        <f t="shared" si="12"/>
        <v>16.3</v>
      </c>
      <c r="H218" s="188"/>
      <c r="I218" s="188">
        <v>1.2</v>
      </c>
      <c r="J218" s="188"/>
      <c r="K218" s="188"/>
      <c r="L218" s="188"/>
      <c r="M218" s="188">
        <f t="shared" si="13"/>
        <v>19.559999999999999</v>
      </c>
      <c r="N218" s="188">
        <f t="shared" si="14"/>
        <v>39.119999999999997</v>
      </c>
      <c r="O218" s="188"/>
      <c r="P218" s="188"/>
    </row>
    <row r="219" spans="1:16">
      <c r="A219" s="184" t="s">
        <v>2529</v>
      </c>
      <c r="B219" s="184" t="s">
        <v>2708</v>
      </c>
      <c r="C219" s="185"/>
      <c r="D219" s="186"/>
      <c r="E219" s="181"/>
      <c r="F219" s="187">
        <v>2</v>
      </c>
      <c r="G219" s="188">
        <f t="shared" si="12"/>
        <v>20.6</v>
      </c>
      <c r="H219" s="188"/>
      <c r="I219" s="188">
        <v>1.2</v>
      </c>
      <c r="J219" s="188"/>
      <c r="K219" s="188"/>
      <c r="L219" s="188"/>
      <c r="M219" s="188">
        <f t="shared" si="13"/>
        <v>24.720000000000002</v>
      </c>
      <c r="N219" s="188">
        <f t="shared" si="14"/>
        <v>49.440000000000005</v>
      </c>
      <c r="O219" s="188"/>
      <c r="P219" s="188"/>
    </row>
    <row r="220" spans="1:16" ht="51" hidden="1">
      <c r="A220" s="153" t="s">
        <v>766</v>
      </c>
      <c r="B220" s="153" t="s">
        <v>395</v>
      </c>
      <c r="C220" s="154" t="s">
        <v>25</v>
      </c>
      <c r="D220" s="155" t="s">
        <v>2522</v>
      </c>
      <c r="E220" s="156"/>
      <c r="F220" s="157"/>
      <c r="G220" s="158"/>
      <c r="H220" s="158"/>
      <c r="I220" s="158"/>
      <c r="J220" s="158"/>
      <c r="K220" s="158"/>
      <c r="L220" s="158"/>
      <c r="M220" s="158"/>
      <c r="N220" s="158"/>
      <c r="O220" s="159">
        <f>N221</f>
        <v>183.84</v>
      </c>
      <c r="P220" s="158">
        <f>D220-O220</f>
        <v>279.27</v>
      </c>
    </row>
    <row r="221" spans="1:16" hidden="1">
      <c r="A221" s="184" t="s">
        <v>2532</v>
      </c>
      <c r="B221" s="184" t="s">
        <v>2533</v>
      </c>
      <c r="C221" s="185"/>
      <c r="D221" s="186"/>
      <c r="E221" s="181" t="s">
        <v>2534</v>
      </c>
      <c r="F221" s="187">
        <v>1</v>
      </c>
      <c r="G221" s="188"/>
      <c r="H221" s="188"/>
      <c r="I221" s="188"/>
      <c r="J221" s="188"/>
      <c r="K221" s="188"/>
      <c r="L221" s="188"/>
      <c r="M221" s="188">
        <f>O215</f>
        <v>183.84</v>
      </c>
      <c r="N221" s="188">
        <f>M221*F221</f>
        <v>183.84</v>
      </c>
      <c r="O221" s="188"/>
      <c r="P221" s="188"/>
    </row>
    <row r="222" spans="1:16" ht="15" hidden="1">
      <c r="A222" s="148" t="s">
        <v>654</v>
      </c>
      <c r="B222" s="148" t="s">
        <v>87</v>
      </c>
      <c r="C222" s="149"/>
      <c r="D222" s="149"/>
      <c r="E222" s="149"/>
      <c r="F222" s="151"/>
      <c r="G222" s="152"/>
      <c r="H222" s="152"/>
      <c r="I222" s="152"/>
      <c r="J222" s="152"/>
      <c r="K222" s="152"/>
      <c r="L222" s="152"/>
      <c r="M222" s="152"/>
      <c r="N222" s="152"/>
      <c r="O222" s="189"/>
      <c r="P222" s="152"/>
    </row>
    <row r="223" spans="1:16" ht="25.5" hidden="1">
      <c r="A223" s="153" t="s">
        <v>767</v>
      </c>
      <c r="B223" s="153" t="s">
        <v>769</v>
      </c>
      <c r="C223" s="154" t="s">
        <v>30</v>
      </c>
      <c r="D223" s="155" t="s">
        <v>1435</v>
      </c>
      <c r="E223" s="156"/>
      <c r="F223" s="157"/>
      <c r="G223" s="158"/>
      <c r="H223" s="158"/>
      <c r="I223" s="158"/>
      <c r="J223" s="158"/>
      <c r="K223" s="158"/>
      <c r="L223" s="158"/>
      <c r="M223" s="158"/>
      <c r="N223" s="158"/>
      <c r="O223" s="159">
        <f>N224</f>
        <v>23.81</v>
      </c>
      <c r="P223" s="158">
        <f>D223-O223</f>
        <v>0</v>
      </c>
    </row>
    <row r="224" spans="1:16" hidden="1">
      <c r="A224" s="184" t="s">
        <v>2535</v>
      </c>
      <c r="B224" s="184" t="s">
        <v>2536</v>
      </c>
      <c r="C224" s="185"/>
      <c r="D224" s="186"/>
      <c r="E224" s="181" t="s">
        <v>2537</v>
      </c>
      <c r="F224" s="187">
        <v>1</v>
      </c>
      <c r="G224" s="188"/>
      <c r="H224" s="188"/>
      <c r="I224" s="188"/>
      <c r="J224" s="188"/>
      <c r="K224" s="188"/>
      <c r="L224" s="188"/>
      <c r="M224" s="188">
        <v>23.81</v>
      </c>
      <c r="N224" s="188">
        <f>M224*F224</f>
        <v>23.81</v>
      </c>
      <c r="O224" s="188"/>
      <c r="P224" s="188"/>
    </row>
    <row r="225" spans="1:16" ht="25.5" hidden="1">
      <c r="A225" s="153" t="s">
        <v>770</v>
      </c>
      <c r="B225" s="153" t="s">
        <v>687</v>
      </c>
      <c r="C225" s="154" t="s">
        <v>30</v>
      </c>
      <c r="D225" s="155" t="s">
        <v>1402</v>
      </c>
      <c r="E225" s="156"/>
      <c r="F225" s="157"/>
      <c r="G225" s="158"/>
      <c r="H225" s="158"/>
      <c r="I225" s="158"/>
      <c r="J225" s="158"/>
      <c r="K225" s="158"/>
      <c r="L225" s="158"/>
      <c r="M225" s="158"/>
      <c r="N225" s="158"/>
      <c r="O225" s="159">
        <f>N226</f>
        <v>6.48</v>
      </c>
      <c r="P225" s="158">
        <f>D225-O225</f>
        <v>0</v>
      </c>
    </row>
    <row r="226" spans="1:16" hidden="1">
      <c r="A226" s="184" t="s">
        <v>2538</v>
      </c>
      <c r="B226" s="184" t="s">
        <v>2539</v>
      </c>
      <c r="C226" s="185"/>
      <c r="D226" s="186"/>
      <c r="E226" s="181" t="s">
        <v>2540</v>
      </c>
      <c r="F226" s="187">
        <v>1</v>
      </c>
      <c r="G226" s="188"/>
      <c r="H226" s="188"/>
      <c r="I226" s="188"/>
      <c r="J226" s="188"/>
      <c r="K226" s="188"/>
      <c r="L226" s="188"/>
      <c r="M226" s="188">
        <v>6.48</v>
      </c>
      <c r="N226" s="188">
        <f>M226*F226</f>
        <v>6.48</v>
      </c>
      <c r="O226" s="188"/>
      <c r="P226" s="188"/>
    </row>
    <row r="227" spans="1:16" ht="38.25" hidden="1">
      <c r="A227" s="153" t="s">
        <v>771</v>
      </c>
      <c r="B227" s="153" t="s">
        <v>80</v>
      </c>
      <c r="C227" s="154" t="s">
        <v>25</v>
      </c>
      <c r="D227" s="155" t="s">
        <v>1402</v>
      </c>
      <c r="E227" s="156"/>
      <c r="F227" s="157"/>
      <c r="G227" s="158"/>
      <c r="H227" s="158"/>
      <c r="I227" s="158"/>
      <c r="J227" s="158"/>
      <c r="K227" s="158"/>
      <c r="L227" s="158"/>
      <c r="M227" s="158"/>
      <c r="N227" s="158"/>
      <c r="O227" s="159">
        <f>N228</f>
        <v>6.48</v>
      </c>
      <c r="P227" s="158">
        <f>D227-O227</f>
        <v>0</v>
      </c>
    </row>
    <row r="228" spans="1:16" hidden="1">
      <c r="A228" s="184" t="s">
        <v>2541</v>
      </c>
      <c r="B228" s="184" t="s">
        <v>2542</v>
      </c>
      <c r="C228" s="185"/>
      <c r="D228" s="186"/>
      <c r="E228" s="181" t="s">
        <v>2540</v>
      </c>
      <c r="F228" s="187">
        <v>1</v>
      </c>
      <c r="G228" s="188"/>
      <c r="H228" s="188"/>
      <c r="I228" s="188"/>
      <c r="J228" s="188"/>
      <c r="K228" s="188"/>
      <c r="L228" s="188"/>
      <c r="M228" s="188">
        <v>6.48</v>
      </c>
      <c r="N228" s="188">
        <f>M228*F228</f>
        <v>6.48</v>
      </c>
      <c r="O228" s="188"/>
      <c r="P228" s="188"/>
    </row>
    <row r="229" spans="1:16" ht="25.5" hidden="1">
      <c r="A229" s="153" t="s">
        <v>772</v>
      </c>
      <c r="B229" s="153" t="s">
        <v>774</v>
      </c>
      <c r="C229" s="154" t="s">
        <v>25</v>
      </c>
      <c r="D229" s="155" t="s">
        <v>1170</v>
      </c>
      <c r="E229" s="156"/>
      <c r="F229" s="157"/>
      <c r="G229" s="158"/>
      <c r="H229" s="158"/>
      <c r="I229" s="158"/>
      <c r="J229" s="158"/>
      <c r="K229" s="158"/>
      <c r="L229" s="158"/>
      <c r="M229" s="158"/>
      <c r="N229" s="158"/>
      <c r="O229" s="159">
        <f>N230</f>
        <v>450.65</v>
      </c>
      <c r="P229" s="158">
        <f>D229-O229</f>
        <v>0</v>
      </c>
    </row>
    <row r="230" spans="1:16" hidden="1">
      <c r="A230" s="184" t="s">
        <v>2543</v>
      </c>
      <c r="B230" s="184" t="s">
        <v>2544</v>
      </c>
      <c r="C230" s="185"/>
      <c r="D230" s="186"/>
      <c r="E230" s="181" t="s">
        <v>2540</v>
      </c>
      <c r="F230" s="187">
        <v>1</v>
      </c>
      <c r="G230" s="188"/>
      <c r="H230" s="188"/>
      <c r="I230" s="188"/>
      <c r="J230" s="188"/>
      <c r="K230" s="188"/>
      <c r="L230" s="188"/>
      <c r="M230" s="188">
        <v>450.65</v>
      </c>
      <c r="N230" s="188">
        <f>M230*F230</f>
        <v>450.65</v>
      </c>
      <c r="O230" s="188"/>
      <c r="P230" s="188"/>
    </row>
    <row r="231" spans="1:16" ht="38.25" hidden="1">
      <c r="A231" s="153" t="s">
        <v>775</v>
      </c>
      <c r="B231" s="153" t="s">
        <v>777</v>
      </c>
      <c r="C231" s="154" t="s">
        <v>25</v>
      </c>
      <c r="D231" s="155" t="s">
        <v>1170</v>
      </c>
      <c r="E231" s="156"/>
      <c r="F231" s="157"/>
      <c r="G231" s="158"/>
      <c r="H231" s="158"/>
      <c r="I231" s="158"/>
      <c r="J231" s="158"/>
      <c r="K231" s="158"/>
      <c r="L231" s="158"/>
      <c r="M231" s="158"/>
      <c r="N231" s="158"/>
      <c r="O231" s="159">
        <f>N232</f>
        <v>450.65</v>
      </c>
      <c r="P231" s="158">
        <f>D231-O231</f>
        <v>0</v>
      </c>
    </row>
    <row r="232" spans="1:16" hidden="1">
      <c r="A232" s="184" t="s">
        <v>2545</v>
      </c>
      <c r="B232" s="184" t="s">
        <v>2544</v>
      </c>
      <c r="C232" s="185"/>
      <c r="D232" s="186"/>
      <c r="E232" s="181" t="s">
        <v>2540</v>
      </c>
      <c r="F232" s="187">
        <v>1</v>
      </c>
      <c r="G232" s="188"/>
      <c r="H232" s="188"/>
      <c r="I232" s="188"/>
      <c r="J232" s="188"/>
      <c r="K232" s="188"/>
      <c r="L232" s="188"/>
      <c r="M232" s="188">
        <v>450.65</v>
      </c>
      <c r="N232" s="188">
        <f>M232*F232</f>
        <v>450.65</v>
      </c>
      <c r="O232" s="188"/>
      <c r="P232" s="188"/>
    </row>
    <row r="233" spans="1:16" ht="51" hidden="1">
      <c r="A233" s="153" t="s">
        <v>778</v>
      </c>
      <c r="B233" s="153" t="s">
        <v>780</v>
      </c>
      <c r="C233" s="154" t="s">
        <v>25</v>
      </c>
      <c r="D233" s="155">
        <v>19.100000000000001</v>
      </c>
      <c r="E233" s="156"/>
      <c r="F233" s="157"/>
      <c r="G233" s="158"/>
      <c r="H233" s="158"/>
      <c r="I233" s="158"/>
      <c r="J233" s="158"/>
      <c r="K233" s="158"/>
      <c r="L233" s="158"/>
      <c r="M233" s="158"/>
      <c r="N233" s="158"/>
      <c r="O233" s="159">
        <f>N234</f>
        <v>19.100000000000001</v>
      </c>
      <c r="P233" s="158">
        <f>D233-O233</f>
        <v>0</v>
      </c>
    </row>
    <row r="234" spans="1:16" hidden="1">
      <c r="A234" s="184" t="s">
        <v>2546</v>
      </c>
      <c r="B234" s="184" t="s">
        <v>2544</v>
      </c>
      <c r="C234" s="185"/>
      <c r="D234" s="186"/>
      <c r="E234" s="181" t="s">
        <v>2540</v>
      </c>
      <c r="F234" s="187">
        <v>1</v>
      </c>
      <c r="G234" s="188"/>
      <c r="H234" s="188"/>
      <c r="I234" s="188"/>
      <c r="J234" s="188"/>
      <c r="K234" s="188"/>
      <c r="L234" s="188"/>
      <c r="M234" s="188">
        <v>19.100000000000001</v>
      </c>
      <c r="N234" s="188">
        <f>M234*F234</f>
        <v>19.100000000000001</v>
      </c>
      <c r="O234" s="188"/>
      <c r="P234" s="188"/>
    </row>
    <row r="235" spans="1:16" ht="15" hidden="1">
      <c r="A235" s="148" t="s">
        <v>655</v>
      </c>
      <c r="B235" s="148" t="s">
        <v>81</v>
      </c>
      <c r="C235" s="149"/>
      <c r="D235" s="149"/>
      <c r="E235" s="149"/>
      <c r="F235" s="151"/>
      <c r="G235" s="152"/>
      <c r="H235" s="152"/>
      <c r="I235" s="152"/>
      <c r="J235" s="152"/>
      <c r="K235" s="152"/>
      <c r="L235" s="152"/>
      <c r="M235" s="152"/>
      <c r="N235" s="152"/>
      <c r="O235" s="152"/>
      <c r="P235" s="152"/>
    </row>
    <row r="236" spans="1:16" ht="25.5" hidden="1">
      <c r="A236" s="153" t="s">
        <v>781</v>
      </c>
      <c r="B236" s="153" t="s">
        <v>64</v>
      </c>
      <c r="C236" s="193" t="s">
        <v>25</v>
      </c>
      <c r="D236" s="155" t="s">
        <v>2522</v>
      </c>
      <c r="E236" s="156"/>
      <c r="F236" s="157"/>
      <c r="G236" s="158"/>
      <c r="H236" s="158"/>
      <c r="I236" s="158"/>
      <c r="J236" s="158"/>
      <c r="K236" s="158"/>
      <c r="L236" s="158"/>
      <c r="M236" s="158"/>
      <c r="N236" s="158"/>
      <c r="O236" s="159">
        <f>N237</f>
        <v>463.11</v>
      </c>
      <c r="P236" s="158">
        <f>D236-O236</f>
        <v>0</v>
      </c>
    </row>
    <row r="237" spans="1:16" hidden="1">
      <c r="A237" s="184" t="s">
        <v>2547</v>
      </c>
      <c r="B237" s="184"/>
      <c r="C237" s="185"/>
      <c r="D237" s="186"/>
      <c r="E237" s="181" t="s">
        <v>2540</v>
      </c>
      <c r="F237" s="187">
        <v>1</v>
      </c>
      <c r="G237" s="188"/>
      <c r="H237" s="188"/>
      <c r="I237" s="188"/>
      <c r="J237" s="188"/>
      <c r="K237" s="188"/>
      <c r="L237" s="188"/>
      <c r="M237" s="188">
        <v>463.11</v>
      </c>
      <c r="N237" s="188">
        <f>M237*F237</f>
        <v>463.11</v>
      </c>
      <c r="O237" s="188"/>
      <c r="P237" s="188"/>
    </row>
    <row r="238" spans="1:16" ht="25.5" hidden="1">
      <c r="A238" s="153" t="s">
        <v>782</v>
      </c>
      <c r="B238" s="153" t="s">
        <v>83</v>
      </c>
      <c r="C238" s="193" t="s">
        <v>25</v>
      </c>
      <c r="D238" s="155" t="s">
        <v>2522</v>
      </c>
      <c r="E238" s="156"/>
      <c r="F238" s="157"/>
      <c r="G238" s="158"/>
      <c r="H238" s="158"/>
      <c r="I238" s="158"/>
      <c r="J238" s="158"/>
      <c r="K238" s="158"/>
      <c r="L238" s="158"/>
      <c r="M238" s="158"/>
      <c r="N238" s="158"/>
      <c r="O238" s="159">
        <f>N239</f>
        <v>463.11</v>
      </c>
      <c r="P238" s="158">
        <f>D238-O238</f>
        <v>0</v>
      </c>
    </row>
    <row r="239" spans="1:16" hidden="1">
      <c r="A239" s="184" t="s">
        <v>2548</v>
      </c>
      <c r="B239" s="184"/>
      <c r="C239" s="185"/>
      <c r="D239" s="186"/>
      <c r="E239" s="181" t="s">
        <v>2540</v>
      </c>
      <c r="F239" s="187">
        <v>1</v>
      </c>
      <c r="G239" s="188"/>
      <c r="H239" s="188"/>
      <c r="I239" s="188"/>
      <c r="J239" s="188"/>
      <c r="K239" s="188"/>
      <c r="L239" s="188"/>
      <c r="M239" s="188">
        <v>463.11</v>
      </c>
      <c r="N239" s="188">
        <f>M239*F239</f>
        <v>463.11</v>
      </c>
      <c r="O239" s="188"/>
      <c r="P239" s="188"/>
    </row>
    <row r="240" spans="1:16" ht="25.5" hidden="1">
      <c r="A240" s="153" t="s">
        <v>783</v>
      </c>
      <c r="B240" s="153" t="s">
        <v>68</v>
      </c>
      <c r="C240" s="193" t="s">
        <v>25</v>
      </c>
      <c r="D240" s="155" t="s">
        <v>2522</v>
      </c>
      <c r="E240" s="156"/>
      <c r="F240" s="157"/>
      <c r="G240" s="158"/>
      <c r="H240" s="158"/>
      <c r="I240" s="158"/>
      <c r="J240" s="158"/>
      <c r="K240" s="158"/>
      <c r="L240" s="158"/>
      <c r="M240" s="158"/>
      <c r="N240" s="158"/>
      <c r="O240" s="159">
        <f>N241</f>
        <v>463.11</v>
      </c>
      <c r="P240" s="158">
        <f>D240-O240</f>
        <v>0</v>
      </c>
    </row>
    <row r="241" spans="1:16" hidden="1">
      <c r="A241" s="184" t="s">
        <v>2549</v>
      </c>
      <c r="B241" s="184"/>
      <c r="C241" s="185"/>
      <c r="D241" s="186"/>
      <c r="E241" s="181" t="s">
        <v>2540</v>
      </c>
      <c r="F241" s="187">
        <v>1</v>
      </c>
      <c r="G241" s="188"/>
      <c r="H241" s="188"/>
      <c r="I241" s="188"/>
      <c r="J241" s="188"/>
      <c r="K241" s="188"/>
      <c r="L241" s="188"/>
      <c r="M241" s="188">
        <v>463.11</v>
      </c>
      <c r="N241" s="188">
        <f>M241*F241</f>
        <v>463.11</v>
      </c>
      <c r="O241" s="188"/>
      <c r="P241" s="188"/>
    </row>
    <row r="242" spans="1:16" ht="25.5" hidden="1">
      <c r="A242" s="153" t="s">
        <v>784</v>
      </c>
      <c r="B242" s="153" t="s">
        <v>786</v>
      </c>
      <c r="C242" s="193" t="s">
        <v>25</v>
      </c>
      <c r="D242" s="155" t="s">
        <v>1402</v>
      </c>
      <c r="E242" s="156"/>
      <c r="F242" s="157"/>
      <c r="G242" s="158"/>
      <c r="H242" s="158"/>
      <c r="I242" s="158"/>
      <c r="J242" s="158"/>
      <c r="K242" s="158"/>
      <c r="L242" s="158"/>
      <c r="M242" s="158"/>
      <c r="N242" s="158"/>
      <c r="O242" s="159">
        <f>N243</f>
        <v>6.48</v>
      </c>
      <c r="P242" s="158">
        <f>D242-O242</f>
        <v>0</v>
      </c>
    </row>
    <row r="243" spans="1:16" hidden="1">
      <c r="A243" s="184" t="s">
        <v>2550</v>
      </c>
      <c r="B243" s="184"/>
      <c r="C243" s="185"/>
      <c r="D243" s="186"/>
      <c r="E243" s="181" t="s">
        <v>2540</v>
      </c>
      <c r="F243" s="187">
        <v>1</v>
      </c>
      <c r="G243" s="188"/>
      <c r="H243" s="188"/>
      <c r="I243" s="188"/>
      <c r="J243" s="188"/>
      <c r="K243" s="188"/>
      <c r="L243" s="188"/>
      <c r="M243" s="188">
        <v>6.48</v>
      </c>
      <c r="N243" s="188">
        <f>M243*F243</f>
        <v>6.48</v>
      </c>
      <c r="O243" s="188"/>
      <c r="P243" s="188"/>
    </row>
    <row r="244" spans="1:16" ht="25.5" hidden="1">
      <c r="A244" s="153" t="s">
        <v>787</v>
      </c>
      <c r="B244" s="153" t="s">
        <v>789</v>
      </c>
      <c r="C244" s="193" t="s">
        <v>25</v>
      </c>
      <c r="D244" s="155" t="s">
        <v>1402</v>
      </c>
      <c r="E244" s="156"/>
      <c r="F244" s="157"/>
      <c r="G244" s="158"/>
      <c r="H244" s="158"/>
      <c r="I244" s="158"/>
      <c r="J244" s="158"/>
      <c r="K244" s="158"/>
      <c r="L244" s="158"/>
      <c r="M244" s="158"/>
      <c r="N244" s="158"/>
      <c r="O244" s="159">
        <f>N245</f>
        <v>6.48</v>
      </c>
      <c r="P244" s="158">
        <f>D244-O244</f>
        <v>0</v>
      </c>
    </row>
    <row r="245" spans="1:16" hidden="1">
      <c r="A245" s="184" t="s">
        <v>2551</v>
      </c>
      <c r="B245" s="184"/>
      <c r="C245" s="185"/>
      <c r="D245" s="186"/>
      <c r="E245" s="181" t="s">
        <v>2540</v>
      </c>
      <c r="F245" s="187">
        <v>1</v>
      </c>
      <c r="G245" s="188"/>
      <c r="H245" s="188"/>
      <c r="I245" s="188"/>
      <c r="J245" s="188"/>
      <c r="K245" s="188"/>
      <c r="L245" s="188"/>
      <c r="M245" s="188">
        <v>6.48</v>
      </c>
      <c r="N245" s="188">
        <f>M245*F245</f>
        <v>6.48</v>
      </c>
      <c r="O245" s="188"/>
      <c r="P245" s="188"/>
    </row>
    <row r="246" spans="1:16" ht="25.5" hidden="1">
      <c r="A246" s="153" t="s">
        <v>790</v>
      </c>
      <c r="B246" s="153" t="s">
        <v>85</v>
      </c>
      <c r="C246" s="193" t="s">
        <v>25</v>
      </c>
      <c r="D246" s="155" t="s">
        <v>1402</v>
      </c>
      <c r="E246" s="156"/>
      <c r="F246" s="157"/>
      <c r="G246" s="158"/>
      <c r="H246" s="158"/>
      <c r="I246" s="158"/>
      <c r="J246" s="158"/>
      <c r="K246" s="158"/>
      <c r="L246" s="158"/>
      <c r="M246" s="158"/>
      <c r="N246" s="158"/>
      <c r="O246" s="159">
        <f>N247</f>
        <v>6.48</v>
      </c>
      <c r="P246" s="158">
        <f>D246-O246</f>
        <v>0</v>
      </c>
    </row>
    <row r="247" spans="1:16" hidden="1">
      <c r="A247" s="184" t="s">
        <v>2552</v>
      </c>
      <c r="B247" s="184"/>
      <c r="C247" s="185"/>
      <c r="D247" s="186"/>
      <c r="E247" s="181" t="s">
        <v>2540</v>
      </c>
      <c r="F247" s="187">
        <v>1</v>
      </c>
      <c r="G247" s="188"/>
      <c r="H247" s="188"/>
      <c r="I247" s="188"/>
      <c r="J247" s="188"/>
      <c r="K247" s="188"/>
      <c r="L247" s="188"/>
      <c r="M247" s="188">
        <v>6.48</v>
      </c>
      <c r="N247" s="188">
        <f>M247*F247</f>
        <v>6.48</v>
      </c>
      <c r="O247" s="188"/>
      <c r="P247" s="188"/>
    </row>
    <row r="248" spans="1:16" ht="25.5" hidden="1">
      <c r="A248" s="153" t="s">
        <v>791</v>
      </c>
      <c r="B248" s="153" t="s">
        <v>793</v>
      </c>
      <c r="C248" s="193" t="s">
        <v>25</v>
      </c>
      <c r="D248" s="155" t="s">
        <v>1194</v>
      </c>
      <c r="E248" s="156"/>
      <c r="F248" s="157"/>
      <c r="G248" s="158"/>
      <c r="H248" s="158"/>
      <c r="I248" s="158"/>
      <c r="J248" s="158"/>
      <c r="K248" s="158"/>
      <c r="L248" s="158"/>
      <c r="M248" s="158"/>
      <c r="N248" s="158"/>
      <c r="O248" s="159">
        <f>N249</f>
        <v>340.38</v>
      </c>
      <c r="P248" s="158">
        <f>D248-O248</f>
        <v>0</v>
      </c>
    </row>
    <row r="249" spans="1:16" hidden="1">
      <c r="A249" s="184" t="s">
        <v>2552</v>
      </c>
      <c r="B249" s="184"/>
      <c r="C249" s="185"/>
      <c r="D249" s="186"/>
      <c r="E249" s="181" t="s">
        <v>2540</v>
      </c>
      <c r="F249" s="187">
        <v>1</v>
      </c>
      <c r="G249" s="188"/>
      <c r="H249" s="188"/>
      <c r="I249" s="188"/>
      <c r="J249" s="188"/>
      <c r="K249" s="188"/>
      <c r="L249" s="188"/>
      <c r="M249" s="188">
        <v>340.38</v>
      </c>
      <c r="N249" s="188">
        <f>M249*F249</f>
        <v>340.38</v>
      </c>
      <c r="O249" s="188"/>
      <c r="P249" s="188"/>
    </row>
    <row r="250" spans="1:16" ht="38.25" hidden="1">
      <c r="A250" s="153" t="s">
        <v>794</v>
      </c>
      <c r="B250" s="153" t="s">
        <v>796</v>
      </c>
      <c r="C250" s="193" t="s">
        <v>25</v>
      </c>
      <c r="D250" s="155" t="s">
        <v>1194</v>
      </c>
      <c r="E250" s="156"/>
      <c r="F250" s="157"/>
      <c r="G250" s="158"/>
      <c r="H250" s="158"/>
      <c r="I250" s="158"/>
      <c r="J250" s="158"/>
      <c r="K250" s="158"/>
      <c r="L250" s="158"/>
      <c r="M250" s="158"/>
      <c r="N250" s="158"/>
      <c r="O250" s="159">
        <f>N251</f>
        <v>340.38</v>
      </c>
      <c r="P250" s="158">
        <f t="shared" ref="P250:P252" si="15">D250-O250</f>
        <v>0</v>
      </c>
    </row>
    <row r="251" spans="1:16" hidden="1">
      <c r="A251" s="184" t="s">
        <v>2552</v>
      </c>
      <c r="B251" s="184"/>
      <c r="C251" s="185"/>
      <c r="D251" s="186"/>
      <c r="E251" s="181" t="s">
        <v>2540</v>
      </c>
      <c r="F251" s="187">
        <v>1</v>
      </c>
      <c r="G251" s="188"/>
      <c r="H251" s="188"/>
      <c r="I251" s="188"/>
      <c r="J251" s="188"/>
      <c r="K251" s="188"/>
      <c r="L251" s="188"/>
      <c r="M251" s="188">
        <v>340.38</v>
      </c>
      <c r="N251" s="188">
        <f>M251*F251</f>
        <v>340.38</v>
      </c>
      <c r="O251" s="188"/>
      <c r="P251" s="188"/>
    </row>
    <row r="252" spans="1:16" ht="51" hidden="1">
      <c r="A252" s="153" t="s">
        <v>797</v>
      </c>
      <c r="B252" s="153" t="s">
        <v>799</v>
      </c>
      <c r="C252" s="193" t="s">
        <v>25</v>
      </c>
      <c r="D252" s="155" t="s">
        <v>1194</v>
      </c>
      <c r="E252" s="156"/>
      <c r="F252" s="157"/>
      <c r="G252" s="158"/>
      <c r="H252" s="158"/>
      <c r="I252" s="158"/>
      <c r="J252" s="158"/>
      <c r="K252" s="158"/>
      <c r="L252" s="158"/>
      <c r="M252" s="158"/>
      <c r="N252" s="158"/>
      <c r="O252" s="159">
        <f>N253</f>
        <v>340.38</v>
      </c>
      <c r="P252" s="158">
        <f t="shared" si="15"/>
        <v>0</v>
      </c>
    </row>
    <row r="253" spans="1:16" hidden="1">
      <c r="A253" s="184" t="s">
        <v>2552</v>
      </c>
      <c r="B253" s="184"/>
      <c r="C253" s="185"/>
      <c r="D253" s="186"/>
      <c r="E253" s="181" t="s">
        <v>2540</v>
      </c>
      <c r="F253" s="187">
        <v>1</v>
      </c>
      <c r="G253" s="188"/>
      <c r="H253" s="188"/>
      <c r="I253" s="188"/>
      <c r="J253" s="188"/>
      <c r="K253" s="188"/>
      <c r="L253" s="188"/>
      <c r="M253" s="188">
        <v>340.38</v>
      </c>
      <c r="N253" s="188">
        <f>M253*F253</f>
        <v>340.38</v>
      </c>
      <c r="O253" s="188"/>
      <c r="P253" s="188"/>
    </row>
    <row r="254" spans="1:16" ht="15" hidden="1">
      <c r="A254" s="148" t="s">
        <v>656</v>
      </c>
      <c r="B254" s="148" t="s">
        <v>657</v>
      </c>
      <c r="C254" s="149"/>
      <c r="D254" s="149"/>
      <c r="E254" s="149"/>
      <c r="F254" s="151"/>
      <c r="G254" s="152"/>
      <c r="H254" s="152"/>
      <c r="I254" s="152"/>
      <c r="J254" s="152"/>
      <c r="K254" s="152"/>
      <c r="L254" s="152"/>
      <c r="M254" s="152"/>
      <c r="N254" s="152"/>
      <c r="O254" s="189"/>
      <c r="P254" s="152"/>
    </row>
    <row r="255" spans="1:16" ht="25.5" hidden="1">
      <c r="A255" s="153" t="s">
        <v>800</v>
      </c>
      <c r="B255" s="153" t="s">
        <v>802</v>
      </c>
      <c r="C255" s="154" t="s">
        <v>75</v>
      </c>
      <c r="D255" s="155">
        <v>1</v>
      </c>
      <c r="E255" s="156"/>
      <c r="F255" s="157"/>
      <c r="G255" s="158"/>
      <c r="H255" s="158"/>
      <c r="I255" s="158"/>
      <c r="J255" s="158"/>
      <c r="K255" s="158"/>
      <c r="L255" s="158"/>
      <c r="M255" s="158"/>
      <c r="N255" s="158"/>
      <c r="O255" s="159"/>
      <c r="P255" s="158"/>
    </row>
    <row r="256" spans="1:16" ht="25.5" hidden="1">
      <c r="A256" s="153" t="s">
        <v>803</v>
      </c>
      <c r="B256" s="153" t="s">
        <v>805</v>
      </c>
      <c r="C256" s="154" t="s">
        <v>75</v>
      </c>
      <c r="D256" s="155">
        <v>1</v>
      </c>
      <c r="E256" s="156"/>
      <c r="F256" s="157"/>
      <c r="G256" s="158"/>
      <c r="H256" s="158"/>
      <c r="I256" s="158"/>
      <c r="J256" s="158"/>
      <c r="K256" s="158"/>
      <c r="L256" s="158"/>
      <c r="M256" s="158"/>
      <c r="N256" s="158"/>
      <c r="O256" s="159"/>
      <c r="P256" s="158"/>
    </row>
    <row r="257" spans="1:16" ht="25.5" hidden="1">
      <c r="A257" s="153" t="s">
        <v>806</v>
      </c>
      <c r="B257" s="153" t="s">
        <v>99</v>
      </c>
      <c r="C257" s="154" t="s">
        <v>75</v>
      </c>
      <c r="D257" s="155">
        <v>7</v>
      </c>
      <c r="E257" s="156"/>
      <c r="F257" s="157"/>
      <c r="G257" s="158"/>
      <c r="H257" s="158"/>
      <c r="I257" s="158"/>
      <c r="J257" s="158"/>
      <c r="K257" s="158"/>
      <c r="L257" s="158"/>
      <c r="M257" s="158"/>
      <c r="N257" s="158"/>
      <c r="O257" s="159"/>
      <c r="P257" s="158"/>
    </row>
    <row r="258" spans="1:16" ht="25.5" hidden="1">
      <c r="A258" s="153" t="s">
        <v>807</v>
      </c>
      <c r="B258" s="153" t="s">
        <v>101</v>
      </c>
      <c r="C258" s="154" t="s">
        <v>75</v>
      </c>
      <c r="D258" s="155">
        <v>2</v>
      </c>
      <c r="E258" s="156"/>
      <c r="F258" s="157"/>
      <c r="G258" s="158"/>
      <c r="H258" s="158"/>
      <c r="I258" s="158"/>
      <c r="J258" s="158"/>
      <c r="K258" s="158"/>
      <c r="L258" s="158"/>
      <c r="M258" s="158"/>
      <c r="N258" s="158"/>
      <c r="O258" s="159"/>
      <c r="P258" s="158"/>
    </row>
    <row r="259" spans="1:16" ht="38.25" hidden="1">
      <c r="A259" s="153" t="s">
        <v>808</v>
      </c>
      <c r="B259" s="153" t="s">
        <v>105</v>
      </c>
      <c r="C259" s="154" t="s">
        <v>75</v>
      </c>
      <c r="D259" s="155">
        <v>1</v>
      </c>
      <c r="E259" s="156"/>
      <c r="F259" s="157"/>
      <c r="G259" s="158"/>
      <c r="H259" s="158"/>
      <c r="I259" s="158"/>
      <c r="J259" s="158"/>
      <c r="K259" s="158"/>
      <c r="L259" s="158"/>
      <c r="M259" s="158"/>
      <c r="N259" s="158"/>
      <c r="O259" s="159"/>
      <c r="P259" s="158"/>
    </row>
    <row r="260" spans="1:16" ht="15" hidden="1">
      <c r="A260" s="148" t="s">
        <v>658</v>
      </c>
      <c r="B260" s="148" t="s">
        <v>659</v>
      </c>
      <c r="C260" s="149"/>
      <c r="D260" s="149"/>
      <c r="E260" s="149"/>
      <c r="F260" s="151"/>
      <c r="G260" s="152"/>
      <c r="H260" s="152"/>
      <c r="I260" s="152"/>
      <c r="J260" s="152"/>
      <c r="K260" s="152"/>
      <c r="L260" s="152"/>
      <c r="M260" s="152"/>
      <c r="N260" s="152"/>
      <c r="O260" s="189"/>
      <c r="P260" s="152"/>
    </row>
    <row r="261" spans="1:16" ht="25.5" hidden="1">
      <c r="A261" s="194" t="s">
        <v>809</v>
      </c>
      <c r="B261" s="194" t="s">
        <v>141</v>
      </c>
      <c r="C261" s="193" t="s">
        <v>71</v>
      </c>
      <c r="D261" s="155" t="s">
        <v>1367</v>
      </c>
      <c r="E261" s="156"/>
      <c r="F261" s="157"/>
      <c r="G261" s="158"/>
      <c r="H261" s="158"/>
      <c r="I261" s="158"/>
      <c r="J261" s="158"/>
      <c r="K261" s="158"/>
      <c r="L261" s="158"/>
      <c r="M261" s="158"/>
      <c r="N261" s="158"/>
      <c r="O261" s="159"/>
      <c r="P261" s="158"/>
    </row>
    <row r="262" spans="1:16" ht="38.25" hidden="1">
      <c r="A262" s="194" t="s">
        <v>810</v>
      </c>
      <c r="B262" s="194" t="s">
        <v>103</v>
      </c>
      <c r="C262" s="193" t="s">
        <v>71</v>
      </c>
      <c r="D262" s="155">
        <v>36.9</v>
      </c>
      <c r="E262" s="156"/>
      <c r="F262" s="157"/>
      <c r="G262" s="158"/>
      <c r="H262" s="158"/>
      <c r="I262" s="158"/>
      <c r="J262" s="158"/>
      <c r="K262" s="158"/>
      <c r="L262" s="158"/>
      <c r="M262" s="158"/>
      <c r="N262" s="158"/>
      <c r="O262" s="159"/>
      <c r="P262" s="158"/>
    </row>
    <row r="263" spans="1:16" ht="38.25" hidden="1">
      <c r="A263" s="194" t="s">
        <v>811</v>
      </c>
      <c r="B263" s="194" t="s">
        <v>813</v>
      </c>
      <c r="C263" s="193" t="s">
        <v>71</v>
      </c>
      <c r="D263" s="155" t="s">
        <v>1367</v>
      </c>
      <c r="E263" s="156"/>
      <c r="F263" s="157"/>
      <c r="G263" s="158"/>
      <c r="H263" s="158"/>
      <c r="I263" s="158"/>
      <c r="J263" s="158"/>
      <c r="K263" s="158"/>
      <c r="L263" s="158"/>
      <c r="M263" s="158"/>
      <c r="N263" s="158"/>
      <c r="O263" s="159"/>
      <c r="P263" s="158"/>
    </row>
    <row r="264" spans="1:16" ht="25.5" hidden="1">
      <c r="A264" s="194" t="s">
        <v>814</v>
      </c>
      <c r="B264" s="194" t="s">
        <v>151</v>
      </c>
      <c r="C264" s="193" t="s">
        <v>75</v>
      </c>
      <c r="D264" s="155">
        <v>3</v>
      </c>
      <c r="E264" s="156"/>
      <c r="F264" s="157"/>
      <c r="G264" s="158"/>
      <c r="H264" s="158"/>
      <c r="I264" s="158"/>
      <c r="J264" s="158"/>
      <c r="K264" s="158"/>
      <c r="L264" s="158"/>
      <c r="M264" s="158"/>
      <c r="N264" s="158"/>
      <c r="O264" s="159"/>
      <c r="P264" s="158"/>
    </row>
    <row r="265" spans="1:16" ht="25.5" hidden="1">
      <c r="A265" s="194" t="s">
        <v>815</v>
      </c>
      <c r="B265" s="194" t="s">
        <v>153</v>
      </c>
      <c r="C265" s="193" t="s">
        <v>75</v>
      </c>
      <c r="D265" s="155">
        <v>2</v>
      </c>
      <c r="E265" s="156"/>
      <c r="F265" s="157"/>
      <c r="G265" s="158"/>
      <c r="H265" s="158"/>
      <c r="I265" s="158"/>
      <c r="J265" s="158"/>
      <c r="K265" s="158"/>
      <c r="L265" s="158"/>
      <c r="M265" s="158"/>
      <c r="N265" s="158"/>
      <c r="O265" s="159"/>
      <c r="P265" s="158"/>
    </row>
    <row r="266" spans="1:16" ht="25.5" hidden="1">
      <c r="A266" s="194" t="s">
        <v>816</v>
      </c>
      <c r="B266" s="194" t="s">
        <v>107</v>
      </c>
      <c r="C266" s="193" t="s">
        <v>75</v>
      </c>
      <c r="D266" s="155">
        <v>1</v>
      </c>
      <c r="E266" s="156"/>
      <c r="F266" s="157"/>
      <c r="G266" s="158"/>
      <c r="H266" s="158"/>
      <c r="I266" s="158"/>
      <c r="J266" s="158"/>
      <c r="K266" s="158"/>
      <c r="L266" s="158"/>
      <c r="M266" s="158"/>
      <c r="N266" s="158"/>
      <c r="O266" s="159"/>
      <c r="P266" s="158"/>
    </row>
    <row r="267" spans="1:16" ht="25.5" hidden="1">
      <c r="A267" s="194" t="s">
        <v>817</v>
      </c>
      <c r="B267" s="194" t="s">
        <v>138</v>
      </c>
      <c r="C267" s="193" t="s">
        <v>75</v>
      </c>
      <c r="D267" s="155">
        <v>2</v>
      </c>
      <c r="E267" s="156"/>
      <c r="F267" s="157"/>
      <c r="G267" s="158"/>
      <c r="H267" s="158"/>
      <c r="I267" s="158"/>
      <c r="J267" s="158"/>
      <c r="K267" s="158"/>
      <c r="L267" s="158"/>
      <c r="M267" s="158"/>
      <c r="N267" s="158"/>
      <c r="O267" s="159"/>
      <c r="P267" s="158"/>
    </row>
    <row r="268" spans="1:16" hidden="1">
      <c r="A268" s="148" t="s">
        <v>660</v>
      </c>
      <c r="B268" s="148" t="s">
        <v>661</v>
      </c>
      <c r="C268" s="149"/>
      <c r="D268" s="149"/>
      <c r="E268" s="149"/>
      <c r="F268" s="149"/>
      <c r="G268" s="152"/>
      <c r="H268" s="152"/>
      <c r="I268" s="152"/>
      <c r="J268" s="152"/>
      <c r="K268" s="152"/>
      <c r="L268" s="152"/>
      <c r="M268" s="152"/>
      <c r="N268" s="152"/>
      <c r="O268" s="189"/>
      <c r="P268" s="152"/>
    </row>
    <row r="269" spans="1:16" ht="38.25" hidden="1">
      <c r="A269" s="194" t="s">
        <v>818</v>
      </c>
      <c r="B269" s="194" t="s">
        <v>134</v>
      </c>
      <c r="C269" s="193" t="s">
        <v>71</v>
      </c>
      <c r="D269" s="155" t="s">
        <v>1478</v>
      </c>
      <c r="E269" s="156"/>
      <c r="F269" s="157"/>
      <c r="G269" s="158"/>
      <c r="H269" s="158"/>
      <c r="I269" s="158"/>
      <c r="J269" s="158"/>
      <c r="K269" s="158"/>
      <c r="L269" s="158"/>
      <c r="M269" s="158"/>
      <c r="N269" s="158"/>
      <c r="O269" s="159"/>
      <c r="P269" s="158"/>
    </row>
    <row r="270" spans="1:16" ht="38.25" hidden="1">
      <c r="A270" s="194" t="s">
        <v>819</v>
      </c>
      <c r="B270" s="194" t="s">
        <v>136</v>
      </c>
      <c r="C270" s="193" t="s">
        <v>71</v>
      </c>
      <c r="D270" s="155" t="s">
        <v>1318</v>
      </c>
      <c r="E270" s="156"/>
      <c r="F270" s="157"/>
      <c r="G270" s="158"/>
      <c r="H270" s="158"/>
      <c r="I270" s="158"/>
      <c r="J270" s="158"/>
      <c r="K270" s="158"/>
      <c r="L270" s="158"/>
      <c r="M270" s="158"/>
      <c r="N270" s="158"/>
      <c r="O270" s="159"/>
      <c r="P270" s="158"/>
    </row>
    <row r="271" spans="1:16" ht="15" hidden="1">
      <c r="A271" s="148" t="s">
        <v>662</v>
      </c>
      <c r="B271" s="148" t="s">
        <v>663</v>
      </c>
      <c r="C271" s="149"/>
      <c r="D271" s="149"/>
      <c r="E271" s="149"/>
      <c r="F271" s="151"/>
      <c r="G271" s="152"/>
      <c r="H271" s="152"/>
      <c r="I271" s="152"/>
      <c r="J271" s="152"/>
      <c r="K271" s="152"/>
      <c r="L271" s="152"/>
      <c r="M271" s="152"/>
      <c r="N271" s="152"/>
      <c r="O271" s="189"/>
      <c r="P271" s="152"/>
    </row>
    <row r="272" spans="1:16" ht="25.5" hidden="1">
      <c r="A272" s="194" t="s">
        <v>820</v>
      </c>
      <c r="B272" s="194" t="s">
        <v>822</v>
      </c>
      <c r="C272" s="193" t="s">
        <v>75</v>
      </c>
      <c r="D272" s="155">
        <v>2</v>
      </c>
      <c r="E272" s="156"/>
      <c r="F272" s="157"/>
      <c r="G272" s="158"/>
      <c r="H272" s="158"/>
      <c r="I272" s="158"/>
      <c r="J272" s="158"/>
      <c r="K272" s="158"/>
      <c r="L272" s="158"/>
      <c r="M272" s="158"/>
      <c r="N272" s="158"/>
      <c r="O272" s="159"/>
      <c r="P272" s="158"/>
    </row>
    <row r="273" spans="1:16" ht="25.5" hidden="1">
      <c r="A273" s="194" t="s">
        <v>823</v>
      </c>
      <c r="B273" s="194" t="s">
        <v>97</v>
      </c>
      <c r="C273" s="193" t="s">
        <v>75</v>
      </c>
      <c r="D273" s="155">
        <v>2</v>
      </c>
      <c r="E273" s="156"/>
      <c r="F273" s="157"/>
      <c r="G273" s="158"/>
      <c r="H273" s="158"/>
      <c r="I273" s="158"/>
      <c r="J273" s="158"/>
      <c r="K273" s="158"/>
      <c r="L273" s="158"/>
      <c r="M273" s="158"/>
      <c r="N273" s="158"/>
      <c r="O273" s="159"/>
      <c r="P273" s="158"/>
    </row>
    <row r="274" spans="1:16" ht="25.5" hidden="1">
      <c r="A274" s="194" t="s">
        <v>824</v>
      </c>
      <c r="B274" s="194" t="s">
        <v>366</v>
      </c>
      <c r="C274" s="193" t="s">
        <v>75</v>
      </c>
      <c r="D274" s="155">
        <v>1</v>
      </c>
      <c r="E274" s="156"/>
      <c r="F274" s="157"/>
      <c r="G274" s="158"/>
      <c r="H274" s="158"/>
      <c r="I274" s="158"/>
      <c r="J274" s="158"/>
      <c r="K274" s="158"/>
      <c r="L274" s="158"/>
      <c r="M274" s="158"/>
      <c r="N274" s="158"/>
      <c r="O274" s="159"/>
      <c r="P274" s="158"/>
    </row>
    <row r="275" spans="1:16" ht="25.5" hidden="1">
      <c r="A275" s="194" t="s">
        <v>825</v>
      </c>
      <c r="B275" s="194" t="s">
        <v>827</v>
      </c>
      <c r="C275" s="193" t="s">
        <v>75</v>
      </c>
      <c r="D275" s="155">
        <v>3</v>
      </c>
      <c r="E275" s="156"/>
      <c r="F275" s="157"/>
      <c r="G275" s="158"/>
      <c r="H275" s="158"/>
      <c r="I275" s="158"/>
      <c r="J275" s="158"/>
      <c r="K275" s="158"/>
      <c r="L275" s="158"/>
      <c r="M275" s="158"/>
      <c r="N275" s="158"/>
      <c r="O275" s="159"/>
      <c r="P275" s="158"/>
    </row>
    <row r="276" spans="1:16" ht="38.25" hidden="1">
      <c r="A276" s="194" t="s">
        <v>828</v>
      </c>
      <c r="B276" s="194" t="s">
        <v>830</v>
      </c>
      <c r="C276" s="193" t="s">
        <v>75</v>
      </c>
      <c r="D276" s="155">
        <v>16</v>
      </c>
      <c r="E276" s="156"/>
      <c r="F276" s="157"/>
      <c r="G276" s="158"/>
      <c r="H276" s="158"/>
      <c r="I276" s="158"/>
      <c r="J276" s="158"/>
      <c r="K276" s="158"/>
      <c r="L276" s="158"/>
      <c r="M276" s="158"/>
      <c r="N276" s="158"/>
      <c r="O276" s="159"/>
      <c r="P276" s="158"/>
    </row>
    <row r="277" spans="1:16" ht="15" hidden="1">
      <c r="A277" s="148" t="s">
        <v>664</v>
      </c>
      <c r="B277" s="148" t="s">
        <v>665</v>
      </c>
      <c r="C277" s="149"/>
      <c r="D277" s="149"/>
      <c r="E277" s="149"/>
      <c r="F277" s="151"/>
      <c r="G277" s="152"/>
      <c r="H277" s="152"/>
      <c r="I277" s="152"/>
      <c r="J277" s="152"/>
      <c r="K277" s="152"/>
      <c r="L277" s="152"/>
      <c r="M277" s="152"/>
      <c r="N277" s="152"/>
      <c r="O277" s="189"/>
      <c r="P277" s="152"/>
    </row>
    <row r="278" spans="1:16" ht="51" hidden="1">
      <c r="A278" s="194" t="s">
        <v>831</v>
      </c>
      <c r="B278" s="194" t="s">
        <v>833</v>
      </c>
      <c r="C278" s="193" t="s">
        <v>75</v>
      </c>
      <c r="D278" s="155">
        <v>1</v>
      </c>
      <c r="E278" s="156"/>
      <c r="F278" s="157"/>
      <c r="G278" s="158"/>
      <c r="H278" s="158"/>
      <c r="I278" s="158"/>
      <c r="J278" s="158"/>
      <c r="K278" s="158"/>
      <c r="L278" s="158"/>
      <c r="M278" s="158"/>
      <c r="N278" s="158"/>
      <c r="O278" s="159"/>
      <c r="P278" s="158"/>
    </row>
    <row r="279" spans="1:16" ht="38.25" hidden="1">
      <c r="A279" s="194" t="s">
        <v>834</v>
      </c>
      <c r="B279" s="194" t="s">
        <v>836</v>
      </c>
      <c r="C279" s="193" t="s">
        <v>86</v>
      </c>
      <c r="D279" s="155">
        <v>1</v>
      </c>
      <c r="E279" s="156"/>
      <c r="F279" s="157"/>
      <c r="G279" s="158"/>
      <c r="H279" s="158"/>
      <c r="I279" s="158"/>
      <c r="J279" s="158"/>
      <c r="K279" s="158"/>
      <c r="L279" s="158"/>
      <c r="M279" s="158"/>
      <c r="N279" s="158"/>
      <c r="O279" s="159"/>
      <c r="P279" s="158"/>
    </row>
    <row r="280" spans="1:16" ht="51" hidden="1">
      <c r="A280" s="194" t="s">
        <v>837</v>
      </c>
      <c r="B280" s="194" t="s">
        <v>839</v>
      </c>
      <c r="C280" s="193" t="s">
        <v>75</v>
      </c>
      <c r="D280" s="155">
        <v>1</v>
      </c>
      <c r="E280" s="156"/>
      <c r="F280" s="157"/>
      <c r="G280" s="158"/>
      <c r="H280" s="158"/>
      <c r="I280" s="158"/>
      <c r="J280" s="158"/>
      <c r="K280" s="158"/>
      <c r="L280" s="158"/>
      <c r="M280" s="158"/>
      <c r="N280" s="158"/>
      <c r="O280" s="159"/>
      <c r="P280" s="158"/>
    </row>
    <row r="281" spans="1:16" ht="15" hidden="1">
      <c r="A281" s="148" t="s">
        <v>666</v>
      </c>
      <c r="B281" s="148" t="s">
        <v>667</v>
      </c>
      <c r="C281" s="149"/>
      <c r="D281" s="149"/>
      <c r="E281" s="149"/>
      <c r="F281" s="151"/>
      <c r="G281" s="152"/>
      <c r="H281" s="152"/>
      <c r="I281" s="152"/>
      <c r="J281" s="152"/>
      <c r="K281" s="152"/>
      <c r="L281" s="152"/>
      <c r="M281" s="152"/>
      <c r="N281" s="152"/>
      <c r="O281" s="189"/>
      <c r="P281" s="152"/>
    </row>
    <row r="282" spans="1:16" ht="38.25" hidden="1">
      <c r="A282" s="194" t="s">
        <v>840</v>
      </c>
      <c r="B282" s="194" t="s">
        <v>842</v>
      </c>
      <c r="C282" s="193" t="s">
        <v>75</v>
      </c>
      <c r="D282" s="155">
        <v>6</v>
      </c>
      <c r="E282" s="156"/>
      <c r="F282" s="157"/>
      <c r="G282" s="158"/>
      <c r="H282" s="158"/>
      <c r="I282" s="158"/>
      <c r="J282" s="158"/>
      <c r="K282" s="158"/>
      <c r="L282" s="158"/>
      <c r="M282" s="158"/>
      <c r="N282" s="158"/>
      <c r="O282" s="159"/>
      <c r="P282" s="158"/>
    </row>
    <row r="283" spans="1:16" ht="38.25" hidden="1">
      <c r="A283" s="194" t="s">
        <v>843</v>
      </c>
      <c r="B283" s="194" t="s">
        <v>845</v>
      </c>
      <c r="C283" s="193" t="s">
        <v>75</v>
      </c>
      <c r="D283" s="155">
        <v>6</v>
      </c>
      <c r="E283" s="156"/>
      <c r="F283" s="157"/>
      <c r="G283" s="158"/>
      <c r="H283" s="158"/>
      <c r="I283" s="158"/>
      <c r="J283" s="158"/>
      <c r="K283" s="158"/>
      <c r="L283" s="158"/>
      <c r="M283" s="158"/>
      <c r="N283" s="158"/>
      <c r="O283" s="159"/>
      <c r="P283" s="158"/>
    </row>
    <row r="284" spans="1:16" ht="38.25" hidden="1">
      <c r="A284" s="194" t="s">
        <v>846</v>
      </c>
      <c r="B284" s="194" t="s">
        <v>848</v>
      </c>
      <c r="C284" s="193" t="s">
        <v>71</v>
      </c>
      <c r="D284" s="155" t="s">
        <v>2553</v>
      </c>
      <c r="E284" s="156"/>
      <c r="F284" s="157"/>
      <c r="G284" s="158"/>
      <c r="H284" s="158"/>
      <c r="I284" s="158"/>
      <c r="J284" s="158"/>
      <c r="K284" s="158"/>
      <c r="L284" s="158"/>
      <c r="M284" s="158"/>
      <c r="N284" s="158"/>
      <c r="O284" s="159"/>
      <c r="P284" s="158"/>
    </row>
    <row r="285" spans="1:16" ht="38.25" hidden="1">
      <c r="A285" s="194" t="s">
        <v>849</v>
      </c>
      <c r="B285" s="194" t="s">
        <v>848</v>
      </c>
      <c r="C285" s="193" t="s">
        <v>71</v>
      </c>
      <c r="D285" s="155">
        <v>1</v>
      </c>
      <c r="E285" s="156"/>
      <c r="F285" s="157"/>
      <c r="G285" s="158"/>
      <c r="H285" s="158"/>
      <c r="I285" s="158"/>
      <c r="J285" s="158"/>
      <c r="K285" s="158"/>
      <c r="L285" s="158"/>
      <c r="M285" s="158"/>
      <c r="N285" s="158"/>
      <c r="O285" s="159"/>
      <c r="P285" s="158"/>
    </row>
    <row r="286" spans="1:16" ht="25.5" hidden="1">
      <c r="A286" s="194" t="s">
        <v>850</v>
      </c>
      <c r="B286" s="194" t="s">
        <v>852</v>
      </c>
      <c r="C286" s="193" t="s">
        <v>86</v>
      </c>
      <c r="D286" s="155">
        <v>1</v>
      </c>
      <c r="E286" s="156"/>
      <c r="F286" s="157"/>
      <c r="G286" s="158"/>
      <c r="H286" s="158"/>
      <c r="I286" s="158"/>
      <c r="J286" s="158"/>
      <c r="K286" s="158"/>
      <c r="L286" s="158"/>
      <c r="M286" s="158"/>
      <c r="N286" s="158"/>
      <c r="O286" s="159"/>
      <c r="P286" s="158"/>
    </row>
    <row r="287" spans="1:16" ht="15" hidden="1">
      <c r="A287" s="148" t="s">
        <v>668</v>
      </c>
      <c r="B287" s="148" t="s">
        <v>669</v>
      </c>
      <c r="C287" s="149"/>
      <c r="D287" s="149"/>
      <c r="E287" s="149"/>
      <c r="F287" s="151"/>
      <c r="G287" s="152"/>
      <c r="H287" s="152"/>
      <c r="I287" s="152"/>
      <c r="J287" s="152"/>
      <c r="K287" s="152"/>
      <c r="L287" s="152"/>
      <c r="M287" s="152"/>
      <c r="N287" s="152"/>
      <c r="O287" s="189"/>
      <c r="P287" s="152"/>
    </row>
    <row r="288" spans="1:16" ht="25.5" hidden="1">
      <c r="A288" s="194" t="s">
        <v>853</v>
      </c>
      <c r="B288" s="194" t="s">
        <v>855</v>
      </c>
      <c r="C288" s="193" t="s">
        <v>86</v>
      </c>
      <c r="D288" s="155">
        <v>2</v>
      </c>
      <c r="E288" s="156"/>
      <c r="F288" s="157"/>
      <c r="G288" s="158"/>
      <c r="H288" s="158"/>
      <c r="I288" s="158"/>
      <c r="J288" s="158"/>
      <c r="K288" s="158"/>
      <c r="L288" s="158"/>
      <c r="M288" s="158"/>
      <c r="N288" s="158"/>
      <c r="O288" s="159"/>
      <c r="P288" s="158"/>
    </row>
    <row r="289" spans="1:16" ht="38.25" hidden="1">
      <c r="A289" s="194" t="s">
        <v>856</v>
      </c>
      <c r="B289" s="194" t="s">
        <v>858</v>
      </c>
      <c r="C289" s="193" t="s">
        <v>86</v>
      </c>
      <c r="D289" s="155">
        <v>2</v>
      </c>
      <c r="E289" s="156"/>
      <c r="F289" s="157"/>
      <c r="G289" s="158"/>
      <c r="H289" s="158"/>
      <c r="I289" s="158"/>
      <c r="J289" s="158"/>
      <c r="K289" s="158"/>
      <c r="L289" s="158"/>
      <c r="M289" s="158"/>
      <c r="N289" s="158"/>
      <c r="O289" s="159"/>
      <c r="P289" s="158"/>
    </row>
    <row r="290" spans="1:16" ht="51" hidden="1">
      <c r="A290" s="194" t="s">
        <v>859</v>
      </c>
      <c r="B290" s="194" t="s">
        <v>861</v>
      </c>
      <c r="C290" s="193" t="s">
        <v>86</v>
      </c>
      <c r="D290" s="155">
        <v>13</v>
      </c>
      <c r="E290" s="156"/>
      <c r="F290" s="157"/>
      <c r="G290" s="158"/>
      <c r="H290" s="158"/>
      <c r="I290" s="158"/>
      <c r="J290" s="158"/>
      <c r="K290" s="158"/>
      <c r="L290" s="158"/>
      <c r="M290" s="158"/>
      <c r="N290" s="158"/>
      <c r="O290" s="159"/>
      <c r="P290" s="158"/>
    </row>
    <row r="291" spans="1:16" ht="25.5" hidden="1">
      <c r="A291" s="194" t="s">
        <v>862</v>
      </c>
      <c r="B291" s="194" t="s">
        <v>864</v>
      </c>
      <c r="C291" s="193" t="s">
        <v>75</v>
      </c>
      <c r="D291" s="155">
        <v>2</v>
      </c>
      <c r="E291" s="156"/>
      <c r="F291" s="157"/>
      <c r="G291" s="158"/>
      <c r="H291" s="158"/>
      <c r="I291" s="158"/>
      <c r="J291" s="158"/>
      <c r="K291" s="158"/>
      <c r="L291" s="158"/>
      <c r="M291" s="158"/>
      <c r="N291" s="158"/>
      <c r="O291" s="159"/>
      <c r="P291" s="158"/>
    </row>
    <row r="292" spans="1:16" ht="15">
      <c r="A292" s="148" t="s">
        <v>670</v>
      </c>
      <c r="B292" s="148" t="s">
        <v>671</v>
      </c>
      <c r="C292" s="149"/>
      <c r="D292" s="149"/>
      <c r="E292" s="149"/>
      <c r="F292" s="151"/>
      <c r="G292" s="152"/>
      <c r="H292" s="152"/>
      <c r="I292" s="152"/>
      <c r="J292" s="152"/>
      <c r="K292" s="152"/>
      <c r="L292" s="152"/>
      <c r="M292" s="152"/>
      <c r="N292" s="152"/>
      <c r="O292" s="189"/>
      <c r="P292" s="152"/>
    </row>
    <row r="293" spans="1:16" ht="25.5">
      <c r="A293" s="194" t="s">
        <v>865</v>
      </c>
      <c r="B293" s="194" t="s">
        <v>677</v>
      </c>
      <c r="C293" s="193" t="s">
        <v>30</v>
      </c>
      <c r="D293" s="155" t="s">
        <v>2554</v>
      </c>
      <c r="E293" s="156"/>
      <c r="F293" s="157"/>
      <c r="G293" s="158"/>
      <c r="H293" s="158"/>
      <c r="I293" s="158"/>
      <c r="J293" s="158"/>
      <c r="K293" s="158"/>
      <c r="L293" s="158"/>
      <c r="M293" s="158"/>
      <c r="N293" s="158"/>
      <c r="O293" s="159">
        <f>N294</f>
        <v>2.08</v>
      </c>
      <c r="P293" s="158"/>
    </row>
    <row r="294" spans="1:16" ht="15">
      <c r="A294" s="161" t="s">
        <v>2670</v>
      </c>
      <c r="B294" s="161" t="s">
        <v>2671</v>
      </c>
      <c r="C294" s="162"/>
      <c r="D294" s="163"/>
      <c r="E294" s="164"/>
      <c r="F294" s="170">
        <v>16</v>
      </c>
      <c r="G294" s="166">
        <v>0.5</v>
      </c>
      <c r="H294" s="166"/>
      <c r="I294" s="166">
        <v>0.5</v>
      </c>
      <c r="J294" s="166"/>
      <c r="K294" s="166">
        <v>0.5</v>
      </c>
      <c r="L294" s="166"/>
      <c r="M294" s="296">
        <v>0.13</v>
      </c>
      <c r="N294" s="166">
        <f>M294*F294</f>
        <v>2.08</v>
      </c>
      <c r="O294" s="167"/>
      <c r="P294" s="166"/>
    </row>
    <row r="295" spans="1:16" ht="15">
      <c r="A295" s="194" t="s">
        <v>866</v>
      </c>
      <c r="B295" s="194" t="s">
        <v>44</v>
      </c>
      <c r="C295" s="193" t="s">
        <v>30</v>
      </c>
      <c r="D295" s="155" t="s">
        <v>2213</v>
      </c>
      <c r="E295" s="156"/>
      <c r="F295" s="157"/>
      <c r="G295" s="158"/>
      <c r="H295" s="158"/>
      <c r="I295" s="158"/>
      <c r="J295" s="158"/>
      <c r="K295" s="158"/>
      <c r="L295" s="158"/>
      <c r="M295" s="158"/>
      <c r="N295" s="158"/>
      <c r="O295" s="159">
        <f>N296</f>
        <v>1.51</v>
      </c>
      <c r="P295" s="158"/>
    </row>
    <row r="296" spans="1:16" ht="15">
      <c r="A296" s="161" t="s">
        <v>2672</v>
      </c>
      <c r="B296" s="161" t="s">
        <v>2673</v>
      </c>
      <c r="C296" s="162"/>
      <c r="D296" s="163"/>
      <c r="E296" s="164"/>
      <c r="F296" s="170">
        <v>1</v>
      </c>
      <c r="G296" s="166">
        <v>1.51</v>
      </c>
      <c r="H296" s="166"/>
      <c r="I296" s="166"/>
      <c r="J296" s="166"/>
      <c r="K296" s="166"/>
      <c r="L296" s="166"/>
      <c r="M296" s="166">
        <f>G296*F296</f>
        <v>1.51</v>
      </c>
      <c r="N296" s="166">
        <f>M296</f>
        <v>1.51</v>
      </c>
      <c r="O296" s="167"/>
      <c r="P296" s="166"/>
    </row>
    <row r="297" spans="1:16" ht="51">
      <c r="A297" s="194" t="s">
        <v>867</v>
      </c>
      <c r="B297" s="194" t="s">
        <v>869</v>
      </c>
      <c r="C297" s="193" t="s">
        <v>25</v>
      </c>
      <c r="D297" s="155" t="s">
        <v>1389</v>
      </c>
      <c r="E297" s="156"/>
      <c r="F297" s="157"/>
      <c r="G297" s="158"/>
      <c r="H297" s="158"/>
      <c r="I297" s="158"/>
      <c r="J297" s="158"/>
      <c r="K297" s="158"/>
      <c r="L297" s="158"/>
      <c r="M297" s="158"/>
      <c r="N297" s="158"/>
      <c r="O297" s="159">
        <f>SUM(N298:N300)</f>
        <v>30.060000000000002</v>
      </c>
      <c r="P297" s="158"/>
    </row>
    <row r="298" spans="1:16" ht="15">
      <c r="A298" s="161" t="s">
        <v>2674</v>
      </c>
      <c r="B298" s="161" t="s">
        <v>2677</v>
      </c>
      <c r="C298" s="162"/>
      <c r="D298" s="163"/>
      <c r="E298" s="164" t="s">
        <v>2680</v>
      </c>
      <c r="F298" s="170">
        <v>2</v>
      </c>
      <c r="G298" s="166">
        <v>9</v>
      </c>
      <c r="H298" s="166"/>
      <c r="I298" s="166">
        <v>0.2</v>
      </c>
      <c r="J298" s="166"/>
      <c r="K298" s="166"/>
      <c r="L298" s="166"/>
      <c r="M298" s="166">
        <f>G298*I298</f>
        <v>1.8</v>
      </c>
      <c r="N298" s="166">
        <f>M298*F298</f>
        <v>3.6</v>
      </c>
      <c r="O298" s="167"/>
      <c r="P298" s="166"/>
    </row>
    <row r="299" spans="1:16" ht="15">
      <c r="A299" s="161" t="s">
        <v>2675</v>
      </c>
      <c r="B299" s="161" t="s">
        <v>2678</v>
      </c>
      <c r="C299" s="162"/>
      <c r="D299" s="163"/>
      <c r="E299" s="164" t="s">
        <v>2680</v>
      </c>
      <c r="F299" s="170">
        <v>2</v>
      </c>
      <c r="G299" s="166">
        <v>9</v>
      </c>
      <c r="H299" s="166"/>
      <c r="I299" s="166">
        <v>0.4</v>
      </c>
      <c r="J299" s="166"/>
      <c r="K299" s="166"/>
      <c r="L299" s="166"/>
      <c r="M299" s="166">
        <f t="shared" ref="M299:M300" si="16">G299*I299</f>
        <v>3.6</v>
      </c>
      <c r="N299" s="166">
        <f t="shared" ref="N299:N300" si="17">M299*F299</f>
        <v>7.2</v>
      </c>
      <c r="O299" s="167"/>
      <c r="P299" s="166"/>
    </row>
    <row r="300" spans="1:16" ht="15">
      <c r="A300" s="161" t="s">
        <v>2676</v>
      </c>
      <c r="B300" s="161" t="s">
        <v>2679</v>
      </c>
      <c r="C300" s="162"/>
      <c r="D300" s="163"/>
      <c r="E300" s="164" t="s">
        <v>2680</v>
      </c>
      <c r="F300" s="170">
        <v>2</v>
      </c>
      <c r="G300" s="166">
        <v>9</v>
      </c>
      <c r="H300" s="166"/>
      <c r="I300" s="166">
        <v>1.07</v>
      </c>
      <c r="J300" s="166"/>
      <c r="K300" s="166"/>
      <c r="L300" s="166"/>
      <c r="M300" s="166">
        <f t="shared" si="16"/>
        <v>9.6300000000000008</v>
      </c>
      <c r="N300" s="166">
        <f t="shared" si="17"/>
        <v>19.260000000000002</v>
      </c>
      <c r="O300" s="167"/>
      <c r="P300" s="166"/>
    </row>
    <row r="301" spans="1:16" ht="38.25">
      <c r="A301" s="194" t="s">
        <v>870</v>
      </c>
      <c r="B301" s="194" t="s">
        <v>728</v>
      </c>
      <c r="C301" s="193" t="s">
        <v>25</v>
      </c>
      <c r="D301" s="155">
        <v>14.4</v>
      </c>
      <c r="E301" s="156"/>
      <c r="F301" s="157"/>
      <c r="G301" s="158"/>
      <c r="H301" s="158"/>
      <c r="I301" s="158"/>
      <c r="J301" s="158"/>
      <c r="K301" s="158"/>
      <c r="L301" s="158"/>
      <c r="M301" s="158"/>
      <c r="N301" s="158"/>
      <c r="O301" s="159">
        <f>SUM(N302:N304)</f>
        <v>30.24</v>
      </c>
      <c r="P301" s="158"/>
    </row>
    <row r="302" spans="1:16" ht="15">
      <c r="A302" s="161" t="s">
        <v>2681</v>
      </c>
      <c r="B302" s="161" t="s">
        <v>2683</v>
      </c>
      <c r="C302" s="162"/>
      <c r="D302" s="163"/>
      <c r="E302" s="164" t="s">
        <v>2686</v>
      </c>
      <c r="F302" s="170">
        <v>2</v>
      </c>
      <c r="G302" s="166">
        <v>9</v>
      </c>
      <c r="H302" s="166"/>
      <c r="I302" s="166">
        <v>1.2</v>
      </c>
      <c r="J302" s="166"/>
      <c r="K302" s="166"/>
      <c r="L302" s="166"/>
      <c r="M302" s="166">
        <f>G302*I302</f>
        <v>10.799999999999999</v>
      </c>
      <c r="N302" s="166">
        <f>M302*F302</f>
        <v>21.599999999999998</v>
      </c>
      <c r="O302" s="167"/>
      <c r="P302" s="166"/>
    </row>
    <row r="303" spans="1:16" ht="15">
      <c r="A303" s="161" t="s">
        <v>2682</v>
      </c>
      <c r="B303" s="161" t="s">
        <v>2684</v>
      </c>
      <c r="C303" s="162"/>
      <c r="D303" s="163"/>
      <c r="E303" s="164" t="s">
        <v>2687</v>
      </c>
      <c r="F303" s="170">
        <v>2</v>
      </c>
      <c r="G303" s="166">
        <v>9</v>
      </c>
      <c r="H303" s="166"/>
      <c r="I303" s="166">
        <v>0.4</v>
      </c>
      <c r="J303" s="166"/>
      <c r="K303" s="166"/>
      <c r="L303" s="166"/>
      <c r="M303" s="166">
        <f>G303*I303</f>
        <v>3.6</v>
      </c>
      <c r="N303" s="166">
        <f>M303*F303</f>
        <v>7.2</v>
      </c>
      <c r="O303" s="167"/>
      <c r="P303" s="166"/>
    </row>
    <row r="304" spans="1:16" ht="15">
      <c r="A304" s="161" t="s">
        <v>2688</v>
      </c>
      <c r="B304" s="161" t="s">
        <v>2689</v>
      </c>
      <c r="C304" s="162"/>
      <c r="D304" s="163"/>
      <c r="E304" s="164" t="s">
        <v>2690</v>
      </c>
      <c r="F304" s="170">
        <v>4</v>
      </c>
      <c r="G304" s="166">
        <v>1.2</v>
      </c>
      <c r="H304" s="166"/>
      <c r="I304" s="166">
        <v>0.3</v>
      </c>
      <c r="J304" s="166"/>
      <c r="K304" s="166"/>
      <c r="L304" s="166"/>
      <c r="M304" s="166">
        <f>G304*I304</f>
        <v>0.36</v>
      </c>
      <c r="N304" s="166">
        <f>M304*F304</f>
        <v>1.44</v>
      </c>
      <c r="O304" s="167"/>
      <c r="P304" s="166"/>
    </row>
    <row r="305" spans="1:16" ht="25.5">
      <c r="A305" s="194" t="s">
        <v>871</v>
      </c>
      <c r="B305" s="194" t="s">
        <v>40</v>
      </c>
      <c r="C305" s="193" t="s">
        <v>34</v>
      </c>
      <c r="D305" s="155">
        <v>31</v>
      </c>
      <c r="E305" s="156"/>
      <c r="F305" s="157"/>
      <c r="G305" s="158"/>
      <c r="H305" s="158"/>
      <c r="I305" s="158"/>
      <c r="J305" s="158"/>
      <c r="K305" s="158"/>
      <c r="L305" s="158"/>
      <c r="M305" s="158"/>
      <c r="N305" s="158"/>
      <c r="O305" s="159">
        <f>N306+N307</f>
        <v>55.449999999999996</v>
      </c>
      <c r="P305" s="158"/>
    </row>
    <row r="306" spans="1:16" ht="15">
      <c r="A306" s="161" t="s">
        <v>2685</v>
      </c>
      <c r="B306" s="161" t="s">
        <v>2691</v>
      </c>
      <c r="C306" s="162"/>
      <c r="D306" s="163"/>
      <c r="E306" s="164" t="s">
        <v>2692</v>
      </c>
      <c r="F306" s="170">
        <v>1</v>
      </c>
      <c r="G306" s="166">
        <v>19.22</v>
      </c>
      <c r="H306" s="166"/>
      <c r="I306" s="166"/>
      <c r="J306" s="166"/>
      <c r="K306" s="166"/>
      <c r="L306" s="166"/>
      <c r="M306" s="166">
        <f>G306</f>
        <v>19.22</v>
      </c>
      <c r="N306" s="166">
        <f>M306*F306</f>
        <v>19.22</v>
      </c>
      <c r="O306" s="167"/>
      <c r="P306" s="166"/>
    </row>
    <row r="307" spans="1:16" ht="15">
      <c r="A307" s="161"/>
      <c r="B307" s="161" t="s">
        <v>2693</v>
      </c>
      <c r="C307" s="162"/>
      <c r="D307" s="163"/>
      <c r="E307" s="164" t="s">
        <v>2694</v>
      </c>
      <c r="F307" s="170">
        <v>1</v>
      </c>
      <c r="G307" s="166">
        <v>36.229999999999997</v>
      </c>
      <c r="H307" s="166"/>
      <c r="I307" s="166"/>
      <c r="J307" s="166"/>
      <c r="K307" s="166"/>
      <c r="L307" s="166"/>
      <c r="M307" s="166">
        <f>G307</f>
        <v>36.229999999999997</v>
      </c>
      <c r="N307" s="166">
        <f>M307*F307</f>
        <v>36.229999999999997</v>
      </c>
      <c r="O307" s="167"/>
      <c r="P307" s="166"/>
    </row>
    <row r="308" spans="1:16" ht="25.5">
      <c r="A308" s="194" t="s">
        <v>872</v>
      </c>
      <c r="B308" s="194" t="s">
        <v>38</v>
      </c>
      <c r="C308" s="193" t="s">
        <v>34</v>
      </c>
      <c r="D308" s="155">
        <v>77</v>
      </c>
      <c r="E308" s="156"/>
      <c r="F308" s="157"/>
      <c r="G308" s="158"/>
      <c r="H308" s="158"/>
      <c r="I308" s="158"/>
      <c r="J308" s="158"/>
      <c r="K308" s="158"/>
      <c r="L308" s="158"/>
      <c r="M308" s="158"/>
      <c r="N308" s="158"/>
      <c r="O308" s="159">
        <f>N309+N310</f>
        <v>69.11</v>
      </c>
      <c r="P308" s="158"/>
    </row>
    <row r="309" spans="1:16" ht="15">
      <c r="A309" s="161"/>
      <c r="B309" s="161"/>
      <c r="C309" s="162"/>
      <c r="D309" s="163"/>
      <c r="E309" s="164" t="s">
        <v>2695</v>
      </c>
      <c r="F309" s="170">
        <v>1</v>
      </c>
      <c r="G309" s="166">
        <v>29.62</v>
      </c>
      <c r="H309" s="166"/>
      <c r="I309" s="166"/>
      <c r="J309" s="166"/>
      <c r="K309" s="166"/>
      <c r="L309" s="166"/>
      <c r="M309" s="166">
        <f>G309</f>
        <v>29.62</v>
      </c>
      <c r="N309" s="166">
        <f>M309*F309</f>
        <v>29.62</v>
      </c>
      <c r="O309" s="167"/>
      <c r="P309" s="166"/>
    </row>
    <row r="310" spans="1:16" ht="15">
      <c r="A310" s="161"/>
      <c r="B310" s="161"/>
      <c r="C310" s="162"/>
      <c r="D310" s="163"/>
      <c r="E310" s="164" t="s">
        <v>2696</v>
      </c>
      <c r="F310" s="170">
        <v>1</v>
      </c>
      <c r="G310" s="166">
        <v>39.49</v>
      </c>
      <c r="H310" s="166"/>
      <c r="I310" s="166"/>
      <c r="J310" s="166"/>
      <c r="K310" s="166"/>
      <c r="L310" s="166"/>
      <c r="M310" s="166">
        <f>G310</f>
        <v>39.49</v>
      </c>
      <c r="N310" s="166">
        <f>M310*F310</f>
        <v>39.49</v>
      </c>
      <c r="O310" s="167"/>
      <c r="P310" s="166"/>
    </row>
    <row r="311" spans="1:16" ht="38.25">
      <c r="A311" s="194" t="s">
        <v>873</v>
      </c>
      <c r="B311" s="194" t="s">
        <v>875</v>
      </c>
      <c r="C311" s="193" t="s">
        <v>30</v>
      </c>
      <c r="D311" s="155" t="s">
        <v>1466</v>
      </c>
      <c r="E311" s="156"/>
      <c r="F311" s="157"/>
      <c r="G311" s="158"/>
      <c r="H311" s="158"/>
      <c r="I311" s="158"/>
      <c r="J311" s="158"/>
      <c r="K311" s="158"/>
      <c r="L311" s="158"/>
      <c r="M311" s="158"/>
      <c r="N311" s="158"/>
      <c r="O311" s="159">
        <f>SUM(N312:N315)</f>
        <v>5.5545000000000009</v>
      </c>
      <c r="P311" s="158"/>
    </row>
    <row r="312" spans="1:16" ht="15">
      <c r="A312" s="161"/>
      <c r="B312" s="161" t="s">
        <v>2699</v>
      </c>
      <c r="C312" s="162"/>
      <c r="D312" s="163"/>
      <c r="E312" s="164"/>
      <c r="F312" s="170">
        <v>8</v>
      </c>
      <c r="G312" s="166">
        <v>0.2</v>
      </c>
      <c r="H312" s="166"/>
      <c r="I312" s="166">
        <v>0.2</v>
      </c>
      <c r="J312" s="166"/>
      <c r="K312" s="166">
        <v>1.5</v>
      </c>
      <c r="L312" s="166"/>
      <c r="M312" s="166">
        <f>G312*I312*K312</f>
        <v>6.0000000000000012E-2</v>
      </c>
      <c r="N312" s="166">
        <f>M312*F312</f>
        <v>0.48000000000000009</v>
      </c>
      <c r="O312" s="167"/>
      <c r="P312" s="166"/>
    </row>
    <row r="313" spans="1:16" ht="15">
      <c r="A313" s="161"/>
      <c r="B313" s="161" t="s">
        <v>2700</v>
      </c>
      <c r="C313" s="162"/>
      <c r="D313" s="163"/>
      <c r="E313" s="164"/>
      <c r="F313" s="170">
        <v>8</v>
      </c>
      <c r="G313" s="166">
        <v>0.2</v>
      </c>
      <c r="H313" s="166"/>
      <c r="I313" s="166">
        <v>0.2</v>
      </c>
      <c r="J313" s="166"/>
      <c r="K313" s="166">
        <v>2</v>
      </c>
      <c r="L313" s="166"/>
      <c r="M313" s="166">
        <f t="shared" ref="M313:M315" si="18">G313*I313*K313</f>
        <v>8.0000000000000016E-2</v>
      </c>
      <c r="N313" s="166">
        <f t="shared" ref="N313:N315" si="19">M313*F313</f>
        <v>0.64000000000000012</v>
      </c>
      <c r="O313" s="167"/>
      <c r="P313" s="166"/>
    </row>
    <row r="314" spans="1:16" ht="15">
      <c r="A314" s="161"/>
      <c r="B314" s="161" t="s">
        <v>2697</v>
      </c>
      <c r="C314" s="162"/>
      <c r="D314" s="163"/>
      <c r="E314" s="164"/>
      <c r="F314" s="170">
        <v>6</v>
      </c>
      <c r="G314" s="166">
        <v>9.0500000000000007</v>
      </c>
      <c r="H314" s="166"/>
      <c r="I314" s="166">
        <v>0.2</v>
      </c>
      <c r="J314" s="166"/>
      <c r="K314" s="166">
        <v>0.2</v>
      </c>
      <c r="L314" s="166"/>
      <c r="M314" s="166">
        <f t="shared" si="18"/>
        <v>0.3620000000000001</v>
      </c>
      <c r="N314" s="166">
        <f t="shared" si="19"/>
        <v>2.1720000000000006</v>
      </c>
      <c r="O314" s="167"/>
      <c r="P314" s="166"/>
    </row>
    <row r="315" spans="1:16" ht="15">
      <c r="A315" s="161"/>
      <c r="B315" s="161" t="s">
        <v>2698</v>
      </c>
      <c r="C315" s="162"/>
      <c r="D315" s="163"/>
      <c r="E315" s="164"/>
      <c r="F315" s="170">
        <v>2</v>
      </c>
      <c r="G315" s="166">
        <v>9.0500000000000007</v>
      </c>
      <c r="H315" s="166"/>
      <c r="I315" s="166">
        <v>1.25</v>
      </c>
      <c r="J315" s="166"/>
      <c r="K315" s="166">
        <v>0.1</v>
      </c>
      <c r="L315" s="166"/>
      <c r="M315" s="166">
        <f t="shared" si="18"/>
        <v>1.1312500000000001</v>
      </c>
      <c r="N315" s="166">
        <f t="shared" si="19"/>
        <v>2.2625000000000002</v>
      </c>
      <c r="O315" s="167"/>
      <c r="P315" s="166"/>
    </row>
    <row r="316" spans="1:16" ht="25.5">
      <c r="A316" s="194" t="s">
        <v>876</v>
      </c>
      <c r="B316" s="194" t="s">
        <v>702</v>
      </c>
      <c r="C316" s="193" t="s">
        <v>30</v>
      </c>
      <c r="D316" s="155" t="s">
        <v>1466</v>
      </c>
      <c r="E316" s="156"/>
      <c r="F316" s="157"/>
      <c r="G316" s="158"/>
      <c r="H316" s="158"/>
      <c r="I316" s="158"/>
      <c r="J316" s="158"/>
      <c r="K316" s="158"/>
      <c r="L316" s="158"/>
      <c r="M316" s="158"/>
      <c r="N316" s="158"/>
      <c r="O316" s="159">
        <f>N326</f>
        <v>5.5545000000000009</v>
      </c>
      <c r="P316" s="158"/>
    </row>
    <row r="317" spans="1:16" ht="38.25" hidden="1">
      <c r="A317" s="194" t="s">
        <v>877</v>
      </c>
      <c r="B317" s="194" t="s">
        <v>765</v>
      </c>
      <c r="C317" s="193" t="s">
        <v>25</v>
      </c>
      <c r="D317" s="155">
        <v>21.6</v>
      </c>
      <c r="E317" s="156"/>
      <c r="F317" s="157"/>
      <c r="G317" s="158"/>
      <c r="H317" s="158"/>
      <c r="I317" s="158"/>
      <c r="J317" s="158"/>
      <c r="K317" s="158"/>
      <c r="L317" s="158"/>
      <c r="M317" s="158"/>
      <c r="N317" s="158"/>
      <c r="O317" s="159"/>
      <c r="P317" s="158"/>
    </row>
    <row r="318" spans="1:16" ht="51" hidden="1">
      <c r="A318" s="194" t="s">
        <v>878</v>
      </c>
      <c r="B318" s="194" t="s">
        <v>395</v>
      </c>
      <c r="C318" s="193" t="s">
        <v>25</v>
      </c>
      <c r="D318" s="155">
        <v>21.6</v>
      </c>
      <c r="E318" s="156"/>
      <c r="F318" s="157"/>
      <c r="G318" s="158"/>
      <c r="H318" s="158"/>
      <c r="I318" s="158"/>
      <c r="J318" s="158"/>
      <c r="K318" s="158"/>
      <c r="L318" s="158"/>
      <c r="M318" s="158"/>
      <c r="N318" s="158"/>
      <c r="O318" s="159"/>
      <c r="P318" s="158"/>
    </row>
    <row r="319" spans="1:16" ht="25.5" hidden="1">
      <c r="A319" s="194" t="s">
        <v>879</v>
      </c>
      <c r="B319" s="194" t="s">
        <v>64</v>
      </c>
      <c r="C319" s="193" t="s">
        <v>25</v>
      </c>
      <c r="D319" s="155">
        <v>21.6</v>
      </c>
      <c r="E319" s="156"/>
      <c r="F319" s="157"/>
      <c r="G319" s="158"/>
      <c r="H319" s="158"/>
      <c r="I319" s="158"/>
      <c r="J319" s="158"/>
      <c r="K319" s="158"/>
      <c r="L319" s="158"/>
      <c r="M319" s="158"/>
      <c r="N319" s="158"/>
      <c r="O319" s="159"/>
      <c r="P319" s="158"/>
    </row>
    <row r="320" spans="1:16" ht="25.5" hidden="1">
      <c r="A320" s="194" t="s">
        <v>880</v>
      </c>
      <c r="B320" s="194" t="s">
        <v>83</v>
      </c>
      <c r="C320" s="193" t="s">
        <v>25</v>
      </c>
      <c r="D320" s="155">
        <v>21.6</v>
      </c>
      <c r="E320" s="156"/>
      <c r="F320" s="157"/>
      <c r="G320" s="158"/>
      <c r="H320" s="158"/>
      <c r="I320" s="158"/>
      <c r="J320" s="158"/>
      <c r="K320" s="158"/>
      <c r="L320" s="158"/>
      <c r="M320" s="158"/>
      <c r="N320" s="158"/>
      <c r="O320" s="159"/>
      <c r="P320" s="158"/>
    </row>
    <row r="321" spans="1:16" ht="25.5" hidden="1">
      <c r="A321" s="194" t="s">
        <v>881</v>
      </c>
      <c r="B321" s="194" t="s">
        <v>68</v>
      </c>
      <c r="C321" s="193" t="s">
        <v>25</v>
      </c>
      <c r="D321" s="155">
        <v>21.6</v>
      </c>
      <c r="E321" s="156"/>
      <c r="F321" s="157"/>
      <c r="G321" s="158"/>
      <c r="H321" s="158"/>
      <c r="I321" s="158"/>
      <c r="J321" s="158"/>
      <c r="K321" s="158"/>
      <c r="L321" s="158"/>
      <c r="M321" s="158"/>
      <c r="N321" s="158"/>
      <c r="O321" s="159"/>
      <c r="P321" s="158"/>
    </row>
    <row r="322" spans="1:16" ht="15" hidden="1">
      <c r="A322" s="148" t="s">
        <v>672</v>
      </c>
      <c r="B322" s="148" t="s">
        <v>673</v>
      </c>
      <c r="C322" s="149"/>
      <c r="D322" s="149"/>
      <c r="E322" s="149"/>
      <c r="F322" s="151"/>
      <c r="G322" s="152"/>
      <c r="H322" s="152"/>
      <c r="I322" s="152"/>
      <c r="J322" s="152"/>
      <c r="K322" s="152"/>
      <c r="L322" s="152"/>
      <c r="M322" s="152"/>
      <c r="N322" s="152"/>
      <c r="O322" s="189"/>
      <c r="P322" s="152"/>
    </row>
    <row r="323" spans="1:16" ht="15" hidden="1">
      <c r="A323" s="194" t="s">
        <v>882</v>
      </c>
      <c r="B323" s="194" t="s">
        <v>884</v>
      </c>
      <c r="C323" s="193" t="s">
        <v>25</v>
      </c>
      <c r="D323" s="155" t="s">
        <v>1357</v>
      </c>
      <c r="E323" s="156"/>
      <c r="F323" s="157"/>
      <c r="G323" s="158"/>
      <c r="H323" s="158"/>
      <c r="I323" s="158"/>
      <c r="J323" s="158"/>
      <c r="K323" s="158"/>
      <c r="L323" s="158"/>
      <c r="M323" s="158"/>
      <c r="N323" s="158"/>
      <c r="O323" s="159"/>
      <c r="P323" s="158"/>
    </row>
    <row r="324" spans="1:16" ht="25.5" hidden="1">
      <c r="A324" s="194" t="s">
        <v>885</v>
      </c>
      <c r="B324" s="194" t="s">
        <v>887</v>
      </c>
      <c r="C324" s="193" t="s">
        <v>25</v>
      </c>
      <c r="D324" s="155" t="s">
        <v>1365</v>
      </c>
      <c r="E324" s="156"/>
      <c r="F324" s="157"/>
      <c r="G324" s="158"/>
      <c r="H324" s="158"/>
      <c r="I324" s="158"/>
      <c r="J324" s="158"/>
      <c r="K324" s="158"/>
      <c r="L324" s="158"/>
      <c r="M324" s="158"/>
      <c r="N324" s="158"/>
      <c r="O324" s="159"/>
      <c r="P324" s="158"/>
    </row>
    <row r="325" spans="1:16" ht="63.75" hidden="1">
      <c r="A325" s="194" t="s">
        <v>888</v>
      </c>
      <c r="B325" s="194" t="s">
        <v>890</v>
      </c>
      <c r="C325" s="193" t="s">
        <v>25</v>
      </c>
      <c r="D325" s="155" t="s">
        <v>1179</v>
      </c>
      <c r="E325" s="156"/>
      <c r="F325" s="157"/>
      <c r="G325" s="158"/>
      <c r="H325" s="158"/>
      <c r="I325" s="158"/>
      <c r="J325" s="158"/>
      <c r="K325" s="158"/>
      <c r="L325" s="158"/>
      <c r="M325" s="158"/>
      <c r="N325" s="158"/>
      <c r="O325" s="159"/>
      <c r="P325" s="158"/>
    </row>
    <row r="326" spans="1:16">
      <c r="A326" s="297"/>
      <c r="B326" s="297" t="s">
        <v>2701</v>
      </c>
      <c r="C326" s="297"/>
      <c r="D326" s="297"/>
      <c r="E326" s="298"/>
      <c r="F326" s="299">
        <v>1</v>
      </c>
      <c r="G326" s="297"/>
      <c r="H326" s="297"/>
      <c r="I326" s="297"/>
      <c r="J326" s="297"/>
      <c r="K326" s="297"/>
      <c r="L326" s="297"/>
      <c r="M326" s="166">
        <f>O311</f>
        <v>5.5545000000000009</v>
      </c>
      <c r="N326" s="297">
        <f>M326*F326</f>
        <v>5.5545000000000009</v>
      </c>
      <c r="O326" s="297"/>
      <c r="P326" s="297"/>
    </row>
    <row r="327" spans="1:16" ht="25.5">
      <c r="A327" s="300" t="s">
        <v>2702</v>
      </c>
      <c r="B327" s="300" t="s">
        <v>33</v>
      </c>
      <c r="C327" s="301" t="s">
        <v>34</v>
      </c>
      <c r="D327" s="302"/>
      <c r="E327" s="303"/>
      <c r="F327" s="304"/>
      <c r="G327" s="295"/>
      <c r="H327" s="295"/>
      <c r="I327" s="295"/>
      <c r="J327" s="295"/>
      <c r="K327" s="295"/>
      <c r="L327" s="295"/>
      <c r="M327" s="295"/>
      <c r="N327" s="295"/>
      <c r="O327" s="159">
        <f>N328+N329</f>
        <v>59.486000000000004</v>
      </c>
      <c r="P327" s="295"/>
    </row>
    <row r="328" spans="1:16" ht="15">
      <c r="A328" s="161" t="s">
        <v>2703</v>
      </c>
      <c r="B328" s="161" t="s">
        <v>2693</v>
      </c>
      <c r="C328" s="162"/>
      <c r="D328" s="163"/>
      <c r="E328" s="164" t="s">
        <v>2704</v>
      </c>
      <c r="F328" s="170">
        <v>1</v>
      </c>
      <c r="G328" s="166">
        <f>((9.05*4*6)+(0.8*4*8))*0.245</f>
        <v>59.486000000000004</v>
      </c>
      <c r="H328" s="166"/>
      <c r="I328" s="166"/>
      <c r="J328" s="166"/>
      <c r="K328" s="166"/>
      <c r="L328" s="166"/>
      <c r="M328" s="166">
        <f>G328</f>
        <v>59.486000000000004</v>
      </c>
      <c r="N328" s="166">
        <f>M328*F328</f>
        <v>59.486000000000004</v>
      </c>
      <c r="O328" s="167"/>
      <c r="P328" s="166"/>
    </row>
    <row r="329" spans="1:16" ht="15">
      <c r="A329" s="161"/>
      <c r="B329" s="161"/>
      <c r="C329" s="162"/>
      <c r="D329" s="163"/>
      <c r="E329" s="164"/>
      <c r="F329" s="170"/>
      <c r="G329" s="166"/>
      <c r="H329" s="166"/>
      <c r="I329" s="166"/>
      <c r="J329" s="166"/>
      <c r="K329" s="166"/>
      <c r="L329" s="166"/>
      <c r="M329" s="166"/>
      <c r="N329" s="166"/>
      <c r="O329" s="167"/>
      <c r="P329" s="166"/>
    </row>
  </sheetData>
  <mergeCells count="28">
    <mergeCell ref="L119:N119"/>
    <mergeCell ref="L120:N120"/>
    <mergeCell ref="L121:N121"/>
    <mergeCell ref="L122:N122"/>
    <mergeCell ref="L123:N123"/>
    <mergeCell ref="L115:N115"/>
    <mergeCell ref="E114:N114"/>
    <mergeCell ref="L116:N116"/>
    <mergeCell ref="L117:N117"/>
    <mergeCell ref="L118:N118"/>
    <mergeCell ref="E115:K115"/>
    <mergeCell ref="E116:K116"/>
    <mergeCell ref="E117:K117"/>
    <mergeCell ref="E118:K118"/>
    <mergeCell ref="E119:K119"/>
    <mergeCell ref="E120:K120"/>
    <mergeCell ref="E121:K121"/>
    <mergeCell ref="E122:K122"/>
    <mergeCell ref="E123:K123"/>
    <mergeCell ref="H1:I1"/>
    <mergeCell ref="H2:I2"/>
    <mergeCell ref="A3:P3"/>
    <mergeCell ref="A4:A5"/>
    <mergeCell ref="B4:B5"/>
    <mergeCell ref="C4:C5"/>
    <mergeCell ref="D4:D5"/>
    <mergeCell ref="E4:E5"/>
    <mergeCell ref="F4:P4"/>
  </mergeCells>
  <phoneticPr fontId="36" type="noConversion"/>
  <pageMargins left="0.31496062992125984" right="0.31496062992125984" top="0.39370078740157483" bottom="0.39370078740157483" header="0.31496062992125984" footer="0.31496062992125984"/>
  <pageSetup paperSize="9" scale="43" orientation="landscape" r:id="rId1"/>
  <rowBreaks count="2" manualBreakCount="2">
    <brk id="62" max="15" man="1"/>
    <brk id="101" max="15" man="1"/>
  </rowBreaks>
  <drawing r:id="rId2"/>
  <legacyDrawing r:id="rId3"/>
  <oleObjects>
    <mc:AlternateContent xmlns:mc="http://schemas.openxmlformats.org/markup-compatibility/2006">
      <mc:Choice Requires="x14">
        <oleObject progId="CorelDraw.Graphic.17" shapeId="12289" r:id="rId4">
          <objectPr defaultSize="0" autoPict="0" r:id="rId5">
            <anchor moveWithCells="1">
              <from>
                <xdr:col>12</xdr:col>
                <xdr:colOff>19050</xdr:colOff>
                <xdr:row>0</xdr:row>
                <xdr:rowOff>95250</xdr:rowOff>
              </from>
              <to>
                <xdr:col>15</xdr:col>
                <xdr:colOff>962025</xdr:colOff>
                <xdr:row>2</xdr:row>
                <xdr:rowOff>228600</xdr:rowOff>
              </to>
            </anchor>
          </objectPr>
        </oleObject>
      </mc:Choice>
      <mc:Fallback>
        <oleObject progId="CorelDraw.Graphic.17" shapeId="12289" r:id="rId4"/>
      </mc:Fallback>
    </mc:AlternateContent>
  </oleObjects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6"/>
  <sheetViews>
    <sheetView tabSelected="1" view="pageBreakPreview" zoomScaleNormal="100" zoomScaleSheetLayoutView="100" workbookViewId="0">
      <selection activeCell="I272" sqref="I272"/>
    </sheetView>
  </sheetViews>
  <sheetFormatPr defaultColWidth="0" defaultRowHeight="14.25"/>
  <cols>
    <col min="1" max="1" width="9.875" style="144" customWidth="1"/>
    <col min="2" max="2" width="29.375" customWidth="1"/>
    <col min="3" max="9" width="9.875" customWidth="1"/>
    <col min="10" max="10" width="9.625" customWidth="1"/>
    <col min="11" max="16384" width="8.25" hidden="1"/>
  </cols>
  <sheetData>
    <row r="1" spans="1:9" ht="15.75">
      <c r="A1" s="413"/>
      <c r="B1" s="414"/>
      <c r="C1" s="430" t="s">
        <v>2614</v>
      </c>
      <c r="D1" s="430"/>
      <c r="E1" s="430"/>
      <c r="F1" s="430"/>
      <c r="G1" s="430"/>
      <c r="H1" s="430"/>
      <c r="I1" s="431"/>
    </row>
    <row r="2" spans="1:9">
      <c r="A2" s="415"/>
      <c r="B2" s="416"/>
      <c r="C2" s="432" t="s">
        <v>2615</v>
      </c>
      <c r="D2" s="432"/>
      <c r="E2" s="432"/>
      <c r="F2" s="432"/>
      <c r="G2" s="432"/>
      <c r="H2" s="432"/>
      <c r="I2" s="433"/>
    </row>
    <row r="3" spans="1:9">
      <c r="A3" s="415"/>
      <c r="B3" s="416"/>
      <c r="C3" s="247" t="s">
        <v>2605</v>
      </c>
      <c r="D3" s="248" t="s">
        <v>2919</v>
      </c>
      <c r="E3" s="249"/>
      <c r="F3" s="250" t="s">
        <v>2606</v>
      </c>
      <c r="G3" s="434">
        <v>45170</v>
      </c>
      <c r="H3" s="434"/>
      <c r="I3" s="435"/>
    </row>
    <row r="4" spans="1:9" ht="25.5" customHeight="1">
      <c r="A4" s="417"/>
      <c r="B4" s="418"/>
      <c r="C4" s="436" t="s">
        <v>643</v>
      </c>
      <c r="D4" s="437"/>
      <c r="E4" s="437"/>
      <c r="F4" s="437"/>
      <c r="G4" s="437"/>
      <c r="H4" s="437"/>
      <c r="I4" s="438"/>
    </row>
    <row r="5" spans="1:9">
      <c r="A5" s="439" t="s">
        <v>2616</v>
      </c>
      <c r="B5" s="440"/>
      <c r="C5" s="440"/>
      <c r="D5" s="440"/>
      <c r="E5" s="440"/>
      <c r="F5" s="440"/>
      <c r="G5" s="440"/>
      <c r="H5" s="440"/>
      <c r="I5" s="441"/>
    </row>
    <row r="6" spans="1:9">
      <c r="A6" s="442" t="s">
        <v>2920</v>
      </c>
      <c r="B6" s="443"/>
      <c r="C6" s="443"/>
      <c r="D6" s="443"/>
      <c r="E6" s="443"/>
      <c r="F6" s="443"/>
      <c r="G6" s="443"/>
      <c r="H6" s="443"/>
      <c r="I6" s="444"/>
    </row>
    <row r="7" spans="1:9">
      <c r="A7" s="445"/>
      <c r="B7" s="446"/>
      <c r="C7" s="446"/>
      <c r="D7" s="446"/>
      <c r="E7" s="446"/>
      <c r="F7" s="446"/>
      <c r="G7" s="446"/>
      <c r="H7" s="446"/>
      <c r="I7" s="447"/>
    </row>
    <row r="8" spans="1:9" ht="15">
      <c r="A8" s="421" t="s">
        <v>2607</v>
      </c>
      <c r="B8" s="422"/>
      <c r="C8" s="422"/>
      <c r="D8" s="422"/>
      <c r="E8" s="422"/>
      <c r="F8" s="422"/>
      <c r="G8" s="422"/>
      <c r="H8" s="422"/>
      <c r="I8" s="423"/>
    </row>
    <row r="9" spans="1:9">
      <c r="A9" s="251" t="str">
        <f>'Memória de Cálculo - BM03'!A7</f>
        <v xml:space="preserve"> 1.3.1.10 </v>
      </c>
      <c r="B9" s="424" t="s">
        <v>40</v>
      </c>
      <c r="C9" s="425"/>
      <c r="D9" s="425"/>
      <c r="E9" s="425"/>
      <c r="F9" s="425"/>
      <c r="G9" s="425"/>
      <c r="H9" s="425"/>
      <c r="I9" s="426"/>
    </row>
    <row r="10" spans="1:9">
      <c r="A10" s="252"/>
      <c r="I10" s="253"/>
    </row>
    <row r="11" spans="1:9">
      <c r="A11" s="252"/>
      <c r="I11" s="253"/>
    </row>
    <row r="12" spans="1:9">
      <c r="A12" s="252"/>
      <c r="I12" s="253"/>
    </row>
    <row r="13" spans="1:9">
      <c r="A13" s="252"/>
      <c r="I13" s="253"/>
    </row>
    <row r="14" spans="1:9">
      <c r="A14" s="252"/>
      <c r="I14" s="253"/>
    </row>
    <row r="15" spans="1:9">
      <c r="A15" s="252"/>
      <c r="I15" s="253"/>
    </row>
    <row r="16" spans="1:9">
      <c r="A16" s="252"/>
      <c r="I16" s="253"/>
    </row>
    <row r="17" spans="1:9">
      <c r="A17" s="252"/>
      <c r="I17" s="253"/>
    </row>
    <row r="18" spans="1:9">
      <c r="A18" s="252"/>
      <c r="I18" s="253"/>
    </row>
    <row r="19" spans="1:9">
      <c r="A19" s="252"/>
      <c r="I19" s="253"/>
    </row>
    <row r="20" spans="1:9">
      <c r="A20" s="252"/>
      <c r="I20" s="253"/>
    </row>
    <row r="21" spans="1:9">
      <c r="A21" s="252"/>
      <c r="I21" s="253"/>
    </row>
    <row r="22" spans="1:9">
      <c r="A22" s="252"/>
      <c r="I22" s="253"/>
    </row>
    <row r="23" spans="1:9">
      <c r="A23" s="252"/>
      <c r="I23" s="253"/>
    </row>
    <row r="24" spans="1:9">
      <c r="A24" s="252"/>
      <c r="I24" s="253"/>
    </row>
    <row r="25" spans="1:9">
      <c r="A25" s="252"/>
      <c r="I25" s="253"/>
    </row>
    <row r="26" spans="1:9">
      <c r="A26" s="252"/>
      <c r="I26" s="253"/>
    </row>
    <row r="27" spans="1:9">
      <c r="A27" s="252"/>
      <c r="I27" s="253"/>
    </row>
    <row r="28" spans="1:9">
      <c r="A28" s="252"/>
      <c r="I28" s="253"/>
    </row>
    <row r="29" spans="1:9">
      <c r="A29" s="252"/>
      <c r="I29" s="253"/>
    </row>
    <row r="30" spans="1:9">
      <c r="A30" s="252"/>
      <c r="I30" s="253"/>
    </row>
    <row r="31" spans="1:9">
      <c r="A31" s="252"/>
      <c r="I31" s="253"/>
    </row>
    <row r="32" spans="1:9">
      <c r="A32" s="252"/>
      <c r="I32" s="253"/>
    </row>
    <row r="33" spans="1:9">
      <c r="A33" s="252"/>
      <c r="I33" s="253"/>
    </row>
    <row r="34" spans="1:9">
      <c r="A34" s="252"/>
      <c r="I34" s="253"/>
    </row>
    <row r="35" spans="1:9" ht="15">
      <c r="A35" s="427" t="s">
        <v>2608</v>
      </c>
      <c r="B35" s="428"/>
      <c r="C35" s="428"/>
      <c r="D35" s="428"/>
      <c r="E35" s="428"/>
      <c r="F35" s="428"/>
      <c r="G35" s="428"/>
      <c r="H35" s="428"/>
      <c r="I35" s="429"/>
    </row>
    <row r="36" spans="1:9">
      <c r="A36" s="251" t="str">
        <f>'Memória de Cálculo - BM03'!A60</f>
        <v xml:space="preserve"> 1.4 </v>
      </c>
      <c r="B36" s="448" t="str">
        <f>'Memória de Cálculo - BM03'!B60</f>
        <v>SUPERESTRUTURA (PILARES, VIGAS E LAJES) - TODA A QUADRA</v>
      </c>
      <c r="C36" s="449"/>
      <c r="D36" s="449"/>
      <c r="E36" s="449"/>
      <c r="F36" s="449"/>
      <c r="G36" s="449"/>
      <c r="H36" s="449"/>
      <c r="I36" s="450"/>
    </row>
    <row r="37" spans="1:9">
      <c r="A37" s="255"/>
      <c r="B37" s="256"/>
      <c r="C37" s="256"/>
      <c r="D37" s="256"/>
      <c r="E37" s="256"/>
      <c r="F37" s="256"/>
      <c r="G37" s="256"/>
      <c r="H37" s="256"/>
      <c r="I37" s="257"/>
    </row>
    <row r="38" spans="1:9">
      <c r="A38" s="252"/>
      <c r="I38" s="253"/>
    </row>
    <row r="39" spans="1:9">
      <c r="A39" s="252"/>
      <c r="I39" s="253"/>
    </row>
    <row r="40" spans="1:9">
      <c r="A40" s="252"/>
      <c r="I40" s="253"/>
    </row>
    <row r="41" spans="1:9">
      <c r="A41" s="252"/>
      <c r="I41" s="253"/>
    </row>
    <row r="42" spans="1:9">
      <c r="A42" s="252"/>
      <c r="I42" s="253"/>
    </row>
    <row r="43" spans="1:9">
      <c r="A43" s="252"/>
      <c r="I43" s="253"/>
    </row>
    <row r="44" spans="1:9">
      <c r="A44" s="252"/>
      <c r="I44" s="253"/>
    </row>
    <row r="45" spans="1:9">
      <c r="A45" s="252"/>
      <c r="I45" s="253"/>
    </row>
    <row r="46" spans="1:9">
      <c r="A46" s="252"/>
      <c r="I46" s="253"/>
    </row>
    <row r="47" spans="1:9">
      <c r="A47" s="252"/>
      <c r="I47" s="253"/>
    </row>
    <row r="48" spans="1:9">
      <c r="A48" s="252"/>
      <c r="I48" s="253"/>
    </row>
    <row r="49" spans="1:9">
      <c r="A49" s="252"/>
      <c r="I49" s="253"/>
    </row>
    <row r="50" spans="1:9">
      <c r="A50" s="252"/>
      <c r="I50" s="253"/>
    </row>
    <row r="51" spans="1:9">
      <c r="A51" s="252"/>
      <c r="I51" s="253"/>
    </row>
    <row r="52" spans="1:9">
      <c r="A52" s="252"/>
      <c r="I52" s="253"/>
    </row>
    <row r="53" spans="1:9">
      <c r="A53" s="252"/>
      <c r="I53" s="253"/>
    </row>
    <row r="54" spans="1:9">
      <c r="A54" s="252"/>
      <c r="I54" s="253"/>
    </row>
    <row r="55" spans="1:9">
      <c r="A55" s="252"/>
      <c r="I55" s="253"/>
    </row>
    <row r="56" spans="1:9">
      <c r="A56" s="252"/>
      <c r="I56" s="253"/>
    </row>
    <row r="57" spans="1:9">
      <c r="A57" s="252"/>
      <c r="I57" s="253"/>
    </row>
    <row r="58" spans="1:9">
      <c r="A58" s="252"/>
      <c r="I58" s="253"/>
    </row>
    <row r="59" spans="1:9">
      <c r="A59" s="252"/>
      <c r="I59" s="253"/>
    </row>
    <row r="60" spans="1:9">
      <c r="A60" s="252"/>
      <c r="I60" s="253"/>
    </row>
    <row r="61" spans="1:9">
      <c r="A61" s="252"/>
      <c r="I61" s="253"/>
    </row>
    <row r="62" spans="1:9">
      <c r="A62" s="252"/>
      <c r="I62" s="253"/>
    </row>
    <row r="63" spans="1:9">
      <c r="A63" s="252"/>
      <c r="I63" s="253"/>
    </row>
    <row r="64" spans="1:9">
      <c r="A64" s="252"/>
      <c r="I64" s="253"/>
    </row>
    <row r="65" spans="1:9">
      <c r="A65" s="252"/>
      <c r="I65" s="253"/>
    </row>
    <row r="66" spans="1:9">
      <c r="A66" s="252"/>
      <c r="I66" s="253"/>
    </row>
    <row r="67" spans="1:9">
      <c r="A67" s="252"/>
      <c r="I67" s="253"/>
    </row>
    <row r="68" spans="1:9" ht="15">
      <c r="A68" s="421" t="s">
        <v>2609</v>
      </c>
      <c r="B68" s="422"/>
      <c r="C68" s="422"/>
      <c r="D68" s="422"/>
      <c r="E68" s="422"/>
      <c r="F68" s="422"/>
      <c r="G68" s="422"/>
      <c r="H68" s="422"/>
      <c r="I68" s="423"/>
    </row>
    <row r="69" spans="1:9" ht="15">
      <c r="A69" s="252"/>
      <c r="B69" s="254"/>
      <c r="I69" s="253"/>
    </row>
    <row r="70" spans="1:9" ht="15">
      <c r="A70" s="252"/>
      <c r="B70" s="254"/>
      <c r="I70" s="253"/>
    </row>
    <row r="71" spans="1:9" ht="15">
      <c r="A71" s="252"/>
      <c r="B71" s="254"/>
      <c r="I71" s="253"/>
    </row>
    <row r="72" spans="1:9" ht="15">
      <c r="A72" s="252"/>
      <c r="B72" s="254"/>
      <c r="I72" s="253"/>
    </row>
    <row r="73" spans="1:9" ht="15">
      <c r="A73" s="252"/>
      <c r="B73" s="254"/>
      <c r="I73" s="253"/>
    </row>
    <row r="74" spans="1:9" ht="15">
      <c r="A74" s="252"/>
      <c r="B74" s="254"/>
      <c r="I74" s="253"/>
    </row>
    <row r="75" spans="1:9" ht="15">
      <c r="A75" s="252"/>
      <c r="B75" s="254"/>
      <c r="I75" s="253"/>
    </row>
    <row r="76" spans="1:9" ht="15">
      <c r="A76" s="252"/>
      <c r="B76" s="254"/>
      <c r="I76" s="253"/>
    </row>
    <row r="77" spans="1:9" ht="15">
      <c r="A77" s="252"/>
      <c r="B77" s="254"/>
      <c r="I77" s="253"/>
    </row>
    <row r="78" spans="1:9" ht="15">
      <c r="A78" s="252"/>
      <c r="B78" s="254"/>
      <c r="I78" s="253"/>
    </row>
    <row r="79" spans="1:9" ht="15">
      <c r="A79" s="252"/>
      <c r="B79" s="254"/>
      <c r="I79" s="253"/>
    </row>
    <row r="80" spans="1:9" ht="15">
      <c r="A80" s="252"/>
      <c r="B80" s="254"/>
      <c r="I80" s="253"/>
    </row>
    <row r="81" spans="1:9" ht="15">
      <c r="A81" s="252"/>
      <c r="B81" s="254"/>
      <c r="I81" s="253"/>
    </row>
    <row r="82" spans="1:9" ht="15">
      <c r="A82" s="252"/>
      <c r="B82" s="254"/>
      <c r="I82" s="253"/>
    </row>
    <row r="83" spans="1:9" ht="15">
      <c r="A83" s="252"/>
      <c r="B83" s="254"/>
      <c r="I83" s="253"/>
    </row>
    <row r="84" spans="1:9" ht="15">
      <c r="A84" s="252"/>
      <c r="B84" s="254"/>
      <c r="I84" s="253"/>
    </row>
    <row r="85" spans="1:9" ht="15">
      <c r="A85" s="252"/>
      <c r="B85" s="254"/>
      <c r="I85" s="253"/>
    </row>
    <row r="86" spans="1:9" ht="15">
      <c r="A86" s="252"/>
      <c r="B86" s="254"/>
      <c r="I86" s="253"/>
    </row>
    <row r="87" spans="1:9" ht="15">
      <c r="A87" s="252"/>
      <c r="B87" s="254"/>
      <c r="I87" s="253"/>
    </row>
    <row r="88" spans="1:9" ht="15">
      <c r="A88" s="252"/>
      <c r="B88" s="254"/>
      <c r="I88" s="253"/>
    </row>
    <row r="89" spans="1:9" ht="15">
      <c r="A89" s="252"/>
      <c r="B89" s="254"/>
      <c r="I89" s="253"/>
    </row>
    <row r="90" spans="1:9" ht="15">
      <c r="A90" s="252"/>
      <c r="B90" s="254"/>
      <c r="I90" s="253"/>
    </row>
    <row r="91" spans="1:9" ht="15">
      <c r="A91" s="252"/>
      <c r="B91" s="254"/>
      <c r="I91" s="253"/>
    </row>
    <row r="92" spans="1:9" ht="15">
      <c r="A92" s="252"/>
      <c r="B92" s="254"/>
      <c r="I92" s="253"/>
    </row>
    <row r="93" spans="1:9" ht="15">
      <c r="A93" s="252"/>
      <c r="B93" s="254"/>
      <c r="I93" s="253"/>
    </row>
    <row r="94" spans="1:9" ht="15">
      <c r="A94" s="252"/>
      <c r="B94" s="254"/>
      <c r="I94" s="253"/>
    </row>
    <row r="95" spans="1:9" ht="15">
      <c r="A95" s="252"/>
      <c r="B95" s="254"/>
      <c r="I95" s="253"/>
    </row>
    <row r="96" spans="1:9" ht="15">
      <c r="A96" s="252"/>
      <c r="B96" s="254"/>
      <c r="I96" s="253"/>
    </row>
    <row r="97" spans="1:9" ht="15">
      <c r="A97" s="252"/>
      <c r="B97" s="254"/>
      <c r="I97" s="253"/>
    </row>
    <row r="98" spans="1:9" ht="15">
      <c r="A98" s="421" t="s">
        <v>2610</v>
      </c>
      <c r="B98" s="422"/>
      <c r="C98" s="422"/>
      <c r="D98" s="422"/>
      <c r="E98" s="422"/>
      <c r="F98" s="422"/>
      <c r="G98" s="422"/>
      <c r="H98" s="422"/>
      <c r="I98" s="423"/>
    </row>
    <row r="99" spans="1:9">
      <c r="A99" s="251" t="str">
        <f>'Memória de Cálculo - BM03'!A165</f>
        <v xml:space="preserve"> 1.5 </v>
      </c>
      <c r="B99" s="419" t="str">
        <f>'Memória de Cálculo - BM03'!B165</f>
        <v>ELEVAÇÃO (murada)</v>
      </c>
      <c r="C99" s="420"/>
      <c r="D99" s="420"/>
      <c r="E99" s="420"/>
      <c r="F99" s="420"/>
      <c r="G99" s="420"/>
      <c r="H99" s="420"/>
      <c r="I99" s="420"/>
    </row>
    <row r="100" spans="1:9" ht="15">
      <c r="A100" s="252"/>
      <c r="B100" s="254"/>
      <c r="I100" s="253"/>
    </row>
    <row r="101" spans="1:9" ht="15">
      <c r="A101" s="252"/>
      <c r="B101" s="254"/>
      <c r="I101" s="253"/>
    </row>
    <row r="102" spans="1:9" ht="15">
      <c r="A102" s="252"/>
      <c r="B102" s="254"/>
      <c r="I102" s="253"/>
    </row>
    <row r="103" spans="1:9" ht="15">
      <c r="A103" s="252"/>
      <c r="B103" s="254"/>
      <c r="I103" s="253"/>
    </row>
    <row r="104" spans="1:9" ht="15">
      <c r="A104" s="252"/>
      <c r="B104" s="254"/>
      <c r="I104" s="253"/>
    </row>
    <row r="105" spans="1:9" ht="15">
      <c r="A105" s="252"/>
      <c r="B105" s="254"/>
      <c r="I105" s="253"/>
    </row>
    <row r="106" spans="1:9" ht="15">
      <c r="A106" s="252"/>
      <c r="B106" s="254"/>
      <c r="I106" s="253"/>
    </row>
    <row r="107" spans="1:9" ht="15">
      <c r="A107" s="252"/>
      <c r="B107" s="254"/>
      <c r="I107" s="253"/>
    </row>
    <row r="108" spans="1:9" ht="15">
      <c r="A108" s="252"/>
      <c r="B108" s="254"/>
      <c r="I108" s="253"/>
    </row>
    <row r="109" spans="1:9" ht="15">
      <c r="A109" s="252"/>
      <c r="B109" s="254"/>
      <c r="I109" s="253"/>
    </row>
    <row r="110" spans="1:9" ht="15">
      <c r="A110" s="252"/>
      <c r="B110" s="254"/>
      <c r="I110" s="253"/>
    </row>
    <row r="111" spans="1:9" ht="15">
      <c r="A111" s="252"/>
      <c r="B111" s="254"/>
      <c r="I111" s="253"/>
    </row>
    <row r="112" spans="1:9" ht="15">
      <c r="A112" s="252"/>
      <c r="B112" s="254"/>
      <c r="I112" s="253"/>
    </row>
    <row r="113" spans="1:9" ht="15">
      <c r="A113" s="252"/>
      <c r="B113" s="254"/>
      <c r="I113" s="253"/>
    </row>
    <row r="114" spans="1:9" ht="15">
      <c r="A114" s="252"/>
      <c r="B114" s="254"/>
      <c r="I114" s="253"/>
    </row>
    <row r="115" spans="1:9" ht="15">
      <c r="A115" s="252"/>
      <c r="B115" s="254"/>
      <c r="I115" s="253"/>
    </row>
    <row r="116" spans="1:9" ht="15">
      <c r="A116" s="252"/>
      <c r="B116" s="254"/>
      <c r="I116" s="253"/>
    </row>
    <row r="117" spans="1:9" ht="15">
      <c r="A117" s="252"/>
      <c r="B117" s="254"/>
      <c r="I117" s="253"/>
    </row>
    <row r="118" spans="1:9" ht="15">
      <c r="A118" s="252"/>
      <c r="B118" s="254"/>
      <c r="I118" s="253"/>
    </row>
    <row r="119" spans="1:9" ht="15">
      <c r="A119" s="252"/>
      <c r="B119" s="254"/>
      <c r="I119" s="253"/>
    </row>
    <row r="120" spans="1:9" ht="15">
      <c r="A120" s="252"/>
      <c r="B120" s="254"/>
      <c r="I120" s="253"/>
    </row>
    <row r="121" spans="1:9" ht="15">
      <c r="A121" s="252"/>
      <c r="B121" s="254"/>
      <c r="I121" s="253"/>
    </row>
    <row r="122" spans="1:9" ht="15">
      <c r="A122" s="252"/>
      <c r="B122" s="254"/>
      <c r="I122" s="253"/>
    </row>
    <row r="123" spans="1:9" ht="15">
      <c r="A123" s="252"/>
      <c r="B123" s="254"/>
      <c r="I123" s="253"/>
    </row>
    <row r="124" spans="1:9" ht="15">
      <c r="A124" s="252"/>
      <c r="B124" s="254"/>
      <c r="I124" s="253"/>
    </row>
    <row r="125" spans="1:9" ht="15">
      <c r="A125" s="252"/>
      <c r="B125" s="254"/>
      <c r="I125" s="253"/>
    </row>
    <row r="126" spans="1:9" ht="15">
      <c r="A126" s="421" t="s">
        <v>2611</v>
      </c>
      <c r="B126" s="422"/>
      <c r="C126" s="422"/>
      <c r="D126" s="422"/>
      <c r="E126" s="422"/>
      <c r="F126" s="422"/>
      <c r="G126" s="422"/>
      <c r="H126" s="422"/>
      <c r="I126" s="423"/>
    </row>
    <row r="127" spans="1:9" ht="13.15" customHeight="1">
      <c r="A127" s="251" t="str">
        <f>'Memória de Cálculo - BM03'!A194</f>
        <v xml:space="preserve"> 1.7 </v>
      </c>
      <c r="B127" s="419" t="str">
        <f>'Memória de Cálculo - BM03'!B194</f>
        <v>COBERTURA</v>
      </c>
      <c r="C127" s="420"/>
      <c r="D127" s="420"/>
      <c r="E127" s="420"/>
      <c r="F127" s="420"/>
      <c r="G127" s="420"/>
      <c r="H127" s="420"/>
      <c r="I127" s="420"/>
    </row>
    <row r="128" spans="1:9" ht="15">
      <c r="A128" s="252"/>
      <c r="B128" s="254"/>
      <c r="I128" s="253"/>
    </row>
    <row r="129" spans="1:9" ht="15">
      <c r="A129" s="252"/>
      <c r="B129" s="254"/>
      <c r="I129" s="253"/>
    </row>
    <row r="130" spans="1:9" ht="15">
      <c r="A130" s="252"/>
      <c r="B130" s="254"/>
      <c r="I130" s="253"/>
    </row>
    <row r="131" spans="1:9" ht="15">
      <c r="A131" s="252"/>
      <c r="B131" s="254"/>
      <c r="I131" s="253"/>
    </row>
    <row r="132" spans="1:9" ht="15">
      <c r="A132" s="252"/>
      <c r="B132" s="254"/>
      <c r="I132" s="253"/>
    </row>
    <row r="133" spans="1:9" ht="15">
      <c r="A133" s="252"/>
      <c r="B133" s="254"/>
      <c r="I133" s="253"/>
    </row>
    <row r="134" spans="1:9" ht="15">
      <c r="A134" s="252"/>
      <c r="B134" s="254"/>
      <c r="I134" s="253"/>
    </row>
    <row r="135" spans="1:9" ht="15">
      <c r="A135" s="252"/>
      <c r="B135" s="254"/>
      <c r="I135" s="253"/>
    </row>
    <row r="136" spans="1:9" ht="15">
      <c r="A136" s="252"/>
      <c r="B136" s="254"/>
      <c r="I136" s="253"/>
    </row>
    <row r="137" spans="1:9" ht="15">
      <c r="A137" s="252"/>
      <c r="B137" s="254"/>
      <c r="I137" s="253"/>
    </row>
    <row r="138" spans="1:9" ht="15">
      <c r="A138" s="252"/>
      <c r="B138" s="254"/>
      <c r="I138" s="253"/>
    </row>
    <row r="139" spans="1:9" ht="15">
      <c r="A139" s="252"/>
      <c r="B139" s="254"/>
      <c r="I139" s="253"/>
    </row>
    <row r="140" spans="1:9" ht="15">
      <c r="A140" s="252"/>
      <c r="B140" s="254"/>
      <c r="I140" s="253"/>
    </row>
    <row r="141" spans="1:9" ht="15">
      <c r="A141" s="252"/>
      <c r="B141" s="254"/>
      <c r="I141" s="253"/>
    </row>
    <row r="142" spans="1:9" ht="15">
      <c r="A142" s="252"/>
      <c r="B142" s="254"/>
      <c r="I142" s="253"/>
    </row>
    <row r="143" spans="1:9" ht="15">
      <c r="A143" s="252"/>
      <c r="B143" s="254"/>
      <c r="I143" s="253"/>
    </row>
    <row r="144" spans="1:9" ht="15">
      <c r="A144" s="252"/>
      <c r="B144" s="254"/>
      <c r="I144" s="253"/>
    </row>
    <row r="145" spans="1:9" ht="15">
      <c r="A145" s="252"/>
      <c r="B145" s="254"/>
      <c r="I145" s="253"/>
    </row>
    <row r="146" spans="1:9" ht="15">
      <c r="A146" s="252"/>
      <c r="B146" s="254"/>
      <c r="I146" s="253"/>
    </row>
    <row r="147" spans="1:9" ht="15">
      <c r="A147" s="252"/>
      <c r="B147" s="254"/>
      <c r="I147" s="253"/>
    </row>
    <row r="148" spans="1:9" ht="15">
      <c r="A148" s="252"/>
      <c r="B148" s="254"/>
      <c r="I148" s="253"/>
    </row>
    <row r="149" spans="1:9" ht="15">
      <c r="A149" s="252"/>
      <c r="B149" s="254"/>
      <c r="I149" s="253"/>
    </row>
    <row r="150" spans="1:9" ht="15">
      <c r="A150" s="252"/>
      <c r="B150" s="254"/>
      <c r="I150" s="253"/>
    </row>
    <row r="151" spans="1:9" ht="15">
      <c r="A151" s="252"/>
      <c r="B151" s="254"/>
      <c r="I151" s="253"/>
    </row>
    <row r="152" spans="1:9" ht="15">
      <c r="A152" s="252"/>
      <c r="B152" s="254"/>
      <c r="I152" s="253"/>
    </row>
    <row r="153" spans="1:9" ht="15">
      <c r="A153" s="252"/>
      <c r="B153" s="254"/>
      <c r="I153" s="253"/>
    </row>
    <row r="154" spans="1:9" ht="15">
      <c r="A154" s="252"/>
      <c r="B154" s="254"/>
      <c r="I154" s="253"/>
    </row>
    <row r="155" spans="1:9" ht="15">
      <c r="A155" s="252"/>
      <c r="B155" s="254"/>
      <c r="I155" s="253"/>
    </row>
    <row r="156" spans="1:9" ht="15">
      <c r="A156" s="421" t="s">
        <v>2612</v>
      </c>
      <c r="B156" s="422"/>
      <c r="C156" s="422"/>
      <c r="D156" s="422"/>
      <c r="E156" s="422"/>
      <c r="F156" s="422"/>
      <c r="G156" s="422"/>
      <c r="H156" s="422"/>
      <c r="I156" s="423"/>
    </row>
    <row r="157" spans="1:9">
      <c r="A157" s="255"/>
      <c r="B157" s="258"/>
      <c r="C157" s="258"/>
      <c r="D157" s="258"/>
      <c r="E157" s="258"/>
      <c r="F157" s="258"/>
      <c r="G157" s="258"/>
      <c r="H157" s="258"/>
      <c r="I157" s="259"/>
    </row>
    <row r="158" spans="1:9">
      <c r="A158" s="252"/>
      <c r="I158" s="253"/>
    </row>
    <row r="159" spans="1:9">
      <c r="A159" s="252"/>
      <c r="I159" s="253"/>
    </row>
    <row r="160" spans="1:9">
      <c r="A160" s="252"/>
      <c r="I160" s="253"/>
    </row>
    <row r="161" spans="1:9">
      <c r="A161" s="252"/>
      <c r="I161" s="253"/>
    </row>
    <row r="162" spans="1:9">
      <c r="A162" s="252"/>
      <c r="I162" s="253"/>
    </row>
    <row r="163" spans="1:9">
      <c r="A163" s="252"/>
      <c r="I163" s="253"/>
    </row>
    <row r="164" spans="1:9">
      <c r="A164" s="252"/>
      <c r="I164" s="253"/>
    </row>
    <row r="165" spans="1:9">
      <c r="A165" s="252"/>
      <c r="I165" s="253"/>
    </row>
    <row r="166" spans="1:9">
      <c r="A166" s="252"/>
      <c r="I166" s="253"/>
    </row>
    <row r="167" spans="1:9">
      <c r="A167" s="252"/>
      <c r="I167" s="253"/>
    </row>
    <row r="168" spans="1:9">
      <c r="A168" s="252"/>
      <c r="I168" s="253"/>
    </row>
    <row r="169" spans="1:9">
      <c r="A169" s="252"/>
      <c r="I169" s="253"/>
    </row>
    <row r="170" spans="1:9">
      <c r="A170" s="252"/>
      <c r="I170" s="253"/>
    </row>
    <row r="171" spans="1:9">
      <c r="A171" s="252"/>
      <c r="I171" s="253"/>
    </row>
    <row r="172" spans="1:9">
      <c r="A172" s="252"/>
      <c r="I172" s="253"/>
    </row>
    <row r="173" spans="1:9">
      <c r="A173" s="252"/>
      <c r="I173" s="253"/>
    </row>
    <row r="174" spans="1:9">
      <c r="A174" s="252"/>
      <c r="I174" s="253"/>
    </row>
    <row r="175" spans="1:9">
      <c r="A175" s="252"/>
      <c r="I175" s="253"/>
    </row>
    <row r="176" spans="1:9">
      <c r="A176" s="252"/>
      <c r="I176" s="253"/>
    </row>
    <row r="177" spans="1:9">
      <c r="A177" s="252"/>
      <c r="I177" s="253"/>
    </row>
    <row r="178" spans="1:9">
      <c r="A178" s="255"/>
      <c r="B178" s="258"/>
      <c r="C178" s="258"/>
      <c r="D178" s="258"/>
      <c r="E178" s="258"/>
      <c r="F178" s="258"/>
      <c r="G178" s="258"/>
      <c r="H178" s="258"/>
      <c r="I178" s="259"/>
    </row>
    <row r="179" spans="1:9" ht="15">
      <c r="A179" s="252"/>
      <c r="B179" s="254"/>
      <c r="I179" s="253"/>
    </row>
    <row r="180" spans="1:9" ht="15">
      <c r="A180" s="252"/>
      <c r="B180" s="254"/>
      <c r="I180" s="253"/>
    </row>
    <row r="181" spans="1:9" ht="15">
      <c r="A181" s="252"/>
      <c r="B181" s="254"/>
      <c r="I181" s="253"/>
    </row>
    <row r="182" spans="1:9" ht="15">
      <c r="A182" s="252"/>
      <c r="B182" s="254"/>
      <c r="I182" s="253"/>
    </row>
    <row r="183" spans="1:9" ht="15">
      <c r="A183" s="252"/>
      <c r="B183" s="254"/>
      <c r="I183" s="253"/>
    </row>
    <row r="184" spans="1:9" ht="15">
      <c r="A184" s="252"/>
      <c r="B184" s="254"/>
      <c r="I184" s="253"/>
    </row>
    <row r="185" spans="1:9" ht="15">
      <c r="A185" s="252"/>
      <c r="B185" s="254"/>
      <c r="I185" s="253"/>
    </row>
    <row r="186" spans="1:9" ht="15">
      <c r="A186" s="252"/>
      <c r="B186" s="254"/>
      <c r="I186" s="253"/>
    </row>
    <row r="187" spans="1:9" ht="15">
      <c r="A187" s="252"/>
      <c r="B187" s="254"/>
      <c r="I187" s="253"/>
    </row>
    <row r="188" spans="1:9" ht="15">
      <c r="A188" s="252"/>
      <c r="B188" s="254"/>
      <c r="I188" s="253"/>
    </row>
    <row r="189" spans="1:9" ht="15">
      <c r="A189" s="252"/>
      <c r="B189" s="254"/>
      <c r="I189" s="253"/>
    </row>
    <row r="190" spans="1:9" ht="15">
      <c r="A190" s="252"/>
      <c r="B190" s="254"/>
      <c r="I190" s="253"/>
    </row>
    <row r="191" spans="1:9" ht="15">
      <c r="A191" s="252"/>
      <c r="B191" s="254"/>
      <c r="I191" s="253"/>
    </row>
    <row r="192" spans="1:9" ht="15">
      <c r="A192" s="252"/>
      <c r="B192" s="254"/>
      <c r="I192" s="253"/>
    </row>
    <row r="193" spans="1:9" ht="15">
      <c r="A193" s="252"/>
      <c r="B193" s="254"/>
      <c r="I193" s="253"/>
    </row>
    <row r="194" spans="1:9" ht="15">
      <c r="A194" s="252"/>
      <c r="B194" s="254"/>
      <c r="I194" s="253"/>
    </row>
    <row r="195" spans="1:9" ht="15">
      <c r="A195" s="252"/>
      <c r="B195" s="254"/>
      <c r="I195" s="253"/>
    </row>
    <row r="196" spans="1:9" ht="15">
      <c r="A196" s="252"/>
      <c r="B196" s="254"/>
      <c r="I196" s="253"/>
    </row>
    <row r="197" spans="1:9" ht="15">
      <c r="A197" s="252"/>
      <c r="B197" s="254"/>
      <c r="I197" s="253"/>
    </row>
    <row r="198" spans="1:9" ht="15">
      <c r="A198" s="252"/>
      <c r="B198" s="254"/>
      <c r="I198" s="253"/>
    </row>
    <row r="199" spans="1:9" ht="15">
      <c r="A199" s="252"/>
      <c r="B199" s="254"/>
      <c r="I199" s="253"/>
    </row>
    <row r="215" spans="1:9" ht="15">
      <c r="A215" s="421" t="s">
        <v>2613</v>
      </c>
      <c r="B215" s="422"/>
      <c r="C215" s="422"/>
      <c r="D215" s="422"/>
      <c r="E215" s="422"/>
      <c r="F215" s="422"/>
      <c r="G215" s="422"/>
      <c r="H215" s="422"/>
      <c r="I215" s="423"/>
    </row>
    <row r="216" spans="1:9" ht="13.15" customHeight="1">
      <c r="A216" s="251" t="str">
        <f>'Memória de Cálculo - BM03'!A207</f>
        <v xml:space="preserve"> 1.8 </v>
      </c>
      <c r="B216" s="419" t="str">
        <f>'Memória de Cálculo - BM03'!B207</f>
        <v>REVESTIMENTO DE PAREDES</v>
      </c>
      <c r="C216" s="420"/>
      <c r="D216" s="420"/>
      <c r="E216" s="420"/>
      <c r="F216" s="420"/>
      <c r="G216" s="420"/>
      <c r="H216" s="420"/>
      <c r="I216" s="420"/>
    </row>
  </sheetData>
  <mergeCells count="19">
    <mergeCell ref="A215:I215"/>
    <mergeCell ref="B216:I216"/>
    <mergeCell ref="A6:I7"/>
    <mergeCell ref="B36:I36"/>
    <mergeCell ref="A68:I68"/>
    <mergeCell ref="A98:I98"/>
    <mergeCell ref="B99:I99"/>
    <mergeCell ref="A126:I126"/>
    <mergeCell ref="A1:B4"/>
    <mergeCell ref="B127:I127"/>
    <mergeCell ref="A156:I156"/>
    <mergeCell ref="A8:I8"/>
    <mergeCell ref="B9:I9"/>
    <mergeCell ref="A35:I35"/>
    <mergeCell ref="C1:I1"/>
    <mergeCell ref="C2:I2"/>
    <mergeCell ref="G3:I3"/>
    <mergeCell ref="C4:I4"/>
    <mergeCell ref="A5:I5"/>
  </mergeCells>
  <pageMargins left="0.51181102362204722" right="0.51181102362204722" top="0.78740157480314965" bottom="0.78740157480314965" header="0.31496062992125984" footer="0.31496062992125984"/>
  <pageSetup paperSize="9" scale="77" orientation="portrait" r:id="rId1"/>
  <drawing r:id="rId2"/>
  <legacyDrawing r:id="rId3"/>
  <oleObjects>
    <mc:AlternateContent xmlns:mc="http://schemas.openxmlformats.org/markup-compatibility/2006">
      <mc:Choice Requires="x14">
        <oleObject progId="CorelDraw.Graphic.17" shapeId="7169" r:id="rId4">
          <objectPr defaultSize="0" autoPict="0" r:id="rId5">
            <anchor moveWithCells="1">
              <from>
                <xdr:col>0</xdr:col>
                <xdr:colOff>104775</xdr:colOff>
                <xdr:row>0</xdr:row>
                <xdr:rowOff>114300</xdr:rowOff>
              </from>
              <to>
                <xdr:col>1</xdr:col>
                <xdr:colOff>2009775</xdr:colOff>
                <xdr:row>3</xdr:row>
                <xdr:rowOff>247650</xdr:rowOff>
              </to>
            </anchor>
          </objectPr>
        </oleObject>
      </mc:Choice>
      <mc:Fallback>
        <oleObject progId="CorelDraw.Graphic.17" shapeId="7169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7"/>
  <sheetViews>
    <sheetView view="pageBreakPreview" topLeftCell="A13" zoomScaleNormal="100" zoomScaleSheetLayoutView="100" workbookViewId="0">
      <selection activeCell="F19" sqref="F19"/>
    </sheetView>
  </sheetViews>
  <sheetFormatPr defaultColWidth="8.75" defaultRowHeight="14.25"/>
  <cols>
    <col min="1" max="2" width="10" style="48" bestFit="1" customWidth="1"/>
    <col min="3" max="3" width="13.25" style="48" bestFit="1" customWidth="1"/>
    <col min="4" max="4" width="60" style="48" bestFit="1" customWidth="1"/>
    <col min="5" max="5" width="8" style="48" bestFit="1" customWidth="1"/>
    <col min="6" max="6" width="7.75" style="48" customWidth="1"/>
    <col min="7" max="9" width="13" style="48" bestFit="1" customWidth="1"/>
    <col min="10" max="10" width="10.25" style="48" customWidth="1"/>
    <col min="11" max="16384" width="8.75" style="48"/>
  </cols>
  <sheetData>
    <row r="1" spans="1:10" ht="15">
      <c r="A1" s="58"/>
      <c r="B1" s="58"/>
      <c r="C1" s="58"/>
      <c r="D1" s="58" t="s">
        <v>0</v>
      </c>
      <c r="E1" s="358" t="s">
        <v>1</v>
      </c>
      <c r="F1" s="358"/>
      <c r="G1" s="358" t="s">
        <v>2</v>
      </c>
      <c r="H1" s="358"/>
      <c r="I1" s="358" t="s">
        <v>3</v>
      </c>
      <c r="J1" s="358"/>
    </row>
    <row r="2" spans="1:10" ht="63.6" customHeight="1">
      <c r="A2" s="42"/>
      <c r="B2" s="42"/>
      <c r="C2" s="42"/>
      <c r="D2" s="2" t="s">
        <v>643</v>
      </c>
      <c r="E2" s="344" t="s">
        <v>644</v>
      </c>
      <c r="F2" s="344"/>
      <c r="G2" s="351" t="s">
        <v>1126</v>
      </c>
      <c r="H2" s="344"/>
      <c r="I2" s="344" t="s">
        <v>1127</v>
      </c>
      <c r="J2" s="344"/>
    </row>
    <row r="3" spans="1:10">
      <c r="A3" s="359" t="s">
        <v>14</v>
      </c>
      <c r="B3" s="360"/>
      <c r="C3" s="360"/>
      <c r="D3" s="360"/>
      <c r="E3" s="360"/>
      <c r="F3" s="360"/>
      <c r="G3" s="360"/>
      <c r="H3" s="360"/>
      <c r="I3" s="360"/>
      <c r="J3" s="360"/>
    </row>
    <row r="4" spans="1:10" ht="30">
      <c r="A4" s="59" t="s">
        <v>5</v>
      </c>
      <c r="B4" s="60" t="s">
        <v>15</v>
      </c>
      <c r="C4" s="59" t="s">
        <v>16</v>
      </c>
      <c r="D4" s="59" t="s">
        <v>6</v>
      </c>
      <c r="E4" s="61" t="s">
        <v>17</v>
      </c>
      <c r="F4" s="60" t="s">
        <v>18</v>
      </c>
      <c r="G4" s="60" t="s">
        <v>19</v>
      </c>
      <c r="H4" s="60" t="s">
        <v>20</v>
      </c>
      <c r="I4" s="60" t="s">
        <v>7</v>
      </c>
      <c r="J4" s="60" t="s">
        <v>8</v>
      </c>
    </row>
    <row r="5" spans="1:10">
      <c r="A5" s="15" t="s">
        <v>9</v>
      </c>
      <c r="B5" s="15"/>
      <c r="C5" s="15"/>
      <c r="D5" s="15" t="s">
        <v>645</v>
      </c>
      <c r="E5" s="15"/>
      <c r="F5" s="16"/>
      <c r="G5" s="15"/>
      <c r="H5" s="15"/>
      <c r="I5" s="17">
        <v>568961.49</v>
      </c>
      <c r="J5" s="18">
        <v>1</v>
      </c>
    </row>
    <row r="6" spans="1:10">
      <c r="A6" s="15" t="s">
        <v>21</v>
      </c>
      <c r="B6" s="15"/>
      <c r="C6" s="15"/>
      <c r="D6" s="15" t="s">
        <v>22</v>
      </c>
      <c r="E6" s="15"/>
      <c r="F6" s="16"/>
      <c r="G6" s="15"/>
      <c r="H6" s="15"/>
      <c r="I6" s="17">
        <v>8577.64</v>
      </c>
      <c r="J6" s="18">
        <v>1.5075958831589815E-2</v>
      </c>
    </row>
    <row r="7" spans="1:10" ht="38.25">
      <c r="A7" s="19" t="s">
        <v>23</v>
      </c>
      <c r="B7" s="20" t="s">
        <v>674</v>
      </c>
      <c r="C7" s="19" t="s">
        <v>24</v>
      </c>
      <c r="D7" s="19" t="s">
        <v>675</v>
      </c>
      <c r="E7" s="21" t="s">
        <v>25</v>
      </c>
      <c r="F7" s="22">
        <v>8</v>
      </c>
      <c r="G7" s="22">
        <v>294.39999999999998</v>
      </c>
      <c r="H7" s="22">
        <v>368.64</v>
      </c>
      <c r="I7" s="22">
        <v>2949.12</v>
      </c>
      <c r="J7" s="23">
        <v>5.1833385067941943E-3</v>
      </c>
    </row>
    <row r="8" spans="1:10" ht="25.5">
      <c r="A8" s="19" t="s">
        <v>26</v>
      </c>
      <c r="B8" s="20" t="s">
        <v>69</v>
      </c>
      <c r="C8" s="19" t="s">
        <v>27</v>
      </c>
      <c r="D8" s="19" t="s">
        <v>70</v>
      </c>
      <c r="E8" s="21" t="s">
        <v>71</v>
      </c>
      <c r="F8" s="22">
        <v>106.5</v>
      </c>
      <c r="G8" s="22">
        <v>42.21</v>
      </c>
      <c r="H8" s="22">
        <v>52.85</v>
      </c>
      <c r="I8" s="22">
        <v>5628.52</v>
      </c>
      <c r="J8" s="23">
        <v>9.8926203247956205E-3</v>
      </c>
    </row>
    <row r="9" spans="1:10">
      <c r="A9" s="15" t="s">
        <v>28</v>
      </c>
      <c r="B9" s="15"/>
      <c r="C9" s="15"/>
      <c r="D9" s="15" t="s">
        <v>646</v>
      </c>
      <c r="E9" s="15"/>
      <c r="F9" s="17"/>
      <c r="G9" s="27"/>
      <c r="H9" s="27"/>
      <c r="I9" s="17">
        <v>1822.55</v>
      </c>
      <c r="J9" s="18">
        <v>3.2032923704555117E-3</v>
      </c>
    </row>
    <row r="10" spans="1:10" ht="38.25">
      <c r="A10" s="19" t="s">
        <v>29</v>
      </c>
      <c r="B10" s="20" t="s">
        <v>676</v>
      </c>
      <c r="C10" s="19" t="s">
        <v>24</v>
      </c>
      <c r="D10" s="19" t="s">
        <v>677</v>
      </c>
      <c r="E10" s="21" t="s">
        <v>30</v>
      </c>
      <c r="F10" s="22">
        <v>44.46</v>
      </c>
      <c r="G10" s="22">
        <v>27.82</v>
      </c>
      <c r="H10" s="22">
        <v>34.83</v>
      </c>
      <c r="I10" s="22">
        <v>1548.54</v>
      </c>
      <c r="J10" s="23">
        <v>2.7216956282928744E-3</v>
      </c>
    </row>
    <row r="11" spans="1:10">
      <c r="A11" s="19" t="s">
        <v>31</v>
      </c>
      <c r="B11" s="20" t="s">
        <v>43</v>
      </c>
      <c r="C11" s="19" t="s">
        <v>27</v>
      </c>
      <c r="D11" s="19" t="s">
        <v>44</v>
      </c>
      <c r="E11" s="21" t="s">
        <v>30</v>
      </c>
      <c r="F11" s="22">
        <v>6.56</v>
      </c>
      <c r="G11" s="22">
        <v>33.36</v>
      </c>
      <c r="H11" s="22">
        <v>41.77</v>
      </c>
      <c r="I11" s="22">
        <v>274.01</v>
      </c>
      <c r="J11" s="23">
        <v>4.8159674216263738E-4</v>
      </c>
    </row>
    <row r="12" spans="1:10">
      <c r="A12" s="15" t="s">
        <v>45</v>
      </c>
      <c r="B12" s="15"/>
      <c r="C12" s="15"/>
      <c r="D12" s="15" t="s">
        <v>647</v>
      </c>
      <c r="E12" s="15"/>
      <c r="F12" s="17"/>
      <c r="G12" s="27"/>
      <c r="H12" s="27"/>
      <c r="I12" s="17">
        <v>52120.34</v>
      </c>
      <c r="J12" s="18">
        <v>9.1606094465198337E-2</v>
      </c>
    </row>
    <row r="13" spans="1:10">
      <c r="A13" s="15" t="s">
        <v>46</v>
      </c>
      <c r="B13" s="15"/>
      <c r="C13" s="15"/>
      <c r="D13" s="15" t="s">
        <v>678</v>
      </c>
      <c r="E13" s="15"/>
      <c r="F13" s="17"/>
      <c r="G13" s="27"/>
      <c r="H13" s="27"/>
      <c r="I13" s="17">
        <v>52120.34</v>
      </c>
      <c r="J13" s="18">
        <v>9.1606094465198337E-2</v>
      </c>
    </row>
    <row r="14" spans="1:10" ht="38.25">
      <c r="A14" s="19" t="s">
        <v>679</v>
      </c>
      <c r="B14" s="20" t="s">
        <v>680</v>
      </c>
      <c r="C14" s="19" t="s">
        <v>24</v>
      </c>
      <c r="D14" s="19" t="s">
        <v>681</v>
      </c>
      <c r="E14" s="21" t="s">
        <v>30</v>
      </c>
      <c r="F14" s="22">
        <v>18.239999999999998</v>
      </c>
      <c r="G14" s="22">
        <v>359.23</v>
      </c>
      <c r="H14" s="22">
        <v>449.82</v>
      </c>
      <c r="I14" s="22">
        <v>8204.7099999999991</v>
      </c>
      <c r="J14" s="23">
        <v>1.4420501464870672E-2</v>
      </c>
    </row>
    <row r="15" spans="1:10" ht="51">
      <c r="A15" s="19" t="s">
        <v>682</v>
      </c>
      <c r="B15" s="20" t="s">
        <v>683</v>
      </c>
      <c r="C15" s="19" t="s">
        <v>24</v>
      </c>
      <c r="D15" s="19" t="s">
        <v>684</v>
      </c>
      <c r="E15" s="21" t="s">
        <v>25</v>
      </c>
      <c r="F15" s="22">
        <v>33.880000000000003</v>
      </c>
      <c r="G15" s="22">
        <v>69.48</v>
      </c>
      <c r="H15" s="22">
        <v>87</v>
      </c>
      <c r="I15" s="22">
        <v>2947.56</v>
      </c>
      <c r="J15" s="23">
        <v>5.1805966692051513E-3</v>
      </c>
    </row>
    <row r="16" spans="1:10" ht="25.5">
      <c r="A16" s="19" t="s">
        <v>685</v>
      </c>
      <c r="B16" s="20" t="s">
        <v>686</v>
      </c>
      <c r="C16" s="19" t="s">
        <v>27</v>
      </c>
      <c r="D16" s="19" t="s">
        <v>687</v>
      </c>
      <c r="E16" s="21" t="s">
        <v>30</v>
      </c>
      <c r="F16" s="22">
        <v>1.64</v>
      </c>
      <c r="G16" s="22">
        <v>408.88</v>
      </c>
      <c r="H16" s="22">
        <v>511.99</v>
      </c>
      <c r="I16" s="22">
        <v>839.66</v>
      </c>
      <c r="J16" s="23">
        <v>1.4757765064204961E-3</v>
      </c>
    </row>
    <row r="17" spans="1:10" ht="25.5">
      <c r="A17" s="19" t="s">
        <v>688</v>
      </c>
      <c r="B17" s="20" t="s">
        <v>41</v>
      </c>
      <c r="C17" s="19" t="s">
        <v>27</v>
      </c>
      <c r="D17" s="19" t="s">
        <v>42</v>
      </c>
      <c r="E17" s="21" t="s">
        <v>25</v>
      </c>
      <c r="F17" s="22">
        <v>3.2</v>
      </c>
      <c r="G17" s="22">
        <v>109.26</v>
      </c>
      <c r="H17" s="22">
        <v>136.81</v>
      </c>
      <c r="I17" s="22">
        <v>437.79</v>
      </c>
      <c r="J17" s="23">
        <v>7.6945453724820635E-4</v>
      </c>
    </row>
    <row r="18" spans="1:10" ht="38.25">
      <c r="A18" s="19" t="s">
        <v>689</v>
      </c>
      <c r="B18" s="20" t="s">
        <v>690</v>
      </c>
      <c r="C18" s="19" t="s">
        <v>27</v>
      </c>
      <c r="D18" s="19" t="s">
        <v>691</v>
      </c>
      <c r="E18" s="21" t="s">
        <v>25</v>
      </c>
      <c r="F18" s="22">
        <v>107</v>
      </c>
      <c r="G18" s="22">
        <v>56.26</v>
      </c>
      <c r="H18" s="22">
        <v>70.44</v>
      </c>
      <c r="I18" s="22">
        <v>7537.08</v>
      </c>
      <c r="J18" s="23">
        <v>1.3247082856170107E-2</v>
      </c>
    </row>
    <row r="19" spans="1:10" ht="25.5">
      <c r="A19" s="19" t="s">
        <v>692</v>
      </c>
      <c r="B19" s="20" t="s">
        <v>32</v>
      </c>
      <c r="C19" s="19" t="s">
        <v>27</v>
      </c>
      <c r="D19" s="19" t="s">
        <v>33</v>
      </c>
      <c r="E19" s="21" t="s">
        <v>34</v>
      </c>
      <c r="F19" s="22">
        <v>32</v>
      </c>
      <c r="G19" s="22">
        <v>15.66</v>
      </c>
      <c r="H19" s="22">
        <v>19.600000000000001</v>
      </c>
      <c r="I19" s="22">
        <v>627.20000000000005</v>
      </c>
      <c r="J19" s="23">
        <v>1.1023593178511959E-3</v>
      </c>
    </row>
    <row r="20" spans="1:10" ht="25.5">
      <c r="A20" s="19" t="s">
        <v>693</v>
      </c>
      <c r="B20" s="20" t="s">
        <v>35</v>
      </c>
      <c r="C20" s="19" t="s">
        <v>27</v>
      </c>
      <c r="D20" s="19" t="s">
        <v>36</v>
      </c>
      <c r="E20" s="21" t="s">
        <v>34</v>
      </c>
      <c r="F20" s="22">
        <v>28.4</v>
      </c>
      <c r="G20" s="22">
        <v>14.91</v>
      </c>
      <c r="H20" s="22">
        <v>18.670000000000002</v>
      </c>
      <c r="I20" s="22">
        <v>530.22</v>
      </c>
      <c r="J20" s="23">
        <v>9.3190841439901321E-4</v>
      </c>
    </row>
    <row r="21" spans="1:10" ht="25.5">
      <c r="A21" s="19" t="s">
        <v>694</v>
      </c>
      <c r="B21" s="20" t="s">
        <v>37</v>
      </c>
      <c r="C21" s="19" t="s">
        <v>27</v>
      </c>
      <c r="D21" s="19" t="s">
        <v>38</v>
      </c>
      <c r="E21" s="21" t="s">
        <v>34</v>
      </c>
      <c r="F21" s="22">
        <v>67.400000000000006</v>
      </c>
      <c r="G21" s="22">
        <v>13.44</v>
      </c>
      <c r="H21" s="22">
        <v>16.82</v>
      </c>
      <c r="I21" s="22">
        <v>1133.6600000000001</v>
      </c>
      <c r="J21" s="23">
        <v>1.9925074366632443E-3</v>
      </c>
    </row>
    <row r="22" spans="1:10" ht="25.5">
      <c r="A22" s="19" t="s">
        <v>695</v>
      </c>
      <c r="B22" s="20" t="s">
        <v>92</v>
      </c>
      <c r="C22" s="19" t="s">
        <v>27</v>
      </c>
      <c r="D22" s="19" t="s">
        <v>93</v>
      </c>
      <c r="E22" s="21" t="s">
        <v>34</v>
      </c>
      <c r="F22" s="22">
        <v>300.60000000000002</v>
      </c>
      <c r="G22" s="22">
        <v>11.42</v>
      </c>
      <c r="H22" s="22">
        <v>14.3</v>
      </c>
      <c r="I22" s="22">
        <v>4298.58</v>
      </c>
      <c r="J22" s="23">
        <v>7.5551334766084085E-3</v>
      </c>
    </row>
    <row r="23" spans="1:10" ht="25.5">
      <c r="A23" s="19" t="s">
        <v>696</v>
      </c>
      <c r="B23" s="20" t="s">
        <v>39</v>
      </c>
      <c r="C23" s="19" t="s">
        <v>27</v>
      </c>
      <c r="D23" s="19" t="s">
        <v>40</v>
      </c>
      <c r="E23" s="21" t="s">
        <v>34</v>
      </c>
      <c r="F23" s="22">
        <v>102.2</v>
      </c>
      <c r="G23" s="22">
        <v>16.32</v>
      </c>
      <c r="H23" s="22">
        <v>20.43</v>
      </c>
      <c r="I23" s="22">
        <v>2087.94</v>
      </c>
      <c r="J23" s="23">
        <v>3.6697387023504877E-3</v>
      </c>
    </row>
    <row r="24" spans="1:10" ht="38.25">
      <c r="A24" s="19" t="s">
        <v>697</v>
      </c>
      <c r="B24" s="20" t="s">
        <v>698</v>
      </c>
      <c r="C24" s="19" t="s">
        <v>27</v>
      </c>
      <c r="D24" s="19" t="s">
        <v>699</v>
      </c>
      <c r="E24" s="21" t="s">
        <v>30</v>
      </c>
      <c r="F24" s="22">
        <v>37.9</v>
      </c>
      <c r="G24" s="22">
        <v>322.70999999999998</v>
      </c>
      <c r="H24" s="22">
        <v>404.09</v>
      </c>
      <c r="I24" s="22">
        <v>15315.01</v>
      </c>
      <c r="J24" s="23">
        <v>2.6917480829853704E-2</v>
      </c>
    </row>
    <row r="25" spans="1:10" ht="25.5">
      <c r="A25" s="19" t="s">
        <v>700</v>
      </c>
      <c r="B25" s="20" t="s">
        <v>701</v>
      </c>
      <c r="C25" s="19" t="s">
        <v>27</v>
      </c>
      <c r="D25" s="19" t="s">
        <v>702</v>
      </c>
      <c r="E25" s="21" t="s">
        <v>30</v>
      </c>
      <c r="F25" s="22">
        <v>37.9</v>
      </c>
      <c r="G25" s="22">
        <v>142.84</v>
      </c>
      <c r="H25" s="22">
        <v>178.86</v>
      </c>
      <c r="I25" s="22">
        <v>6778.79</v>
      </c>
      <c r="J25" s="23">
        <v>1.1914321301429382E-2</v>
      </c>
    </row>
    <row r="26" spans="1:10" ht="38.25">
      <c r="A26" s="19" t="s">
        <v>703</v>
      </c>
      <c r="B26" s="20" t="s">
        <v>704</v>
      </c>
      <c r="C26" s="19" t="s">
        <v>24</v>
      </c>
      <c r="D26" s="19" t="s">
        <v>705</v>
      </c>
      <c r="E26" s="21" t="s">
        <v>25</v>
      </c>
      <c r="F26" s="22">
        <v>112.92</v>
      </c>
      <c r="G26" s="22">
        <v>9.7799999999999994</v>
      </c>
      <c r="H26" s="22">
        <v>12.24</v>
      </c>
      <c r="I26" s="22">
        <v>1382.14</v>
      </c>
      <c r="J26" s="23">
        <v>2.4292329521282715E-3</v>
      </c>
    </row>
    <row r="27" spans="1:10">
      <c r="A27" s="15" t="s">
        <v>57</v>
      </c>
      <c r="B27" s="15"/>
      <c r="C27" s="15"/>
      <c r="D27" s="15" t="s">
        <v>648</v>
      </c>
      <c r="E27" s="15"/>
      <c r="F27" s="17"/>
      <c r="G27" s="27"/>
      <c r="H27" s="27"/>
      <c r="I27" s="17">
        <v>50748.28</v>
      </c>
      <c r="J27" s="18">
        <v>8.9194578002106964E-2</v>
      </c>
    </row>
    <row r="28" spans="1:10">
      <c r="A28" s="15" t="s">
        <v>58</v>
      </c>
      <c r="B28" s="15"/>
      <c r="C28" s="15"/>
      <c r="D28" s="15" t="s">
        <v>706</v>
      </c>
      <c r="E28" s="15"/>
      <c r="F28" s="17"/>
      <c r="G28" s="27"/>
      <c r="H28" s="27"/>
      <c r="I28" s="17">
        <v>17491.740000000002</v>
      </c>
      <c r="J28" s="18">
        <v>3.0743275788313897E-2</v>
      </c>
    </row>
    <row r="29" spans="1:10" ht="38.25">
      <c r="A29" s="19" t="s">
        <v>707</v>
      </c>
      <c r="B29" s="20" t="s">
        <v>47</v>
      </c>
      <c r="C29" s="19" t="s">
        <v>27</v>
      </c>
      <c r="D29" s="19" t="s">
        <v>48</v>
      </c>
      <c r="E29" s="21" t="s">
        <v>25</v>
      </c>
      <c r="F29" s="22">
        <v>98.48</v>
      </c>
      <c r="G29" s="22">
        <v>27.07</v>
      </c>
      <c r="H29" s="22">
        <v>33.89</v>
      </c>
      <c r="I29" s="22">
        <v>3337.48</v>
      </c>
      <c r="J29" s="23">
        <v>5.8659154594100909E-3</v>
      </c>
    </row>
    <row r="30" spans="1:10" ht="38.25">
      <c r="A30" s="19" t="s">
        <v>708</v>
      </c>
      <c r="B30" s="20" t="s">
        <v>55</v>
      </c>
      <c r="C30" s="19" t="s">
        <v>27</v>
      </c>
      <c r="D30" s="19" t="s">
        <v>56</v>
      </c>
      <c r="E30" s="21" t="s">
        <v>34</v>
      </c>
      <c r="F30" s="22">
        <v>151</v>
      </c>
      <c r="G30" s="22">
        <v>16.34</v>
      </c>
      <c r="H30" s="22">
        <v>20.46</v>
      </c>
      <c r="I30" s="22">
        <v>3089.46</v>
      </c>
      <c r="J30" s="23">
        <v>5.4299984345161922E-3</v>
      </c>
    </row>
    <row r="31" spans="1:10" ht="38.25">
      <c r="A31" s="19" t="s">
        <v>709</v>
      </c>
      <c r="B31" s="20" t="s">
        <v>53</v>
      </c>
      <c r="C31" s="19" t="s">
        <v>27</v>
      </c>
      <c r="D31" s="19" t="s">
        <v>54</v>
      </c>
      <c r="E31" s="21" t="s">
        <v>34</v>
      </c>
      <c r="F31" s="22">
        <v>402</v>
      </c>
      <c r="G31" s="22">
        <v>13.38</v>
      </c>
      <c r="H31" s="22">
        <v>16.75</v>
      </c>
      <c r="I31" s="22">
        <v>6733.5</v>
      </c>
      <c r="J31" s="23">
        <v>1.1834720131937225E-2</v>
      </c>
    </row>
    <row r="32" spans="1:10" ht="38.25">
      <c r="A32" s="19" t="s">
        <v>710</v>
      </c>
      <c r="B32" s="20" t="s">
        <v>698</v>
      </c>
      <c r="C32" s="19" t="s">
        <v>27</v>
      </c>
      <c r="D32" s="19" t="s">
        <v>699</v>
      </c>
      <c r="E32" s="21" t="s">
        <v>30</v>
      </c>
      <c r="F32" s="22">
        <v>7.43</v>
      </c>
      <c r="G32" s="22">
        <v>322.70999999999998</v>
      </c>
      <c r="H32" s="22">
        <v>404.09</v>
      </c>
      <c r="I32" s="22">
        <v>3002.38</v>
      </c>
      <c r="J32" s="23">
        <v>5.2769476542252449E-3</v>
      </c>
    </row>
    <row r="33" spans="1:10" ht="25.5">
      <c r="A33" s="19" t="s">
        <v>711</v>
      </c>
      <c r="B33" s="20" t="s">
        <v>701</v>
      </c>
      <c r="C33" s="19" t="s">
        <v>27</v>
      </c>
      <c r="D33" s="19" t="s">
        <v>702</v>
      </c>
      <c r="E33" s="21" t="s">
        <v>30</v>
      </c>
      <c r="F33" s="22">
        <v>7.43</v>
      </c>
      <c r="G33" s="22">
        <v>142.84</v>
      </c>
      <c r="H33" s="22">
        <v>178.86</v>
      </c>
      <c r="I33" s="22">
        <v>1328.92</v>
      </c>
      <c r="J33" s="23">
        <v>2.3356941082251456E-3</v>
      </c>
    </row>
    <row r="34" spans="1:10">
      <c r="A34" s="15" t="s">
        <v>712</v>
      </c>
      <c r="B34" s="15"/>
      <c r="C34" s="15"/>
      <c r="D34" s="15" t="s">
        <v>713</v>
      </c>
      <c r="E34" s="15"/>
      <c r="F34" s="17"/>
      <c r="G34" s="27"/>
      <c r="H34" s="27"/>
      <c r="I34" s="17">
        <v>24050.68</v>
      </c>
      <c r="J34" s="18">
        <v>4.2271191324389987E-2</v>
      </c>
    </row>
    <row r="35" spans="1:10" ht="38.25">
      <c r="A35" s="19" t="s">
        <v>714</v>
      </c>
      <c r="B35" s="20" t="s">
        <v>88</v>
      </c>
      <c r="C35" s="19" t="s">
        <v>27</v>
      </c>
      <c r="D35" s="19" t="s">
        <v>89</v>
      </c>
      <c r="E35" s="21" t="s">
        <v>25</v>
      </c>
      <c r="F35" s="22">
        <v>136</v>
      </c>
      <c r="G35" s="22">
        <v>40.24</v>
      </c>
      <c r="H35" s="22">
        <v>50.38</v>
      </c>
      <c r="I35" s="22">
        <v>6851.68</v>
      </c>
      <c r="J35" s="23">
        <v>1.2042431905189225E-2</v>
      </c>
    </row>
    <row r="36" spans="1:10" ht="38.25">
      <c r="A36" s="19" t="s">
        <v>715</v>
      </c>
      <c r="B36" s="20" t="s">
        <v>55</v>
      </c>
      <c r="C36" s="19" t="s">
        <v>27</v>
      </c>
      <c r="D36" s="19" t="s">
        <v>56</v>
      </c>
      <c r="E36" s="21" t="s">
        <v>34</v>
      </c>
      <c r="F36" s="22">
        <v>174</v>
      </c>
      <c r="G36" s="22">
        <v>16.34</v>
      </c>
      <c r="H36" s="22">
        <v>20.46</v>
      </c>
      <c r="I36" s="22">
        <v>3560.04</v>
      </c>
      <c r="J36" s="23">
        <v>6.2570842887802475E-3</v>
      </c>
    </row>
    <row r="37" spans="1:10" ht="38.25">
      <c r="A37" s="19" t="s">
        <v>716</v>
      </c>
      <c r="B37" s="20" t="s">
        <v>49</v>
      </c>
      <c r="C37" s="19" t="s">
        <v>27</v>
      </c>
      <c r="D37" s="19" t="s">
        <v>50</v>
      </c>
      <c r="E37" s="21" t="s">
        <v>34</v>
      </c>
      <c r="F37" s="22">
        <v>90.8</v>
      </c>
      <c r="G37" s="22">
        <v>15.7</v>
      </c>
      <c r="H37" s="22">
        <v>19.649999999999999</v>
      </c>
      <c r="I37" s="22">
        <v>1784.22</v>
      </c>
      <c r="J37" s="23">
        <v>3.135924014822163E-3</v>
      </c>
    </row>
    <row r="38" spans="1:10" ht="38.25">
      <c r="A38" s="19" t="s">
        <v>717</v>
      </c>
      <c r="B38" s="20" t="s">
        <v>51</v>
      </c>
      <c r="C38" s="19" t="s">
        <v>27</v>
      </c>
      <c r="D38" s="19" t="s">
        <v>52</v>
      </c>
      <c r="E38" s="21" t="s">
        <v>34</v>
      </c>
      <c r="F38" s="22">
        <v>92.3</v>
      </c>
      <c r="G38" s="22">
        <v>14.91</v>
      </c>
      <c r="H38" s="22">
        <v>18.670000000000002</v>
      </c>
      <c r="I38" s="22">
        <v>1723.24</v>
      </c>
      <c r="J38" s="23">
        <v>3.0287462865017456E-3</v>
      </c>
    </row>
    <row r="39" spans="1:10" ht="38.25">
      <c r="A39" s="19" t="s">
        <v>718</v>
      </c>
      <c r="B39" s="20" t="s">
        <v>53</v>
      </c>
      <c r="C39" s="19" t="s">
        <v>27</v>
      </c>
      <c r="D39" s="19" t="s">
        <v>54</v>
      </c>
      <c r="E39" s="21" t="s">
        <v>34</v>
      </c>
      <c r="F39" s="22">
        <v>140</v>
      </c>
      <c r="G39" s="22">
        <v>13.38</v>
      </c>
      <c r="H39" s="22">
        <v>16.75</v>
      </c>
      <c r="I39" s="22">
        <v>2345</v>
      </c>
      <c r="J39" s="23">
        <v>4.121544324555252E-3</v>
      </c>
    </row>
    <row r="40" spans="1:10" ht="38.25">
      <c r="A40" s="19" t="s">
        <v>719</v>
      </c>
      <c r="B40" s="20" t="s">
        <v>720</v>
      </c>
      <c r="C40" s="19" t="s">
        <v>27</v>
      </c>
      <c r="D40" s="19" t="s">
        <v>721</v>
      </c>
      <c r="E40" s="21" t="s">
        <v>34</v>
      </c>
      <c r="F40" s="22">
        <v>76.400000000000006</v>
      </c>
      <c r="G40" s="22">
        <v>11.32</v>
      </c>
      <c r="H40" s="22">
        <v>14.17</v>
      </c>
      <c r="I40" s="22">
        <v>1082.58</v>
      </c>
      <c r="J40" s="23">
        <v>1.9027298315040619E-3</v>
      </c>
    </row>
    <row r="41" spans="1:10" ht="38.25">
      <c r="A41" s="19" t="s">
        <v>722</v>
      </c>
      <c r="B41" s="20" t="s">
        <v>698</v>
      </c>
      <c r="C41" s="19" t="s">
        <v>27</v>
      </c>
      <c r="D41" s="19" t="s">
        <v>699</v>
      </c>
      <c r="E41" s="21" t="s">
        <v>30</v>
      </c>
      <c r="F41" s="22">
        <v>11.5</v>
      </c>
      <c r="G41" s="22">
        <v>322.70999999999998</v>
      </c>
      <c r="H41" s="22">
        <v>404.09</v>
      </c>
      <c r="I41" s="22">
        <v>4647.03</v>
      </c>
      <c r="J41" s="23">
        <v>8.1675650842379516E-3</v>
      </c>
    </row>
    <row r="42" spans="1:10" ht="25.5">
      <c r="A42" s="19" t="s">
        <v>723</v>
      </c>
      <c r="B42" s="20" t="s">
        <v>701</v>
      </c>
      <c r="C42" s="19" t="s">
        <v>27</v>
      </c>
      <c r="D42" s="19" t="s">
        <v>702</v>
      </c>
      <c r="E42" s="21" t="s">
        <v>30</v>
      </c>
      <c r="F42" s="22">
        <v>11.5</v>
      </c>
      <c r="G42" s="22">
        <v>142.84</v>
      </c>
      <c r="H42" s="22">
        <v>178.86</v>
      </c>
      <c r="I42" s="22">
        <v>2056.89</v>
      </c>
      <c r="J42" s="23">
        <v>3.6151655887993405E-3</v>
      </c>
    </row>
    <row r="43" spans="1:10">
      <c r="A43" s="15" t="s">
        <v>724</v>
      </c>
      <c r="B43" s="15"/>
      <c r="C43" s="15"/>
      <c r="D43" s="15" t="s">
        <v>725</v>
      </c>
      <c r="E43" s="15"/>
      <c r="F43" s="17"/>
      <c r="G43" s="27"/>
      <c r="H43" s="27"/>
      <c r="I43" s="17">
        <v>9205.86</v>
      </c>
      <c r="J43" s="18">
        <v>1.6180110889403077E-2</v>
      </c>
    </row>
    <row r="44" spans="1:10" ht="38.25">
      <c r="A44" s="19" t="s">
        <v>726</v>
      </c>
      <c r="B44" s="20" t="s">
        <v>727</v>
      </c>
      <c r="C44" s="19" t="s">
        <v>27</v>
      </c>
      <c r="D44" s="19" t="s">
        <v>728</v>
      </c>
      <c r="E44" s="21" t="s">
        <v>25</v>
      </c>
      <c r="F44" s="22">
        <v>40</v>
      </c>
      <c r="G44" s="22">
        <v>17.03</v>
      </c>
      <c r="H44" s="22">
        <v>21.32</v>
      </c>
      <c r="I44" s="22">
        <v>852.8</v>
      </c>
      <c r="J44" s="23">
        <v>1.4988712153435903E-3</v>
      </c>
    </row>
    <row r="45" spans="1:10" ht="38.25">
      <c r="A45" s="19" t="s">
        <v>729</v>
      </c>
      <c r="B45" s="20" t="s">
        <v>493</v>
      </c>
      <c r="C45" s="19" t="s">
        <v>27</v>
      </c>
      <c r="D45" s="19" t="s">
        <v>494</v>
      </c>
      <c r="E45" s="21" t="s">
        <v>30</v>
      </c>
      <c r="F45" s="22">
        <v>5.5</v>
      </c>
      <c r="G45" s="22">
        <v>318.57</v>
      </c>
      <c r="H45" s="22">
        <v>398.91</v>
      </c>
      <c r="I45" s="22">
        <v>2194</v>
      </c>
      <c r="J45" s="23">
        <v>3.8561485066414599E-3</v>
      </c>
    </row>
    <row r="46" spans="1:10" ht="25.5">
      <c r="A46" s="19" t="s">
        <v>730</v>
      </c>
      <c r="B46" s="20" t="s">
        <v>701</v>
      </c>
      <c r="C46" s="19" t="s">
        <v>27</v>
      </c>
      <c r="D46" s="19" t="s">
        <v>702</v>
      </c>
      <c r="E46" s="21" t="s">
        <v>30</v>
      </c>
      <c r="F46" s="22">
        <v>5.5</v>
      </c>
      <c r="G46" s="22">
        <v>142.84</v>
      </c>
      <c r="H46" s="22">
        <v>178.86</v>
      </c>
      <c r="I46" s="22">
        <v>983.73</v>
      </c>
      <c r="J46" s="23">
        <v>1.7289922381214236E-3</v>
      </c>
    </row>
    <row r="47" spans="1:10" ht="38.25">
      <c r="A47" s="19" t="s">
        <v>731</v>
      </c>
      <c r="B47" s="20" t="s">
        <v>49</v>
      </c>
      <c r="C47" s="19" t="s">
        <v>27</v>
      </c>
      <c r="D47" s="19" t="s">
        <v>50</v>
      </c>
      <c r="E47" s="21" t="s">
        <v>34</v>
      </c>
      <c r="F47" s="22">
        <v>160.80000000000001</v>
      </c>
      <c r="G47" s="22">
        <v>15.7</v>
      </c>
      <c r="H47" s="22">
        <v>19.649999999999999</v>
      </c>
      <c r="I47" s="22">
        <v>3159.72</v>
      </c>
      <c r="J47" s="23">
        <v>5.5534865813150203E-3</v>
      </c>
    </row>
    <row r="48" spans="1:10" ht="38.25">
      <c r="A48" s="19" t="s">
        <v>732</v>
      </c>
      <c r="B48" s="20" t="s">
        <v>51</v>
      </c>
      <c r="C48" s="19" t="s">
        <v>27</v>
      </c>
      <c r="D48" s="19" t="s">
        <v>52</v>
      </c>
      <c r="E48" s="21" t="s">
        <v>34</v>
      </c>
      <c r="F48" s="22">
        <v>28.4</v>
      </c>
      <c r="G48" s="22">
        <v>14.91</v>
      </c>
      <c r="H48" s="22">
        <v>18.670000000000002</v>
      </c>
      <c r="I48" s="22">
        <v>530.22</v>
      </c>
      <c r="J48" s="23">
        <v>9.3190841439901321E-4</v>
      </c>
    </row>
    <row r="49" spans="1:10" ht="38.25">
      <c r="A49" s="19" t="s">
        <v>733</v>
      </c>
      <c r="B49" s="20" t="s">
        <v>55</v>
      </c>
      <c r="C49" s="19" t="s">
        <v>27</v>
      </c>
      <c r="D49" s="19" t="s">
        <v>56</v>
      </c>
      <c r="E49" s="21" t="s">
        <v>34</v>
      </c>
      <c r="F49" s="22">
        <v>72.599999999999994</v>
      </c>
      <c r="G49" s="22">
        <v>16.34</v>
      </c>
      <c r="H49" s="22">
        <v>20.46</v>
      </c>
      <c r="I49" s="22">
        <v>1485.39</v>
      </c>
      <c r="J49" s="23">
        <v>2.61070393358257E-3</v>
      </c>
    </row>
    <row r="50" spans="1:10">
      <c r="A50" s="15" t="s">
        <v>59</v>
      </c>
      <c r="B50" s="15"/>
      <c r="C50" s="15"/>
      <c r="D50" s="15" t="s">
        <v>649</v>
      </c>
      <c r="E50" s="15"/>
      <c r="F50" s="17"/>
      <c r="G50" s="27"/>
      <c r="H50" s="27"/>
      <c r="I50" s="17">
        <v>37280.57</v>
      </c>
      <c r="J50" s="18">
        <v>6.5523889850611861E-2</v>
      </c>
    </row>
    <row r="51" spans="1:10" ht="51">
      <c r="A51" s="19" t="s">
        <v>60</v>
      </c>
      <c r="B51" s="20" t="s">
        <v>734</v>
      </c>
      <c r="C51" s="19" t="s">
        <v>27</v>
      </c>
      <c r="D51" s="19" t="s">
        <v>735</v>
      </c>
      <c r="E51" s="21" t="s">
        <v>25</v>
      </c>
      <c r="F51" s="22">
        <v>148.44999999999999</v>
      </c>
      <c r="G51" s="22">
        <v>54.44</v>
      </c>
      <c r="H51" s="22">
        <v>68.16</v>
      </c>
      <c r="I51" s="22">
        <v>10118.35</v>
      </c>
      <c r="J51" s="23">
        <v>1.7783892544291531E-2</v>
      </c>
    </row>
    <row r="52" spans="1:10" ht="38.25">
      <c r="A52" s="19" t="s">
        <v>61</v>
      </c>
      <c r="B52" s="20" t="s">
        <v>736</v>
      </c>
      <c r="C52" s="19" t="s">
        <v>24</v>
      </c>
      <c r="D52" s="19" t="s">
        <v>737</v>
      </c>
      <c r="E52" s="21" t="s">
        <v>25</v>
      </c>
      <c r="F52" s="22">
        <v>191.54</v>
      </c>
      <c r="G52" s="22">
        <v>110.22</v>
      </c>
      <c r="H52" s="22">
        <v>138.01</v>
      </c>
      <c r="I52" s="22">
        <v>26434.43</v>
      </c>
      <c r="J52" s="23">
        <v>4.646084219162179E-2</v>
      </c>
    </row>
    <row r="53" spans="1:10" ht="25.5">
      <c r="A53" s="19" t="s">
        <v>62</v>
      </c>
      <c r="B53" s="20" t="s">
        <v>738</v>
      </c>
      <c r="C53" s="19" t="s">
        <v>27</v>
      </c>
      <c r="D53" s="19" t="s">
        <v>739</v>
      </c>
      <c r="E53" s="21" t="s">
        <v>71</v>
      </c>
      <c r="F53" s="22">
        <v>2.12</v>
      </c>
      <c r="G53" s="22">
        <v>36.51</v>
      </c>
      <c r="H53" s="22">
        <v>45.71</v>
      </c>
      <c r="I53" s="22">
        <v>96.9</v>
      </c>
      <c r="J53" s="23">
        <v>1.703102963963343E-4</v>
      </c>
    </row>
    <row r="54" spans="1:10" ht="25.5">
      <c r="A54" s="19" t="s">
        <v>65</v>
      </c>
      <c r="B54" s="20" t="s">
        <v>740</v>
      </c>
      <c r="C54" s="19" t="s">
        <v>27</v>
      </c>
      <c r="D54" s="19" t="s">
        <v>741</v>
      </c>
      <c r="E54" s="21" t="s">
        <v>71</v>
      </c>
      <c r="F54" s="22">
        <v>15.95</v>
      </c>
      <c r="G54" s="22">
        <v>26.84</v>
      </c>
      <c r="H54" s="22">
        <v>33.6</v>
      </c>
      <c r="I54" s="22">
        <v>535.91999999999996</v>
      </c>
      <c r="J54" s="23">
        <v>9.4192666712820928E-4</v>
      </c>
    </row>
    <row r="55" spans="1:10" ht="25.5">
      <c r="A55" s="19" t="s">
        <v>66</v>
      </c>
      <c r="B55" s="20" t="s">
        <v>742</v>
      </c>
      <c r="C55" s="19" t="s">
        <v>27</v>
      </c>
      <c r="D55" s="19" t="s">
        <v>743</v>
      </c>
      <c r="E55" s="21" t="s">
        <v>71</v>
      </c>
      <c r="F55" s="22">
        <v>2.12</v>
      </c>
      <c r="G55" s="22">
        <v>35.78</v>
      </c>
      <c r="H55" s="22">
        <v>44.8</v>
      </c>
      <c r="I55" s="22">
        <v>94.97</v>
      </c>
      <c r="J55" s="23">
        <v>1.6691815117399246E-4</v>
      </c>
    </row>
    <row r="56" spans="1:10">
      <c r="A56" s="15" t="s">
        <v>650</v>
      </c>
      <c r="B56" s="15"/>
      <c r="C56" s="15"/>
      <c r="D56" s="15" t="s">
        <v>76</v>
      </c>
      <c r="E56" s="15"/>
      <c r="F56" s="17"/>
      <c r="G56" s="27"/>
      <c r="H56" s="27"/>
      <c r="I56" s="17">
        <v>9294.0499999999993</v>
      </c>
      <c r="J56" s="18">
        <v>1.6335112592593921E-2</v>
      </c>
    </row>
    <row r="57" spans="1:10">
      <c r="A57" s="15" t="s">
        <v>744</v>
      </c>
      <c r="B57" s="15"/>
      <c r="C57" s="15"/>
      <c r="D57" s="15" t="s">
        <v>745</v>
      </c>
      <c r="E57" s="15"/>
      <c r="F57" s="17"/>
      <c r="G57" s="27"/>
      <c r="H57" s="27"/>
      <c r="I57" s="17">
        <v>9294.0499999999993</v>
      </c>
      <c r="J57" s="18">
        <v>1.6335112592593921E-2</v>
      </c>
    </row>
    <row r="58" spans="1:10" ht="38.25">
      <c r="A58" s="19" t="s">
        <v>746</v>
      </c>
      <c r="B58" s="20" t="s">
        <v>90</v>
      </c>
      <c r="C58" s="19" t="s">
        <v>27</v>
      </c>
      <c r="D58" s="19" t="s">
        <v>91</v>
      </c>
      <c r="E58" s="21" t="s">
        <v>25</v>
      </c>
      <c r="F58" s="22">
        <v>1.49</v>
      </c>
      <c r="G58" s="22">
        <v>663.81</v>
      </c>
      <c r="H58" s="22">
        <v>831.22</v>
      </c>
      <c r="I58" s="22">
        <v>1238.51</v>
      </c>
      <c r="J58" s="23">
        <v>2.1767905592345099E-3</v>
      </c>
    </row>
    <row r="59" spans="1:10" ht="38.25">
      <c r="A59" s="19" t="s">
        <v>747</v>
      </c>
      <c r="B59" s="20" t="s">
        <v>748</v>
      </c>
      <c r="C59" s="19" t="s">
        <v>24</v>
      </c>
      <c r="D59" s="19" t="s">
        <v>749</v>
      </c>
      <c r="E59" s="21" t="s">
        <v>25</v>
      </c>
      <c r="F59" s="22">
        <v>27.75</v>
      </c>
      <c r="G59" s="22">
        <v>231.83</v>
      </c>
      <c r="H59" s="22">
        <v>290.29000000000002</v>
      </c>
      <c r="I59" s="22">
        <v>8055.54</v>
      </c>
      <c r="J59" s="23">
        <v>1.415832203335941E-2</v>
      </c>
    </row>
    <row r="60" spans="1:10">
      <c r="A60" s="15" t="s">
        <v>651</v>
      </c>
      <c r="B60" s="15"/>
      <c r="C60" s="15"/>
      <c r="D60" s="15" t="s">
        <v>72</v>
      </c>
      <c r="E60" s="15"/>
      <c r="F60" s="17"/>
      <c r="G60" s="27"/>
      <c r="H60" s="27"/>
      <c r="I60" s="17">
        <v>182146.4</v>
      </c>
      <c r="J60" s="18">
        <v>0.32013836296723702</v>
      </c>
    </row>
    <row r="61" spans="1:10">
      <c r="A61" s="15" t="s">
        <v>750</v>
      </c>
      <c r="B61" s="15"/>
      <c r="C61" s="15"/>
      <c r="D61" s="15" t="s">
        <v>751</v>
      </c>
      <c r="E61" s="15"/>
      <c r="F61" s="17"/>
      <c r="G61" s="27"/>
      <c r="H61" s="27"/>
      <c r="I61" s="17">
        <v>182146.4</v>
      </c>
      <c r="J61" s="18">
        <v>0.32013836296723702</v>
      </c>
    </row>
    <row r="62" spans="1:10" ht="51">
      <c r="A62" s="19" t="s">
        <v>752</v>
      </c>
      <c r="B62" s="20" t="s">
        <v>753</v>
      </c>
      <c r="C62" s="19" t="s">
        <v>27</v>
      </c>
      <c r="D62" s="19" t="s">
        <v>754</v>
      </c>
      <c r="E62" s="21" t="s">
        <v>34</v>
      </c>
      <c r="F62" s="22">
        <v>4972</v>
      </c>
      <c r="G62" s="22">
        <v>17.13</v>
      </c>
      <c r="H62" s="22">
        <v>21.45</v>
      </c>
      <c r="I62" s="22">
        <v>106649.4</v>
      </c>
      <c r="J62" s="23">
        <v>0.18744572677493515</v>
      </c>
    </row>
    <row r="63" spans="1:10" ht="25.5">
      <c r="A63" s="19" t="s">
        <v>755</v>
      </c>
      <c r="B63" s="20" t="s">
        <v>756</v>
      </c>
      <c r="C63" s="19" t="s">
        <v>27</v>
      </c>
      <c r="D63" s="19" t="s">
        <v>757</v>
      </c>
      <c r="E63" s="21" t="s">
        <v>25</v>
      </c>
      <c r="F63" s="22">
        <v>690.98</v>
      </c>
      <c r="G63" s="22">
        <v>82.43</v>
      </c>
      <c r="H63" s="22">
        <v>103.21</v>
      </c>
      <c r="I63" s="22">
        <v>71316.039999999994</v>
      </c>
      <c r="J63" s="23">
        <v>0.12534423023955452</v>
      </c>
    </row>
    <row r="64" spans="1:10" ht="51">
      <c r="A64" s="19" t="s">
        <v>758</v>
      </c>
      <c r="B64" s="20" t="s">
        <v>94</v>
      </c>
      <c r="C64" s="19" t="s">
        <v>27</v>
      </c>
      <c r="D64" s="19" t="s">
        <v>95</v>
      </c>
      <c r="E64" s="21" t="s">
        <v>71</v>
      </c>
      <c r="F64" s="22">
        <v>36</v>
      </c>
      <c r="G64" s="22">
        <v>61.41</v>
      </c>
      <c r="H64" s="22">
        <v>76.89</v>
      </c>
      <c r="I64" s="22">
        <v>2768.04</v>
      </c>
      <c r="J64" s="23">
        <v>4.8650744358814165E-3</v>
      </c>
    </row>
    <row r="65" spans="1:10" ht="25.5">
      <c r="A65" s="19" t="s">
        <v>759</v>
      </c>
      <c r="B65" s="20" t="s">
        <v>73</v>
      </c>
      <c r="C65" s="19" t="s">
        <v>27</v>
      </c>
      <c r="D65" s="19" t="s">
        <v>74</v>
      </c>
      <c r="E65" s="21" t="s">
        <v>25</v>
      </c>
      <c r="F65" s="22">
        <v>6.48</v>
      </c>
      <c r="G65" s="22">
        <v>28.11</v>
      </c>
      <c r="H65" s="22">
        <v>35.19</v>
      </c>
      <c r="I65" s="22">
        <v>228.03</v>
      </c>
      <c r="J65" s="23">
        <v>4.0078283681378859E-4</v>
      </c>
    </row>
    <row r="66" spans="1:10" ht="25.5">
      <c r="A66" s="19" t="s">
        <v>760</v>
      </c>
      <c r="B66" s="20" t="s">
        <v>761</v>
      </c>
      <c r="C66" s="19" t="s">
        <v>27</v>
      </c>
      <c r="D66" s="19" t="s">
        <v>762</v>
      </c>
      <c r="E66" s="21" t="s">
        <v>25</v>
      </c>
      <c r="F66" s="22">
        <v>29.12</v>
      </c>
      <c r="G66" s="22">
        <v>32.5</v>
      </c>
      <c r="H66" s="22">
        <v>40.69</v>
      </c>
      <c r="I66" s="22">
        <v>1184.8900000000001</v>
      </c>
      <c r="J66" s="23">
        <v>2.0825486800521418E-3</v>
      </c>
    </row>
    <row r="67" spans="1:10">
      <c r="A67" s="15" t="s">
        <v>652</v>
      </c>
      <c r="B67" s="15"/>
      <c r="C67" s="15"/>
      <c r="D67" s="15" t="s">
        <v>653</v>
      </c>
      <c r="E67" s="15"/>
      <c r="F67" s="17"/>
      <c r="G67" s="27"/>
      <c r="H67" s="27"/>
      <c r="I67" s="17">
        <v>15416.92</v>
      </c>
      <c r="J67" s="18">
        <v>2.7096596643122542E-2</v>
      </c>
    </row>
    <row r="68" spans="1:10" ht="38.25">
      <c r="A68" s="19" t="s">
        <v>763</v>
      </c>
      <c r="B68" s="20" t="s">
        <v>764</v>
      </c>
      <c r="C68" s="19" t="s">
        <v>27</v>
      </c>
      <c r="D68" s="19" t="s">
        <v>765</v>
      </c>
      <c r="E68" s="21" t="s">
        <v>25</v>
      </c>
      <c r="F68" s="22">
        <v>463.11</v>
      </c>
      <c r="G68" s="22">
        <v>2.72</v>
      </c>
      <c r="H68" s="22">
        <v>3.4</v>
      </c>
      <c r="I68" s="22">
        <v>1574.57</v>
      </c>
      <c r="J68" s="23">
        <v>2.7674456490895368E-3</v>
      </c>
    </row>
    <row r="69" spans="1:10" ht="51">
      <c r="A69" s="19" t="s">
        <v>766</v>
      </c>
      <c r="B69" s="20" t="s">
        <v>394</v>
      </c>
      <c r="C69" s="19" t="s">
        <v>27</v>
      </c>
      <c r="D69" s="19" t="s">
        <v>395</v>
      </c>
      <c r="E69" s="21" t="s">
        <v>25</v>
      </c>
      <c r="F69" s="22">
        <v>463.11</v>
      </c>
      <c r="G69" s="22">
        <v>23.87</v>
      </c>
      <c r="H69" s="22">
        <v>29.89</v>
      </c>
      <c r="I69" s="22">
        <v>13842.35</v>
      </c>
      <c r="J69" s="23">
        <v>2.4329150994033006E-2</v>
      </c>
    </row>
    <row r="70" spans="1:10">
      <c r="A70" s="15" t="s">
        <v>654</v>
      </c>
      <c r="B70" s="15"/>
      <c r="C70" s="15"/>
      <c r="D70" s="15" t="s">
        <v>87</v>
      </c>
      <c r="E70" s="15"/>
      <c r="F70" s="17"/>
      <c r="G70" s="27"/>
      <c r="H70" s="27"/>
      <c r="I70" s="17">
        <v>103305.27</v>
      </c>
      <c r="J70" s="18">
        <v>0.18156812335400765</v>
      </c>
    </row>
    <row r="71" spans="1:10" ht="38.25">
      <c r="A71" s="19" t="s">
        <v>767</v>
      </c>
      <c r="B71" s="20" t="s">
        <v>768</v>
      </c>
      <c r="C71" s="19" t="s">
        <v>24</v>
      </c>
      <c r="D71" s="19" t="s">
        <v>769</v>
      </c>
      <c r="E71" s="21" t="s">
        <v>30</v>
      </c>
      <c r="F71" s="22">
        <v>23.81</v>
      </c>
      <c r="G71" s="22">
        <v>13.18</v>
      </c>
      <c r="H71" s="22">
        <v>16.5</v>
      </c>
      <c r="I71" s="22">
        <v>392.86</v>
      </c>
      <c r="J71" s="23">
        <v>6.9048609950736733E-4</v>
      </c>
    </row>
    <row r="72" spans="1:10" ht="25.5">
      <c r="A72" s="19" t="s">
        <v>770</v>
      </c>
      <c r="B72" s="20" t="s">
        <v>686</v>
      </c>
      <c r="C72" s="19" t="s">
        <v>27</v>
      </c>
      <c r="D72" s="19" t="s">
        <v>687</v>
      </c>
      <c r="E72" s="21" t="s">
        <v>30</v>
      </c>
      <c r="F72" s="22">
        <v>6.48</v>
      </c>
      <c r="G72" s="22">
        <v>408.88</v>
      </c>
      <c r="H72" s="22">
        <v>511.99</v>
      </c>
      <c r="I72" s="22">
        <v>3317.69</v>
      </c>
      <c r="J72" s="23">
        <v>5.8311327889696016E-3</v>
      </c>
    </row>
    <row r="73" spans="1:10" ht="38.25">
      <c r="A73" s="19" t="s">
        <v>771</v>
      </c>
      <c r="B73" s="20" t="s">
        <v>79</v>
      </c>
      <c r="C73" s="19" t="s">
        <v>27</v>
      </c>
      <c r="D73" s="19" t="s">
        <v>80</v>
      </c>
      <c r="E73" s="21" t="s">
        <v>25</v>
      </c>
      <c r="F73" s="22">
        <v>6.48</v>
      </c>
      <c r="G73" s="22">
        <v>88.64</v>
      </c>
      <c r="H73" s="22">
        <v>110.99</v>
      </c>
      <c r="I73" s="22">
        <v>719.21</v>
      </c>
      <c r="J73" s="23">
        <v>1.2640750079587987E-3</v>
      </c>
    </row>
    <row r="74" spans="1:10" ht="38.25">
      <c r="A74" s="19" t="s">
        <v>772</v>
      </c>
      <c r="B74" s="20" t="s">
        <v>773</v>
      </c>
      <c r="C74" s="19" t="s">
        <v>24</v>
      </c>
      <c r="D74" s="19" t="s">
        <v>774</v>
      </c>
      <c r="E74" s="21" t="s">
        <v>25</v>
      </c>
      <c r="F74" s="22">
        <v>450.65</v>
      </c>
      <c r="G74" s="22">
        <v>90.51</v>
      </c>
      <c r="H74" s="22">
        <v>113.33</v>
      </c>
      <c r="I74" s="22">
        <v>51072.160000000003</v>
      </c>
      <c r="J74" s="23">
        <v>8.9763825667709074E-2</v>
      </c>
    </row>
    <row r="75" spans="1:10" ht="38.25">
      <c r="A75" s="19" t="s">
        <v>775</v>
      </c>
      <c r="B75" s="20" t="s">
        <v>776</v>
      </c>
      <c r="C75" s="19" t="s">
        <v>24</v>
      </c>
      <c r="D75" s="19" t="s">
        <v>777</v>
      </c>
      <c r="E75" s="21" t="s">
        <v>25</v>
      </c>
      <c r="F75" s="22">
        <v>450.65</v>
      </c>
      <c r="G75" s="22">
        <v>81.599999999999994</v>
      </c>
      <c r="H75" s="22">
        <v>102.17</v>
      </c>
      <c r="I75" s="22">
        <v>46042.91</v>
      </c>
      <c r="J75" s="23">
        <v>8.0924475222391587E-2</v>
      </c>
    </row>
    <row r="76" spans="1:10" ht="51">
      <c r="A76" s="19" t="s">
        <v>778</v>
      </c>
      <c r="B76" s="20" t="s">
        <v>779</v>
      </c>
      <c r="C76" s="19" t="s">
        <v>24</v>
      </c>
      <c r="D76" s="19" t="s">
        <v>780</v>
      </c>
      <c r="E76" s="21" t="s">
        <v>25</v>
      </c>
      <c r="F76" s="22">
        <v>19.100000000000001</v>
      </c>
      <c r="G76" s="22">
        <v>73.61</v>
      </c>
      <c r="H76" s="22">
        <v>92.17</v>
      </c>
      <c r="I76" s="22">
        <v>1760.44</v>
      </c>
      <c r="J76" s="23">
        <v>3.094128567471236E-3</v>
      </c>
    </row>
    <row r="77" spans="1:10">
      <c r="A77" s="15" t="s">
        <v>655</v>
      </c>
      <c r="B77" s="15"/>
      <c r="C77" s="15"/>
      <c r="D77" s="15" t="s">
        <v>81</v>
      </c>
      <c r="E77" s="15"/>
      <c r="F77" s="17"/>
      <c r="G77" s="27"/>
      <c r="H77" s="27"/>
      <c r="I77" s="17">
        <v>38009.72</v>
      </c>
      <c r="J77" s="18">
        <v>6.6805435285259812E-2</v>
      </c>
    </row>
    <row r="78" spans="1:10" ht="25.5">
      <c r="A78" s="19" t="s">
        <v>781</v>
      </c>
      <c r="B78" s="20" t="s">
        <v>63</v>
      </c>
      <c r="C78" s="19" t="s">
        <v>27</v>
      </c>
      <c r="D78" s="19" t="s">
        <v>64</v>
      </c>
      <c r="E78" s="21" t="s">
        <v>25</v>
      </c>
      <c r="F78" s="22">
        <v>463.11</v>
      </c>
      <c r="G78" s="22">
        <v>1.96</v>
      </c>
      <c r="H78" s="22">
        <v>2.4500000000000002</v>
      </c>
      <c r="I78" s="22">
        <v>1134.6099999999999</v>
      </c>
      <c r="J78" s="23">
        <v>1.9941771454514436E-3</v>
      </c>
    </row>
    <row r="79" spans="1:10" ht="25.5">
      <c r="A79" s="19" t="s">
        <v>782</v>
      </c>
      <c r="B79" s="20" t="s">
        <v>82</v>
      </c>
      <c r="C79" s="19" t="s">
        <v>27</v>
      </c>
      <c r="D79" s="19" t="s">
        <v>83</v>
      </c>
      <c r="E79" s="21" t="s">
        <v>25</v>
      </c>
      <c r="F79" s="22">
        <v>463.11</v>
      </c>
      <c r="G79" s="22">
        <v>7.56</v>
      </c>
      <c r="H79" s="22">
        <v>9.4600000000000009</v>
      </c>
      <c r="I79" s="22">
        <v>4381.0200000000004</v>
      </c>
      <c r="J79" s="23">
        <v>7.7000290476601499E-3</v>
      </c>
    </row>
    <row r="80" spans="1:10" ht="25.5">
      <c r="A80" s="19" t="s">
        <v>783</v>
      </c>
      <c r="B80" s="20" t="s">
        <v>67</v>
      </c>
      <c r="C80" s="19" t="s">
        <v>27</v>
      </c>
      <c r="D80" s="19" t="s">
        <v>68</v>
      </c>
      <c r="E80" s="21" t="s">
        <v>25</v>
      </c>
      <c r="F80" s="22">
        <v>463.11</v>
      </c>
      <c r="G80" s="22">
        <v>9.4499999999999993</v>
      </c>
      <c r="H80" s="22">
        <v>11.83</v>
      </c>
      <c r="I80" s="22">
        <v>5478.59</v>
      </c>
      <c r="J80" s="23">
        <v>9.6291051262537997E-3</v>
      </c>
    </row>
    <row r="81" spans="1:10" ht="38.25">
      <c r="A81" s="19" t="s">
        <v>784</v>
      </c>
      <c r="B81" s="20" t="s">
        <v>785</v>
      </c>
      <c r="C81" s="19" t="s">
        <v>24</v>
      </c>
      <c r="D81" s="19" t="s">
        <v>786</v>
      </c>
      <c r="E81" s="21" t="s">
        <v>25</v>
      </c>
      <c r="F81" s="22">
        <v>6.48</v>
      </c>
      <c r="G81" s="22">
        <v>16.809999999999999</v>
      </c>
      <c r="H81" s="22">
        <v>21.04</v>
      </c>
      <c r="I81" s="22">
        <v>136.33000000000001</v>
      </c>
      <c r="J81" s="23">
        <v>2.396119990475981E-4</v>
      </c>
    </row>
    <row r="82" spans="1:10" ht="25.5">
      <c r="A82" s="19" t="s">
        <v>787</v>
      </c>
      <c r="B82" s="20" t="s">
        <v>788</v>
      </c>
      <c r="C82" s="19" t="s">
        <v>27</v>
      </c>
      <c r="D82" s="19" t="s">
        <v>789</v>
      </c>
      <c r="E82" s="21" t="s">
        <v>25</v>
      </c>
      <c r="F82" s="22">
        <v>6.48</v>
      </c>
      <c r="G82" s="22">
        <v>18.920000000000002</v>
      </c>
      <c r="H82" s="22">
        <v>23.69</v>
      </c>
      <c r="I82" s="22">
        <v>153.51</v>
      </c>
      <c r="J82" s="23">
        <v>2.6980736429103489E-4</v>
      </c>
    </row>
    <row r="83" spans="1:10" ht="25.5">
      <c r="A83" s="19" t="s">
        <v>790</v>
      </c>
      <c r="B83" s="20" t="s">
        <v>84</v>
      </c>
      <c r="C83" s="19" t="s">
        <v>27</v>
      </c>
      <c r="D83" s="19" t="s">
        <v>85</v>
      </c>
      <c r="E83" s="21" t="s">
        <v>25</v>
      </c>
      <c r="F83" s="22">
        <v>6.48</v>
      </c>
      <c r="G83" s="22">
        <v>10.79</v>
      </c>
      <c r="H83" s="22">
        <v>13.51</v>
      </c>
      <c r="I83" s="22">
        <v>87.54</v>
      </c>
      <c r="J83" s="23">
        <v>1.538592708620754E-4</v>
      </c>
    </row>
    <row r="84" spans="1:10" ht="25.5">
      <c r="A84" s="19" t="s">
        <v>791</v>
      </c>
      <c r="B84" s="20" t="s">
        <v>792</v>
      </c>
      <c r="C84" s="19" t="s">
        <v>27</v>
      </c>
      <c r="D84" s="19" t="s">
        <v>793</v>
      </c>
      <c r="E84" s="21" t="s">
        <v>25</v>
      </c>
      <c r="F84" s="22">
        <v>340.38</v>
      </c>
      <c r="G84" s="22">
        <v>37</v>
      </c>
      <c r="H84" s="22">
        <v>46.33</v>
      </c>
      <c r="I84" s="22">
        <v>15769.8</v>
      </c>
      <c r="J84" s="23">
        <v>2.7716814366469687E-2</v>
      </c>
    </row>
    <row r="85" spans="1:10" ht="38.25">
      <c r="A85" s="19" t="s">
        <v>794</v>
      </c>
      <c r="B85" s="20" t="s">
        <v>795</v>
      </c>
      <c r="C85" s="19" t="s">
        <v>24</v>
      </c>
      <c r="D85" s="19" t="s">
        <v>796</v>
      </c>
      <c r="E85" s="21" t="s">
        <v>25</v>
      </c>
      <c r="F85" s="22">
        <v>340.38</v>
      </c>
      <c r="G85" s="22">
        <v>11.14</v>
      </c>
      <c r="H85" s="22">
        <v>13.94</v>
      </c>
      <c r="I85" s="22">
        <v>4744.8900000000003</v>
      </c>
      <c r="J85" s="23">
        <v>8.339562665304466E-3</v>
      </c>
    </row>
    <row r="86" spans="1:10" ht="51">
      <c r="A86" s="19" t="s">
        <v>797</v>
      </c>
      <c r="B86" s="20" t="s">
        <v>798</v>
      </c>
      <c r="C86" s="19" t="s">
        <v>24</v>
      </c>
      <c r="D86" s="19" t="s">
        <v>799</v>
      </c>
      <c r="E86" s="21" t="s">
        <v>25</v>
      </c>
      <c r="F86" s="22">
        <v>340.38</v>
      </c>
      <c r="G86" s="22">
        <v>14.37</v>
      </c>
      <c r="H86" s="22">
        <v>17.989999999999998</v>
      </c>
      <c r="I86" s="22">
        <v>6123.43</v>
      </c>
      <c r="J86" s="23">
        <v>1.076246829991956E-2</v>
      </c>
    </row>
    <row r="87" spans="1:10">
      <c r="A87" s="15" t="s">
        <v>656</v>
      </c>
      <c r="B87" s="15"/>
      <c r="C87" s="15"/>
      <c r="D87" s="15" t="s">
        <v>657</v>
      </c>
      <c r="E87" s="15"/>
      <c r="F87" s="17"/>
      <c r="G87" s="27"/>
      <c r="H87" s="27"/>
      <c r="I87" s="17">
        <v>577.30999999999995</v>
      </c>
      <c r="J87" s="18">
        <v>1.014673242647758E-3</v>
      </c>
    </row>
    <row r="88" spans="1:10" ht="25.5">
      <c r="A88" s="19" t="s">
        <v>800</v>
      </c>
      <c r="B88" s="20" t="s">
        <v>801</v>
      </c>
      <c r="C88" s="19" t="s">
        <v>27</v>
      </c>
      <c r="D88" s="19" t="s">
        <v>802</v>
      </c>
      <c r="E88" s="21" t="s">
        <v>75</v>
      </c>
      <c r="F88" s="22">
        <v>1</v>
      </c>
      <c r="G88" s="22">
        <v>50.41</v>
      </c>
      <c r="H88" s="22">
        <v>58.85</v>
      </c>
      <c r="I88" s="22">
        <v>58.85</v>
      </c>
      <c r="J88" s="23">
        <v>1.0343406545845485E-4</v>
      </c>
    </row>
    <row r="89" spans="1:10" ht="25.5">
      <c r="A89" s="19" t="s">
        <v>803</v>
      </c>
      <c r="B89" s="20" t="s">
        <v>804</v>
      </c>
      <c r="C89" s="19" t="s">
        <v>27</v>
      </c>
      <c r="D89" s="19" t="s">
        <v>805</v>
      </c>
      <c r="E89" s="21" t="s">
        <v>75</v>
      </c>
      <c r="F89" s="22">
        <v>1</v>
      </c>
      <c r="G89" s="22">
        <v>8.4700000000000006</v>
      </c>
      <c r="H89" s="22">
        <v>10.6</v>
      </c>
      <c r="I89" s="22">
        <v>10.6</v>
      </c>
      <c r="J89" s="23">
        <v>1.8630434899908603E-5</v>
      </c>
    </row>
    <row r="90" spans="1:10" ht="25.5">
      <c r="A90" s="19" t="s">
        <v>806</v>
      </c>
      <c r="B90" s="20" t="s">
        <v>98</v>
      </c>
      <c r="C90" s="19" t="s">
        <v>27</v>
      </c>
      <c r="D90" s="19" t="s">
        <v>99</v>
      </c>
      <c r="E90" s="21" t="s">
        <v>75</v>
      </c>
      <c r="F90" s="22">
        <v>7</v>
      </c>
      <c r="G90" s="22">
        <v>7.35</v>
      </c>
      <c r="H90" s="22">
        <v>9.1999999999999993</v>
      </c>
      <c r="I90" s="22">
        <v>64.400000000000006</v>
      </c>
      <c r="J90" s="23">
        <v>1.1318867995793529E-4</v>
      </c>
    </row>
    <row r="91" spans="1:10" ht="25.5">
      <c r="A91" s="19" t="s">
        <v>807</v>
      </c>
      <c r="B91" s="20" t="s">
        <v>100</v>
      </c>
      <c r="C91" s="19" t="s">
        <v>27</v>
      </c>
      <c r="D91" s="19" t="s">
        <v>101</v>
      </c>
      <c r="E91" s="21" t="s">
        <v>75</v>
      </c>
      <c r="F91" s="22">
        <v>2</v>
      </c>
      <c r="G91" s="22">
        <v>7.74</v>
      </c>
      <c r="H91" s="22">
        <v>9.69</v>
      </c>
      <c r="I91" s="22">
        <v>19.38</v>
      </c>
      <c r="J91" s="23">
        <v>3.4062059279266859E-5</v>
      </c>
    </row>
    <row r="92" spans="1:10" ht="38.25">
      <c r="A92" s="19" t="s">
        <v>808</v>
      </c>
      <c r="B92" s="20" t="s">
        <v>104</v>
      </c>
      <c r="C92" s="19" t="s">
        <v>27</v>
      </c>
      <c r="D92" s="19" t="s">
        <v>105</v>
      </c>
      <c r="E92" s="21" t="s">
        <v>75</v>
      </c>
      <c r="F92" s="22">
        <v>1</v>
      </c>
      <c r="G92" s="22">
        <v>338.67</v>
      </c>
      <c r="H92" s="22">
        <v>424.08</v>
      </c>
      <c r="I92" s="22">
        <v>424.08</v>
      </c>
      <c r="J92" s="23">
        <v>7.4535800305219251E-4</v>
      </c>
    </row>
    <row r="93" spans="1:10">
      <c r="A93" s="15" t="s">
        <v>658</v>
      </c>
      <c r="B93" s="15"/>
      <c r="C93" s="15"/>
      <c r="D93" s="15" t="s">
        <v>659</v>
      </c>
      <c r="E93" s="15"/>
      <c r="F93" s="17"/>
      <c r="G93" s="27"/>
      <c r="H93" s="27"/>
      <c r="I93" s="17">
        <v>2537.3200000000002</v>
      </c>
      <c r="J93" s="18">
        <v>4.4595636868147263E-3</v>
      </c>
    </row>
    <row r="94" spans="1:10" ht="25.5">
      <c r="A94" s="19" t="s">
        <v>809</v>
      </c>
      <c r="B94" s="20" t="s">
        <v>140</v>
      </c>
      <c r="C94" s="19" t="s">
        <v>27</v>
      </c>
      <c r="D94" s="19" t="s">
        <v>141</v>
      </c>
      <c r="E94" s="21" t="s">
        <v>71</v>
      </c>
      <c r="F94" s="22">
        <v>147.97999999999999</v>
      </c>
      <c r="G94" s="22">
        <v>4.29</v>
      </c>
      <c r="H94" s="22">
        <v>5.37</v>
      </c>
      <c r="I94" s="22">
        <v>794.65</v>
      </c>
      <c r="J94" s="23">
        <v>1.3966674616238087E-3</v>
      </c>
    </row>
    <row r="95" spans="1:10" ht="38.25">
      <c r="A95" s="19" t="s">
        <v>810</v>
      </c>
      <c r="B95" s="20" t="s">
        <v>102</v>
      </c>
      <c r="C95" s="19" t="s">
        <v>27</v>
      </c>
      <c r="D95" s="19" t="s">
        <v>103</v>
      </c>
      <c r="E95" s="21" t="s">
        <v>71</v>
      </c>
      <c r="F95" s="22">
        <v>36.9</v>
      </c>
      <c r="G95" s="22">
        <v>5.86</v>
      </c>
      <c r="H95" s="22">
        <v>7.33</v>
      </c>
      <c r="I95" s="22">
        <v>270.47000000000003</v>
      </c>
      <c r="J95" s="23">
        <v>4.753748799413472E-4</v>
      </c>
    </row>
    <row r="96" spans="1:10" ht="38.25">
      <c r="A96" s="19" t="s">
        <v>811</v>
      </c>
      <c r="B96" s="20" t="s">
        <v>812</v>
      </c>
      <c r="C96" s="19" t="s">
        <v>27</v>
      </c>
      <c r="D96" s="19" t="s">
        <v>813</v>
      </c>
      <c r="E96" s="21" t="s">
        <v>71</v>
      </c>
      <c r="F96" s="22">
        <v>147.97999999999999</v>
      </c>
      <c r="G96" s="22">
        <v>7.41</v>
      </c>
      <c r="H96" s="22">
        <v>9.27</v>
      </c>
      <c r="I96" s="22">
        <v>1371.77</v>
      </c>
      <c r="J96" s="23">
        <v>2.4110067625139268E-3</v>
      </c>
    </row>
    <row r="97" spans="1:10" ht="25.5">
      <c r="A97" s="19" t="s">
        <v>814</v>
      </c>
      <c r="B97" s="20" t="s">
        <v>150</v>
      </c>
      <c r="C97" s="19" t="s">
        <v>27</v>
      </c>
      <c r="D97" s="19" t="s">
        <v>151</v>
      </c>
      <c r="E97" s="21" t="s">
        <v>75</v>
      </c>
      <c r="F97" s="22">
        <v>3</v>
      </c>
      <c r="G97" s="22">
        <v>7.17</v>
      </c>
      <c r="H97" s="22">
        <v>8.9700000000000006</v>
      </c>
      <c r="I97" s="22">
        <v>26.91</v>
      </c>
      <c r="J97" s="23">
        <v>4.7296698410994391E-5</v>
      </c>
    </row>
    <row r="98" spans="1:10" ht="25.5">
      <c r="A98" s="19" t="s">
        <v>815</v>
      </c>
      <c r="B98" s="20" t="s">
        <v>152</v>
      </c>
      <c r="C98" s="19" t="s">
        <v>27</v>
      </c>
      <c r="D98" s="19" t="s">
        <v>153</v>
      </c>
      <c r="E98" s="21" t="s">
        <v>75</v>
      </c>
      <c r="F98" s="22">
        <v>2</v>
      </c>
      <c r="G98" s="22">
        <v>18.14</v>
      </c>
      <c r="H98" s="22">
        <v>22.71</v>
      </c>
      <c r="I98" s="22">
        <v>45.42</v>
      </c>
      <c r="J98" s="23">
        <v>7.9829655957910261E-5</v>
      </c>
    </row>
    <row r="99" spans="1:10" ht="25.5">
      <c r="A99" s="19" t="s">
        <v>816</v>
      </c>
      <c r="B99" s="20" t="s">
        <v>106</v>
      </c>
      <c r="C99" s="19" t="s">
        <v>27</v>
      </c>
      <c r="D99" s="19" t="s">
        <v>107</v>
      </c>
      <c r="E99" s="21" t="s">
        <v>75</v>
      </c>
      <c r="F99" s="22">
        <v>1</v>
      </c>
      <c r="G99" s="22">
        <v>9.6199999999999992</v>
      </c>
      <c r="H99" s="22">
        <v>12.04</v>
      </c>
      <c r="I99" s="22">
        <v>12.04</v>
      </c>
      <c r="J99" s="23">
        <v>2.1161361905179205E-5</v>
      </c>
    </row>
    <row r="100" spans="1:10" ht="25.5">
      <c r="A100" s="19" t="s">
        <v>817</v>
      </c>
      <c r="B100" s="20" t="s">
        <v>137</v>
      </c>
      <c r="C100" s="19" t="s">
        <v>27</v>
      </c>
      <c r="D100" s="19" t="s">
        <v>138</v>
      </c>
      <c r="E100" s="21" t="s">
        <v>75</v>
      </c>
      <c r="F100" s="22">
        <v>2</v>
      </c>
      <c r="G100" s="22">
        <v>6.42</v>
      </c>
      <c r="H100" s="22">
        <v>8.0299999999999994</v>
      </c>
      <c r="I100" s="22">
        <v>16.059999999999999</v>
      </c>
      <c r="J100" s="23">
        <v>2.822686646155964E-5</v>
      </c>
    </row>
    <row r="101" spans="1:10">
      <c r="A101" s="15" t="s">
        <v>660</v>
      </c>
      <c r="B101" s="15"/>
      <c r="C101" s="15"/>
      <c r="D101" s="15" t="s">
        <v>661</v>
      </c>
      <c r="E101" s="15"/>
      <c r="F101" s="17"/>
      <c r="G101" s="27"/>
      <c r="H101" s="27"/>
      <c r="I101" s="17">
        <v>2806.09</v>
      </c>
      <c r="J101" s="18">
        <v>4.931950666819296E-3</v>
      </c>
    </row>
    <row r="102" spans="1:10" ht="38.25">
      <c r="A102" s="19" t="s">
        <v>818</v>
      </c>
      <c r="B102" s="20" t="s">
        <v>133</v>
      </c>
      <c r="C102" s="19" t="s">
        <v>27</v>
      </c>
      <c r="D102" s="19" t="s">
        <v>134</v>
      </c>
      <c r="E102" s="21" t="s">
        <v>71</v>
      </c>
      <c r="F102" s="22">
        <v>40.71</v>
      </c>
      <c r="G102" s="22">
        <v>2.19</v>
      </c>
      <c r="H102" s="22">
        <v>2.74</v>
      </c>
      <c r="I102" s="22">
        <v>111.54</v>
      </c>
      <c r="J102" s="23">
        <v>1.9604138761658544E-4</v>
      </c>
    </row>
    <row r="103" spans="1:10" ht="38.25">
      <c r="A103" s="19" t="s">
        <v>819</v>
      </c>
      <c r="B103" s="20" t="s">
        <v>135</v>
      </c>
      <c r="C103" s="19" t="s">
        <v>27</v>
      </c>
      <c r="D103" s="19" t="s">
        <v>136</v>
      </c>
      <c r="E103" s="21" t="s">
        <v>71</v>
      </c>
      <c r="F103" s="22">
        <v>666.97</v>
      </c>
      <c r="G103" s="22">
        <v>3.23</v>
      </c>
      <c r="H103" s="22">
        <v>4.04</v>
      </c>
      <c r="I103" s="22">
        <v>2694.55</v>
      </c>
      <c r="J103" s="23">
        <v>4.7359092792027104E-3</v>
      </c>
    </row>
    <row r="104" spans="1:10">
      <c r="A104" s="15" t="s">
        <v>662</v>
      </c>
      <c r="B104" s="15"/>
      <c r="C104" s="15"/>
      <c r="D104" s="15" t="s">
        <v>663</v>
      </c>
      <c r="E104" s="15"/>
      <c r="F104" s="17"/>
      <c r="G104" s="27"/>
      <c r="H104" s="27"/>
      <c r="I104" s="17">
        <v>5809.87</v>
      </c>
      <c r="J104" s="18">
        <v>1.0211358944521886E-2</v>
      </c>
    </row>
    <row r="105" spans="1:10" ht="25.5">
      <c r="A105" s="19" t="s">
        <v>820</v>
      </c>
      <c r="B105" s="20" t="s">
        <v>821</v>
      </c>
      <c r="C105" s="19" t="s">
        <v>27</v>
      </c>
      <c r="D105" s="19" t="s">
        <v>822</v>
      </c>
      <c r="E105" s="21" t="s">
        <v>75</v>
      </c>
      <c r="F105" s="22">
        <v>2</v>
      </c>
      <c r="G105" s="22">
        <v>27.85</v>
      </c>
      <c r="H105" s="22">
        <v>34.869999999999997</v>
      </c>
      <c r="I105" s="22">
        <v>69.739999999999995</v>
      </c>
      <c r="J105" s="23">
        <v>1.2257420093581377E-4</v>
      </c>
    </row>
    <row r="106" spans="1:10" ht="25.5">
      <c r="A106" s="19" t="s">
        <v>823</v>
      </c>
      <c r="B106" s="20" t="s">
        <v>96</v>
      </c>
      <c r="C106" s="19" t="s">
        <v>27</v>
      </c>
      <c r="D106" s="19" t="s">
        <v>97</v>
      </c>
      <c r="E106" s="21" t="s">
        <v>75</v>
      </c>
      <c r="F106" s="22">
        <v>2</v>
      </c>
      <c r="G106" s="22">
        <v>19.68</v>
      </c>
      <c r="H106" s="22">
        <v>24.64</v>
      </c>
      <c r="I106" s="22">
        <v>49.28</v>
      </c>
      <c r="J106" s="23">
        <v>8.6613946402593967E-5</v>
      </c>
    </row>
    <row r="107" spans="1:10" ht="25.5">
      <c r="A107" s="19" t="s">
        <v>824</v>
      </c>
      <c r="B107" s="20" t="s">
        <v>365</v>
      </c>
      <c r="C107" s="19" t="s">
        <v>27</v>
      </c>
      <c r="D107" s="19" t="s">
        <v>366</v>
      </c>
      <c r="E107" s="21" t="s">
        <v>75</v>
      </c>
      <c r="F107" s="22">
        <v>1</v>
      </c>
      <c r="G107" s="22">
        <v>34.42</v>
      </c>
      <c r="H107" s="22">
        <v>43.1</v>
      </c>
      <c r="I107" s="22">
        <v>43.1</v>
      </c>
      <c r="J107" s="23">
        <v>7.5752051338307631E-5</v>
      </c>
    </row>
    <row r="108" spans="1:10" ht="25.5">
      <c r="A108" s="19" t="s">
        <v>825</v>
      </c>
      <c r="B108" s="20" t="s">
        <v>826</v>
      </c>
      <c r="C108" s="19" t="s">
        <v>27</v>
      </c>
      <c r="D108" s="19" t="s">
        <v>827</v>
      </c>
      <c r="E108" s="21" t="s">
        <v>75</v>
      </c>
      <c r="F108" s="22">
        <v>3</v>
      </c>
      <c r="G108" s="22">
        <v>27.07</v>
      </c>
      <c r="H108" s="22">
        <v>33.89</v>
      </c>
      <c r="I108" s="22">
        <v>101.67</v>
      </c>
      <c r="J108" s="23">
        <v>1.7869399210129319E-4</v>
      </c>
    </row>
    <row r="109" spans="1:10" ht="38.25">
      <c r="A109" s="19" t="s">
        <v>828</v>
      </c>
      <c r="B109" s="20" t="s">
        <v>829</v>
      </c>
      <c r="C109" s="19" t="s">
        <v>27</v>
      </c>
      <c r="D109" s="19" t="s">
        <v>830</v>
      </c>
      <c r="E109" s="21" t="s">
        <v>75</v>
      </c>
      <c r="F109" s="22">
        <v>16</v>
      </c>
      <c r="G109" s="22">
        <v>276.82</v>
      </c>
      <c r="H109" s="22">
        <v>346.63</v>
      </c>
      <c r="I109" s="22">
        <v>5546.08</v>
      </c>
      <c r="J109" s="23">
        <v>9.7477247537438774E-3</v>
      </c>
    </row>
    <row r="110" spans="1:10">
      <c r="A110" s="15" t="s">
        <v>664</v>
      </c>
      <c r="B110" s="15"/>
      <c r="C110" s="15"/>
      <c r="D110" s="15" t="s">
        <v>665</v>
      </c>
      <c r="E110" s="15"/>
      <c r="F110" s="17"/>
      <c r="G110" s="27"/>
      <c r="H110" s="27"/>
      <c r="I110" s="17">
        <v>15370.64</v>
      </c>
      <c r="J110" s="18">
        <v>2.7015255461314263E-2</v>
      </c>
    </row>
    <row r="111" spans="1:10" ht="51">
      <c r="A111" s="19" t="s">
        <v>831</v>
      </c>
      <c r="B111" s="20" t="s">
        <v>832</v>
      </c>
      <c r="C111" s="19" t="s">
        <v>27</v>
      </c>
      <c r="D111" s="19" t="s">
        <v>833</v>
      </c>
      <c r="E111" s="21" t="s">
        <v>75</v>
      </c>
      <c r="F111" s="22">
        <v>1</v>
      </c>
      <c r="G111" s="22">
        <v>4492.25</v>
      </c>
      <c r="H111" s="22">
        <v>5244.7</v>
      </c>
      <c r="I111" s="22">
        <v>5244.7</v>
      </c>
      <c r="J111" s="23">
        <v>9.2180228225991184E-3</v>
      </c>
    </row>
    <row r="112" spans="1:10" ht="38.25">
      <c r="A112" s="19" t="s">
        <v>834</v>
      </c>
      <c r="B112" s="20" t="s">
        <v>835</v>
      </c>
      <c r="C112" s="19" t="s">
        <v>24</v>
      </c>
      <c r="D112" s="19" t="s">
        <v>836</v>
      </c>
      <c r="E112" s="21" t="s">
        <v>86</v>
      </c>
      <c r="F112" s="22">
        <v>1</v>
      </c>
      <c r="G112" s="22">
        <v>5946</v>
      </c>
      <c r="H112" s="22">
        <v>6941.95</v>
      </c>
      <c r="I112" s="22">
        <v>6941.95</v>
      </c>
      <c r="J112" s="23">
        <v>1.2201089391832126E-2</v>
      </c>
    </row>
    <row r="113" spans="1:10" ht="51">
      <c r="A113" s="19" t="s">
        <v>837</v>
      </c>
      <c r="B113" s="20" t="s">
        <v>838</v>
      </c>
      <c r="C113" s="19" t="s">
        <v>27</v>
      </c>
      <c r="D113" s="19" t="s">
        <v>839</v>
      </c>
      <c r="E113" s="21" t="s">
        <v>75</v>
      </c>
      <c r="F113" s="22">
        <v>1</v>
      </c>
      <c r="G113" s="22">
        <v>2727.19</v>
      </c>
      <c r="H113" s="22">
        <v>3183.99</v>
      </c>
      <c r="I113" s="22">
        <v>3183.99</v>
      </c>
      <c r="J113" s="23">
        <v>5.596143246883018E-3</v>
      </c>
    </row>
    <row r="114" spans="1:10">
      <c r="A114" s="15" t="s">
        <v>666</v>
      </c>
      <c r="B114" s="15"/>
      <c r="C114" s="15"/>
      <c r="D114" s="15" t="s">
        <v>667</v>
      </c>
      <c r="E114" s="15"/>
      <c r="F114" s="17"/>
      <c r="G114" s="27"/>
      <c r="H114" s="27"/>
      <c r="I114" s="17">
        <v>2604.91</v>
      </c>
      <c r="J114" s="18">
        <v>4.5783590731246155E-3</v>
      </c>
    </row>
    <row r="115" spans="1:10" ht="38.25">
      <c r="A115" s="19" t="s">
        <v>840</v>
      </c>
      <c r="B115" s="20" t="s">
        <v>841</v>
      </c>
      <c r="C115" s="19" t="s">
        <v>27</v>
      </c>
      <c r="D115" s="19" t="s">
        <v>842</v>
      </c>
      <c r="E115" s="21" t="s">
        <v>75</v>
      </c>
      <c r="F115" s="22">
        <v>6</v>
      </c>
      <c r="G115" s="22">
        <v>38.14</v>
      </c>
      <c r="H115" s="22">
        <v>47.75</v>
      </c>
      <c r="I115" s="22">
        <v>286.5</v>
      </c>
      <c r="J115" s="23">
        <v>5.035490187569637E-4</v>
      </c>
    </row>
    <row r="116" spans="1:10" ht="38.25">
      <c r="A116" s="19" t="s">
        <v>843</v>
      </c>
      <c r="B116" s="20" t="s">
        <v>844</v>
      </c>
      <c r="C116" s="19" t="s">
        <v>27</v>
      </c>
      <c r="D116" s="19" t="s">
        <v>845</v>
      </c>
      <c r="E116" s="21" t="s">
        <v>75</v>
      </c>
      <c r="F116" s="22">
        <v>6</v>
      </c>
      <c r="G116" s="22">
        <v>30.25</v>
      </c>
      <c r="H116" s="22">
        <v>37.869999999999997</v>
      </c>
      <c r="I116" s="22">
        <v>227.22</v>
      </c>
      <c r="J116" s="23">
        <v>3.9935919037332389E-4</v>
      </c>
    </row>
    <row r="117" spans="1:10" ht="38.25">
      <c r="A117" s="19" t="s">
        <v>846</v>
      </c>
      <c r="B117" s="20" t="s">
        <v>847</v>
      </c>
      <c r="C117" s="19" t="s">
        <v>27</v>
      </c>
      <c r="D117" s="19" t="s">
        <v>848</v>
      </c>
      <c r="E117" s="21" t="s">
        <v>71</v>
      </c>
      <c r="F117" s="22">
        <v>32.380000000000003</v>
      </c>
      <c r="G117" s="22">
        <v>40.64</v>
      </c>
      <c r="H117" s="22">
        <v>50.88</v>
      </c>
      <c r="I117" s="22">
        <v>1647.49</v>
      </c>
      <c r="J117" s="23">
        <v>2.895608980495323E-3</v>
      </c>
    </row>
    <row r="118" spans="1:10" ht="38.25">
      <c r="A118" s="19" t="s">
        <v>849</v>
      </c>
      <c r="B118" s="20" t="s">
        <v>847</v>
      </c>
      <c r="C118" s="19" t="s">
        <v>27</v>
      </c>
      <c r="D118" s="19" t="s">
        <v>848</v>
      </c>
      <c r="E118" s="21" t="s">
        <v>71</v>
      </c>
      <c r="F118" s="22">
        <v>1</v>
      </c>
      <c r="G118" s="22">
        <v>40.64</v>
      </c>
      <c r="H118" s="22">
        <v>50.88</v>
      </c>
      <c r="I118" s="22">
        <v>50.88</v>
      </c>
      <c r="J118" s="23">
        <v>8.9426087519561294E-5</v>
      </c>
    </row>
    <row r="119" spans="1:10" ht="38.25">
      <c r="A119" s="19" t="s">
        <v>850</v>
      </c>
      <c r="B119" s="20" t="s">
        <v>851</v>
      </c>
      <c r="C119" s="19" t="s">
        <v>24</v>
      </c>
      <c r="D119" s="19" t="s">
        <v>852</v>
      </c>
      <c r="E119" s="21" t="s">
        <v>86</v>
      </c>
      <c r="F119" s="22">
        <v>1</v>
      </c>
      <c r="G119" s="22">
        <v>313.70999999999998</v>
      </c>
      <c r="H119" s="22">
        <v>392.82</v>
      </c>
      <c r="I119" s="22">
        <v>392.82</v>
      </c>
      <c r="J119" s="23">
        <v>6.9041579597944316E-4</v>
      </c>
    </row>
    <row r="120" spans="1:10">
      <c r="A120" s="15" t="s">
        <v>668</v>
      </c>
      <c r="B120" s="15"/>
      <c r="C120" s="15"/>
      <c r="D120" s="15" t="s">
        <v>669</v>
      </c>
      <c r="E120" s="15"/>
      <c r="F120" s="17"/>
      <c r="G120" s="27"/>
      <c r="H120" s="27"/>
      <c r="I120" s="17">
        <v>1325.68</v>
      </c>
      <c r="J120" s="18">
        <v>2.3299995224632867E-3</v>
      </c>
    </row>
    <row r="121" spans="1:10" ht="38.25">
      <c r="A121" s="19" t="s">
        <v>853</v>
      </c>
      <c r="B121" s="20" t="s">
        <v>854</v>
      </c>
      <c r="C121" s="19" t="s">
        <v>24</v>
      </c>
      <c r="D121" s="19" t="s">
        <v>855</v>
      </c>
      <c r="E121" s="21" t="s">
        <v>86</v>
      </c>
      <c r="F121" s="22">
        <v>2</v>
      </c>
      <c r="G121" s="22">
        <v>185.05</v>
      </c>
      <c r="H121" s="22">
        <v>231.71</v>
      </c>
      <c r="I121" s="22">
        <v>463.42</v>
      </c>
      <c r="J121" s="23">
        <v>8.1450152276562693E-4</v>
      </c>
    </row>
    <row r="122" spans="1:10" ht="38.25">
      <c r="A122" s="19" t="s">
        <v>856</v>
      </c>
      <c r="B122" s="20" t="s">
        <v>857</v>
      </c>
      <c r="C122" s="19" t="s">
        <v>24</v>
      </c>
      <c r="D122" s="19" t="s">
        <v>858</v>
      </c>
      <c r="E122" s="21" t="s">
        <v>86</v>
      </c>
      <c r="F122" s="22">
        <v>2</v>
      </c>
      <c r="G122" s="22">
        <v>190.72</v>
      </c>
      <c r="H122" s="22">
        <v>238.81</v>
      </c>
      <c r="I122" s="22">
        <v>477.62</v>
      </c>
      <c r="J122" s="23">
        <v>8.3945927517871204E-4</v>
      </c>
    </row>
    <row r="123" spans="1:10" ht="51">
      <c r="A123" s="19" t="s">
        <v>859</v>
      </c>
      <c r="B123" s="20" t="s">
        <v>860</v>
      </c>
      <c r="C123" s="19" t="s">
        <v>24</v>
      </c>
      <c r="D123" s="19" t="s">
        <v>861</v>
      </c>
      <c r="E123" s="21" t="s">
        <v>86</v>
      </c>
      <c r="F123" s="22">
        <v>13</v>
      </c>
      <c r="G123" s="22">
        <v>20.54</v>
      </c>
      <c r="H123" s="22">
        <v>25.72</v>
      </c>
      <c r="I123" s="22">
        <v>334.36</v>
      </c>
      <c r="J123" s="23">
        <v>5.8766718991824915E-4</v>
      </c>
    </row>
    <row r="124" spans="1:10" ht="25.5">
      <c r="A124" s="19" t="s">
        <v>862</v>
      </c>
      <c r="B124" s="20" t="s">
        <v>863</v>
      </c>
      <c r="C124" s="19" t="s">
        <v>27</v>
      </c>
      <c r="D124" s="19" t="s">
        <v>864</v>
      </c>
      <c r="E124" s="21" t="s">
        <v>75</v>
      </c>
      <c r="F124" s="22">
        <v>2</v>
      </c>
      <c r="G124" s="22">
        <v>20.079999999999998</v>
      </c>
      <c r="H124" s="22">
        <v>25.14</v>
      </c>
      <c r="I124" s="22">
        <v>50.28</v>
      </c>
      <c r="J124" s="23">
        <v>8.8371534600698547E-5</v>
      </c>
    </row>
    <row r="125" spans="1:10">
      <c r="A125" s="15" t="s">
        <v>670</v>
      </c>
      <c r="B125" s="15"/>
      <c r="C125" s="15"/>
      <c r="D125" s="15" t="s">
        <v>671</v>
      </c>
      <c r="E125" s="15"/>
      <c r="F125" s="17"/>
      <c r="G125" s="27"/>
      <c r="H125" s="27"/>
      <c r="I125" s="17">
        <v>5063.6499999999996</v>
      </c>
      <c r="J125" s="18">
        <v>8.8998114793322827E-3</v>
      </c>
    </row>
    <row r="126" spans="1:10" ht="38.25">
      <c r="A126" s="19" t="s">
        <v>865</v>
      </c>
      <c r="B126" s="20" t="s">
        <v>676</v>
      </c>
      <c r="C126" s="19" t="s">
        <v>24</v>
      </c>
      <c r="D126" s="19" t="s">
        <v>677</v>
      </c>
      <c r="E126" s="21" t="s">
        <v>30</v>
      </c>
      <c r="F126" s="22">
        <v>2.08</v>
      </c>
      <c r="G126" s="22">
        <v>27.82</v>
      </c>
      <c r="H126" s="22">
        <v>34.83</v>
      </c>
      <c r="I126" s="22">
        <v>72.44</v>
      </c>
      <c r="J126" s="23">
        <v>1.2731968907069615E-4</v>
      </c>
    </row>
    <row r="127" spans="1:10">
      <c r="A127" s="19" t="s">
        <v>866</v>
      </c>
      <c r="B127" s="20" t="s">
        <v>43</v>
      </c>
      <c r="C127" s="19" t="s">
        <v>27</v>
      </c>
      <c r="D127" s="19" t="s">
        <v>44</v>
      </c>
      <c r="E127" s="21" t="s">
        <v>30</v>
      </c>
      <c r="F127" s="22">
        <v>1.51</v>
      </c>
      <c r="G127" s="22">
        <v>33.36</v>
      </c>
      <c r="H127" s="22">
        <v>41.77</v>
      </c>
      <c r="I127" s="22">
        <v>63.07</v>
      </c>
      <c r="J127" s="23">
        <v>1.1085108765445619E-4</v>
      </c>
    </row>
    <row r="128" spans="1:10" ht="51">
      <c r="A128" s="19" t="s">
        <v>867</v>
      </c>
      <c r="B128" s="20" t="s">
        <v>868</v>
      </c>
      <c r="C128" s="19" t="s">
        <v>27</v>
      </c>
      <c r="D128" s="19" t="s">
        <v>869</v>
      </c>
      <c r="E128" s="21" t="s">
        <v>25</v>
      </c>
      <c r="F128" s="22">
        <v>15.03</v>
      </c>
      <c r="G128" s="22">
        <v>61.32</v>
      </c>
      <c r="H128" s="22">
        <v>76.78</v>
      </c>
      <c r="I128" s="22">
        <v>1154</v>
      </c>
      <c r="J128" s="23">
        <v>2.0282567806126912E-3</v>
      </c>
    </row>
    <row r="129" spans="1:10" ht="38.25">
      <c r="A129" s="19" t="s">
        <v>870</v>
      </c>
      <c r="B129" s="20" t="s">
        <v>727</v>
      </c>
      <c r="C129" s="19" t="s">
        <v>27</v>
      </c>
      <c r="D129" s="19" t="s">
        <v>728</v>
      </c>
      <c r="E129" s="21" t="s">
        <v>25</v>
      </c>
      <c r="F129" s="22">
        <v>14.4</v>
      </c>
      <c r="G129" s="22">
        <v>17.03</v>
      </c>
      <c r="H129" s="22">
        <v>21.32</v>
      </c>
      <c r="I129" s="22">
        <v>307</v>
      </c>
      <c r="J129" s="23">
        <v>5.395795768181077E-4</v>
      </c>
    </row>
    <row r="130" spans="1:10" ht="25.5">
      <c r="A130" s="19" t="s">
        <v>871</v>
      </c>
      <c r="B130" s="20" t="s">
        <v>39</v>
      </c>
      <c r="C130" s="19" t="s">
        <v>27</v>
      </c>
      <c r="D130" s="19" t="s">
        <v>40</v>
      </c>
      <c r="E130" s="21" t="s">
        <v>34</v>
      </c>
      <c r="F130" s="22">
        <v>31</v>
      </c>
      <c r="G130" s="22">
        <v>16.32</v>
      </c>
      <c r="H130" s="22">
        <v>20.43</v>
      </c>
      <c r="I130" s="22">
        <v>633.33000000000004</v>
      </c>
      <c r="J130" s="23">
        <v>1.113133333505577E-3</v>
      </c>
    </row>
    <row r="131" spans="1:10" ht="25.5">
      <c r="A131" s="19" t="s">
        <v>872</v>
      </c>
      <c r="B131" s="20" t="s">
        <v>37</v>
      </c>
      <c r="C131" s="19" t="s">
        <v>27</v>
      </c>
      <c r="D131" s="19" t="s">
        <v>38</v>
      </c>
      <c r="E131" s="21" t="s">
        <v>34</v>
      </c>
      <c r="F131" s="22">
        <v>77</v>
      </c>
      <c r="G131" s="22">
        <v>13.44</v>
      </c>
      <c r="H131" s="22">
        <v>16.82</v>
      </c>
      <c r="I131" s="22">
        <v>1295.1400000000001</v>
      </c>
      <c r="J131" s="23">
        <v>2.2763227788931725E-3</v>
      </c>
    </row>
    <row r="132" spans="1:10" ht="38.25">
      <c r="A132" s="19" t="s">
        <v>873</v>
      </c>
      <c r="B132" s="20" t="s">
        <v>874</v>
      </c>
      <c r="C132" s="19" t="s">
        <v>27</v>
      </c>
      <c r="D132" s="19" t="s">
        <v>875</v>
      </c>
      <c r="E132" s="21" t="s">
        <v>30</v>
      </c>
      <c r="F132" s="22">
        <v>0.56999999999999995</v>
      </c>
      <c r="G132" s="22">
        <v>287.07</v>
      </c>
      <c r="H132" s="22">
        <v>359.46</v>
      </c>
      <c r="I132" s="22">
        <v>204.89</v>
      </c>
      <c r="J132" s="23">
        <v>3.6011224590964849E-4</v>
      </c>
    </row>
    <row r="133" spans="1:10" ht="25.5">
      <c r="A133" s="19" t="s">
        <v>876</v>
      </c>
      <c r="B133" s="20" t="s">
        <v>701</v>
      </c>
      <c r="C133" s="19" t="s">
        <v>27</v>
      </c>
      <c r="D133" s="19" t="s">
        <v>702</v>
      </c>
      <c r="E133" s="21" t="s">
        <v>30</v>
      </c>
      <c r="F133" s="22">
        <v>0.56999999999999995</v>
      </c>
      <c r="G133" s="22">
        <v>142.84</v>
      </c>
      <c r="H133" s="22">
        <v>178.86</v>
      </c>
      <c r="I133" s="22">
        <v>101.95</v>
      </c>
      <c r="J133" s="23">
        <v>1.7918611679676246E-4</v>
      </c>
    </row>
    <row r="134" spans="1:10" ht="38.25">
      <c r="A134" s="19" t="s">
        <v>877</v>
      </c>
      <c r="B134" s="20" t="s">
        <v>764</v>
      </c>
      <c r="C134" s="19" t="s">
        <v>27</v>
      </c>
      <c r="D134" s="19" t="s">
        <v>765</v>
      </c>
      <c r="E134" s="21" t="s">
        <v>25</v>
      </c>
      <c r="F134" s="22">
        <v>21.6</v>
      </c>
      <c r="G134" s="22">
        <v>2.72</v>
      </c>
      <c r="H134" s="22">
        <v>3.4</v>
      </c>
      <c r="I134" s="22">
        <v>73.44</v>
      </c>
      <c r="J134" s="23">
        <v>1.2907727726880073E-4</v>
      </c>
    </row>
    <row r="135" spans="1:10" ht="51">
      <c r="A135" s="19" t="s">
        <v>878</v>
      </c>
      <c r="B135" s="20" t="s">
        <v>394</v>
      </c>
      <c r="C135" s="19" t="s">
        <v>27</v>
      </c>
      <c r="D135" s="19" t="s">
        <v>395</v>
      </c>
      <c r="E135" s="21" t="s">
        <v>25</v>
      </c>
      <c r="F135" s="22">
        <v>21.6</v>
      </c>
      <c r="G135" s="22">
        <v>23.87</v>
      </c>
      <c r="H135" s="22">
        <v>29.89</v>
      </c>
      <c r="I135" s="22">
        <v>645.62</v>
      </c>
      <c r="J135" s="23">
        <v>1.1347340924602824E-3</v>
      </c>
    </row>
    <row r="136" spans="1:10" ht="25.5">
      <c r="A136" s="19" t="s">
        <v>879</v>
      </c>
      <c r="B136" s="20" t="s">
        <v>63</v>
      </c>
      <c r="C136" s="19" t="s">
        <v>27</v>
      </c>
      <c r="D136" s="19" t="s">
        <v>64</v>
      </c>
      <c r="E136" s="21" t="s">
        <v>25</v>
      </c>
      <c r="F136" s="22">
        <v>21.6</v>
      </c>
      <c r="G136" s="22">
        <v>1.96</v>
      </c>
      <c r="H136" s="22">
        <v>2.4500000000000002</v>
      </c>
      <c r="I136" s="22">
        <v>52.92</v>
      </c>
      <c r="J136" s="23">
        <v>9.3011567443694647E-5</v>
      </c>
    </row>
    <row r="137" spans="1:10" ht="25.5">
      <c r="A137" s="19" t="s">
        <v>880</v>
      </c>
      <c r="B137" s="20" t="s">
        <v>82</v>
      </c>
      <c r="C137" s="19" t="s">
        <v>27</v>
      </c>
      <c r="D137" s="19" t="s">
        <v>83</v>
      </c>
      <c r="E137" s="21" t="s">
        <v>25</v>
      </c>
      <c r="F137" s="22">
        <v>21.6</v>
      </c>
      <c r="G137" s="22">
        <v>7.56</v>
      </c>
      <c r="H137" s="22">
        <v>9.4600000000000009</v>
      </c>
      <c r="I137" s="22">
        <v>204.33</v>
      </c>
      <c r="J137" s="23">
        <v>3.5912799651870988E-4</v>
      </c>
    </row>
    <row r="138" spans="1:10" ht="25.5">
      <c r="A138" s="19" t="s">
        <v>881</v>
      </c>
      <c r="B138" s="20" t="s">
        <v>67</v>
      </c>
      <c r="C138" s="19" t="s">
        <v>27</v>
      </c>
      <c r="D138" s="19" t="s">
        <v>68</v>
      </c>
      <c r="E138" s="21" t="s">
        <v>25</v>
      </c>
      <c r="F138" s="22">
        <v>21.6</v>
      </c>
      <c r="G138" s="22">
        <v>9.4499999999999993</v>
      </c>
      <c r="H138" s="22">
        <v>11.83</v>
      </c>
      <c r="I138" s="22">
        <v>255.52</v>
      </c>
      <c r="J138" s="23">
        <v>4.4909893637968363E-4</v>
      </c>
    </row>
    <row r="139" spans="1:10">
      <c r="A139" s="15" t="s">
        <v>672</v>
      </c>
      <c r="B139" s="15"/>
      <c r="C139" s="15"/>
      <c r="D139" s="15" t="s">
        <v>673</v>
      </c>
      <c r="E139" s="15"/>
      <c r="F139" s="17"/>
      <c r="G139" s="27"/>
      <c r="H139" s="27"/>
      <c r="I139" s="17">
        <v>34144.28</v>
      </c>
      <c r="J139" s="18">
        <v>6.0011583560778431E-2</v>
      </c>
    </row>
    <row r="140" spans="1:10" ht="38.25">
      <c r="A140" s="19" t="s">
        <v>882</v>
      </c>
      <c r="B140" s="20" t="s">
        <v>883</v>
      </c>
      <c r="C140" s="19" t="s">
        <v>24</v>
      </c>
      <c r="D140" s="19" t="s">
        <v>884</v>
      </c>
      <c r="E140" s="21" t="s">
        <v>25</v>
      </c>
      <c r="F140" s="22">
        <v>476.23</v>
      </c>
      <c r="G140" s="22">
        <v>2.41</v>
      </c>
      <c r="H140" s="22">
        <v>3.01</v>
      </c>
      <c r="I140" s="22">
        <v>1433.45</v>
      </c>
      <c r="J140" s="23">
        <v>2.5194148025730178E-3</v>
      </c>
    </row>
    <row r="141" spans="1:10" ht="25.5">
      <c r="A141" s="19" t="s">
        <v>885</v>
      </c>
      <c r="B141" s="20" t="s">
        <v>886</v>
      </c>
      <c r="C141" s="19" t="s">
        <v>27</v>
      </c>
      <c r="D141" s="19" t="s">
        <v>887</v>
      </c>
      <c r="E141" s="21" t="s">
        <v>25</v>
      </c>
      <c r="F141" s="22">
        <v>0.24</v>
      </c>
      <c r="G141" s="22">
        <v>306.41000000000003</v>
      </c>
      <c r="H141" s="22">
        <v>383.68</v>
      </c>
      <c r="I141" s="22">
        <v>92.08</v>
      </c>
      <c r="J141" s="23">
        <v>1.6183872128147021E-4</v>
      </c>
    </row>
    <row r="142" spans="1:10" ht="63.75">
      <c r="A142" s="19" t="s">
        <v>888</v>
      </c>
      <c r="B142" s="20" t="s">
        <v>889</v>
      </c>
      <c r="C142" s="19" t="s">
        <v>27</v>
      </c>
      <c r="D142" s="19" t="s">
        <v>890</v>
      </c>
      <c r="E142" s="21" t="s">
        <v>25</v>
      </c>
      <c r="F142" s="22">
        <v>172.44</v>
      </c>
      <c r="G142" s="22">
        <v>151.07</v>
      </c>
      <c r="H142" s="22">
        <v>189.16</v>
      </c>
      <c r="I142" s="22">
        <v>32618.75</v>
      </c>
      <c r="J142" s="23">
        <v>5.7330330036923942E-2</v>
      </c>
    </row>
    <row r="143" spans="1:10">
      <c r="A143" s="24"/>
      <c r="B143" s="24"/>
      <c r="C143" s="24"/>
      <c r="D143" s="24"/>
      <c r="E143" s="24"/>
      <c r="F143" s="24"/>
      <c r="G143" s="24"/>
      <c r="H143" s="24"/>
      <c r="I143" s="24"/>
      <c r="J143" s="24"/>
    </row>
    <row r="144" spans="1:10">
      <c r="A144" s="355"/>
      <c r="B144" s="355"/>
      <c r="C144" s="355"/>
      <c r="D144" s="26"/>
      <c r="E144" s="25"/>
      <c r="F144" s="356" t="s">
        <v>10</v>
      </c>
      <c r="G144" s="355"/>
      <c r="H144" s="357">
        <v>455310.05</v>
      </c>
      <c r="I144" s="355"/>
      <c r="J144" s="355"/>
    </row>
    <row r="145" spans="1:10">
      <c r="A145" s="355"/>
      <c r="B145" s="355"/>
      <c r="C145" s="355"/>
      <c r="D145" s="26"/>
      <c r="E145" s="25"/>
      <c r="F145" s="356" t="s">
        <v>11</v>
      </c>
      <c r="G145" s="355"/>
      <c r="H145" s="357">
        <v>113651.44</v>
      </c>
      <c r="I145" s="355"/>
      <c r="J145" s="355"/>
    </row>
    <row r="146" spans="1:10">
      <c r="A146" s="355"/>
      <c r="B146" s="355"/>
      <c r="C146" s="355"/>
      <c r="D146" s="26"/>
      <c r="E146" s="25"/>
      <c r="F146" s="356" t="s">
        <v>12</v>
      </c>
      <c r="G146" s="355"/>
      <c r="H146" s="357">
        <v>568961.49</v>
      </c>
      <c r="I146" s="355"/>
      <c r="J146" s="355"/>
    </row>
    <row r="147" spans="1:10">
      <c r="A147" s="62"/>
      <c r="B147" s="62"/>
      <c r="C147" s="62"/>
      <c r="D147" s="62"/>
      <c r="E147" s="62"/>
      <c r="F147" s="62"/>
      <c r="G147" s="62"/>
      <c r="H147" s="62"/>
      <c r="I147" s="62"/>
      <c r="J147" s="62"/>
    </row>
  </sheetData>
  <mergeCells count="16">
    <mergeCell ref="A146:C146"/>
    <mergeCell ref="F146:G146"/>
    <mergeCell ref="H146:J146"/>
    <mergeCell ref="E1:F1"/>
    <mergeCell ref="G1:H1"/>
    <mergeCell ref="I1:J1"/>
    <mergeCell ref="E2:F2"/>
    <mergeCell ref="G2:H2"/>
    <mergeCell ref="I2:J2"/>
    <mergeCell ref="A3:J3"/>
    <mergeCell ref="A144:C144"/>
    <mergeCell ref="F144:G144"/>
    <mergeCell ref="H144:J144"/>
    <mergeCell ref="A145:C145"/>
    <mergeCell ref="F145:G145"/>
    <mergeCell ref="H145:J145"/>
  </mergeCells>
  <pageMargins left="0.51181102362204722" right="0.51181102362204722" top="1.1811023622047245" bottom="1.1811023622047245" header="0.31496062992125984" footer="0.31496062992125984"/>
  <pageSetup paperSize="9" scale="52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22"/>
  <sheetViews>
    <sheetView view="pageBreakPreview" zoomScaleNormal="100" zoomScaleSheetLayoutView="100" workbookViewId="0">
      <selection activeCell="D9" sqref="D9"/>
    </sheetView>
  </sheetViews>
  <sheetFormatPr defaultRowHeight="14.25"/>
  <cols>
    <col min="1" max="1" width="10" bestFit="1" customWidth="1"/>
    <col min="2" max="2" width="12" bestFit="1" customWidth="1"/>
    <col min="3" max="3" width="10" bestFit="1" customWidth="1"/>
    <col min="4" max="4" width="60" bestFit="1" customWidth="1"/>
    <col min="5" max="5" width="15" bestFit="1" customWidth="1"/>
    <col min="6" max="6" width="12" bestFit="1" customWidth="1"/>
    <col min="7" max="7" width="7.25" bestFit="1" customWidth="1"/>
    <col min="8" max="9" width="12" bestFit="1" customWidth="1"/>
    <col min="10" max="11" width="14" bestFit="1" customWidth="1"/>
  </cols>
  <sheetData>
    <row r="1" spans="1:10" ht="15">
      <c r="A1" s="1"/>
      <c r="B1" s="1"/>
      <c r="C1" s="350" t="s">
        <v>108</v>
      </c>
      <c r="D1" s="350"/>
      <c r="E1" s="350" t="s">
        <v>1</v>
      </c>
      <c r="F1" s="350"/>
      <c r="G1" s="350" t="s">
        <v>2</v>
      </c>
      <c r="H1" s="350"/>
      <c r="I1" s="350" t="s">
        <v>3</v>
      </c>
      <c r="J1" s="350"/>
    </row>
    <row r="2" spans="1:10" ht="55.15" customHeight="1">
      <c r="A2" s="2"/>
      <c r="B2" s="2"/>
      <c r="C2" s="344" t="s">
        <v>643</v>
      </c>
      <c r="D2" s="344"/>
      <c r="E2" s="344" t="s">
        <v>644</v>
      </c>
      <c r="F2" s="344"/>
      <c r="G2" s="351" t="str">
        <f>'Resumo do Orçamento'!D2</f>
        <v>Serviço: 25,22%                   Material: 16,75%</v>
      </c>
      <c r="H2" s="344"/>
      <c r="I2" s="344" t="str">
        <f>'Resumo do Orçamento'!G2</f>
        <v>Desonerado:                               Horista: 85,69%                      Mensalista: 48,16%</v>
      </c>
      <c r="J2" s="344"/>
    </row>
    <row r="3" spans="1:10" ht="15">
      <c r="A3" s="352" t="s">
        <v>108</v>
      </c>
      <c r="B3" s="348"/>
      <c r="C3" s="348"/>
      <c r="D3" s="348"/>
      <c r="E3" s="348"/>
      <c r="F3" s="348"/>
      <c r="G3" s="348"/>
      <c r="H3" s="348"/>
      <c r="I3" s="348"/>
      <c r="J3" s="348"/>
    </row>
    <row r="4" spans="1:10" ht="15">
      <c r="A4" s="352" t="s">
        <v>109</v>
      </c>
      <c r="B4" s="348"/>
      <c r="C4" s="348"/>
      <c r="D4" s="348"/>
      <c r="E4" s="348"/>
      <c r="F4" s="348"/>
      <c r="G4" s="348"/>
      <c r="H4" s="348"/>
      <c r="I4" s="348"/>
      <c r="J4" s="348"/>
    </row>
    <row r="5" spans="1:10" ht="15">
      <c r="A5" s="3" t="s">
        <v>23</v>
      </c>
      <c r="B5" s="4" t="s">
        <v>15</v>
      </c>
      <c r="C5" s="3" t="s">
        <v>16</v>
      </c>
      <c r="D5" s="3" t="s">
        <v>6</v>
      </c>
      <c r="E5" s="353" t="s">
        <v>110</v>
      </c>
      <c r="F5" s="353"/>
      <c r="G5" s="5" t="s">
        <v>17</v>
      </c>
      <c r="H5" s="4" t="s">
        <v>18</v>
      </c>
      <c r="I5" s="4" t="s">
        <v>19</v>
      </c>
      <c r="J5" s="4" t="s">
        <v>7</v>
      </c>
    </row>
    <row r="6" spans="1:10" ht="38.25">
      <c r="A6" s="7" t="s">
        <v>111</v>
      </c>
      <c r="B6" s="8" t="s">
        <v>674</v>
      </c>
      <c r="C6" s="7" t="s">
        <v>24</v>
      </c>
      <c r="D6" s="7" t="s">
        <v>675</v>
      </c>
      <c r="E6" s="362" t="s">
        <v>129</v>
      </c>
      <c r="F6" s="362"/>
      <c r="G6" s="9" t="s">
        <v>25</v>
      </c>
      <c r="H6" s="28">
        <v>1</v>
      </c>
      <c r="I6" s="10">
        <v>294.39999999999998</v>
      </c>
      <c r="J6" s="10">
        <v>294.39999999999998</v>
      </c>
    </row>
    <row r="7" spans="1:10" ht="25.5">
      <c r="A7" s="29" t="s">
        <v>113</v>
      </c>
      <c r="B7" s="30" t="s">
        <v>117</v>
      </c>
      <c r="C7" s="29" t="s">
        <v>27</v>
      </c>
      <c r="D7" s="29" t="s">
        <v>118</v>
      </c>
      <c r="E7" s="364" t="s">
        <v>112</v>
      </c>
      <c r="F7" s="364"/>
      <c r="G7" s="31" t="s">
        <v>119</v>
      </c>
      <c r="H7" s="32">
        <v>1</v>
      </c>
      <c r="I7" s="33">
        <v>17.36</v>
      </c>
      <c r="J7" s="33">
        <v>17.36</v>
      </c>
    </row>
    <row r="8" spans="1:10" ht="25.5">
      <c r="A8" s="29" t="s">
        <v>113</v>
      </c>
      <c r="B8" s="30" t="s">
        <v>120</v>
      </c>
      <c r="C8" s="29" t="s">
        <v>27</v>
      </c>
      <c r="D8" s="29" t="s">
        <v>121</v>
      </c>
      <c r="E8" s="364" t="s">
        <v>112</v>
      </c>
      <c r="F8" s="364"/>
      <c r="G8" s="31" t="s">
        <v>119</v>
      </c>
      <c r="H8" s="32">
        <v>2</v>
      </c>
      <c r="I8" s="33">
        <v>13.91</v>
      </c>
      <c r="J8" s="33">
        <v>27.82</v>
      </c>
    </row>
    <row r="9" spans="1:10" ht="38.25">
      <c r="A9" s="29" t="s">
        <v>113</v>
      </c>
      <c r="B9" s="30" t="s">
        <v>114</v>
      </c>
      <c r="C9" s="29" t="s">
        <v>27</v>
      </c>
      <c r="D9" s="29" t="s">
        <v>115</v>
      </c>
      <c r="E9" s="364" t="s">
        <v>116</v>
      </c>
      <c r="F9" s="364"/>
      <c r="G9" s="31" t="s">
        <v>30</v>
      </c>
      <c r="H9" s="32">
        <v>0.01</v>
      </c>
      <c r="I9" s="33">
        <v>261.06</v>
      </c>
      <c r="J9" s="33">
        <v>2.61</v>
      </c>
    </row>
    <row r="10" spans="1:10" ht="25.5">
      <c r="A10" s="34" t="s">
        <v>122</v>
      </c>
      <c r="B10" s="35" t="s">
        <v>241</v>
      </c>
      <c r="C10" s="34" t="s">
        <v>27</v>
      </c>
      <c r="D10" s="34" t="s">
        <v>242</v>
      </c>
      <c r="E10" s="361" t="s">
        <v>123</v>
      </c>
      <c r="F10" s="361"/>
      <c r="G10" s="36" t="s">
        <v>71</v>
      </c>
      <c r="H10" s="37">
        <v>1</v>
      </c>
      <c r="I10" s="38">
        <v>4.8099999999999996</v>
      </c>
      <c r="J10" s="38">
        <v>4.8099999999999996</v>
      </c>
    </row>
    <row r="11" spans="1:10" ht="25.5">
      <c r="A11" s="34" t="s">
        <v>122</v>
      </c>
      <c r="B11" s="35" t="s">
        <v>245</v>
      </c>
      <c r="C11" s="34" t="s">
        <v>27</v>
      </c>
      <c r="D11" s="34" t="s">
        <v>246</v>
      </c>
      <c r="E11" s="361" t="s">
        <v>123</v>
      </c>
      <c r="F11" s="361"/>
      <c r="G11" s="36" t="s">
        <v>71</v>
      </c>
      <c r="H11" s="37">
        <v>4</v>
      </c>
      <c r="I11" s="38">
        <v>11.3</v>
      </c>
      <c r="J11" s="38">
        <v>45.2</v>
      </c>
    </row>
    <row r="12" spans="1:10" ht="25.5">
      <c r="A12" s="34" t="s">
        <v>122</v>
      </c>
      <c r="B12" s="35" t="s">
        <v>891</v>
      </c>
      <c r="C12" s="34" t="s">
        <v>27</v>
      </c>
      <c r="D12" s="34" t="s">
        <v>892</v>
      </c>
      <c r="E12" s="361" t="s">
        <v>123</v>
      </c>
      <c r="F12" s="361"/>
      <c r="G12" s="36" t="s">
        <v>25</v>
      </c>
      <c r="H12" s="37">
        <v>1</v>
      </c>
      <c r="I12" s="38">
        <v>194.23</v>
      </c>
      <c r="J12" s="38">
        <v>194.23</v>
      </c>
    </row>
    <row r="13" spans="1:10">
      <c r="A13" s="34" t="s">
        <v>122</v>
      </c>
      <c r="B13" s="35" t="s">
        <v>456</v>
      </c>
      <c r="C13" s="34" t="s">
        <v>27</v>
      </c>
      <c r="D13" s="34" t="s">
        <v>457</v>
      </c>
      <c r="E13" s="361" t="s">
        <v>123</v>
      </c>
      <c r="F13" s="361"/>
      <c r="G13" s="36" t="s">
        <v>34</v>
      </c>
      <c r="H13" s="37">
        <v>0.11</v>
      </c>
      <c r="I13" s="38">
        <v>21.58</v>
      </c>
      <c r="J13" s="38">
        <v>2.37</v>
      </c>
    </row>
    <row r="14" spans="1:10" ht="25.5">
      <c r="A14" s="39"/>
      <c r="B14" s="39"/>
      <c r="C14" s="39"/>
      <c r="D14" s="39"/>
      <c r="E14" s="39" t="s">
        <v>124</v>
      </c>
      <c r="F14" s="40">
        <v>18.703215035812377</v>
      </c>
      <c r="G14" s="39" t="s">
        <v>125</v>
      </c>
      <c r="H14" s="40">
        <v>16.03</v>
      </c>
      <c r="I14" s="39" t="s">
        <v>126</v>
      </c>
      <c r="J14" s="40">
        <v>34.729999999999997</v>
      </c>
    </row>
    <row r="15" spans="1:10" ht="15" thickBot="1">
      <c r="A15" s="39"/>
      <c r="B15" s="39"/>
      <c r="C15" s="39"/>
      <c r="D15" s="39"/>
      <c r="E15" s="39" t="s">
        <v>127</v>
      </c>
      <c r="F15" s="40">
        <v>74.239999999999995</v>
      </c>
      <c r="G15" s="39"/>
      <c r="H15" s="363" t="s">
        <v>128</v>
      </c>
      <c r="I15" s="363"/>
      <c r="J15" s="40">
        <v>368.64</v>
      </c>
    </row>
    <row r="16" spans="1:10" ht="15" thickTop="1">
      <c r="A16" s="41"/>
      <c r="B16" s="41"/>
      <c r="C16" s="41"/>
      <c r="D16" s="41"/>
      <c r="E16" s="41"/>
      <c r="F16" s="41"/>
      <c r="G16" s="41"/>
      <c r="H16" s="41"/>
      <c r="I16" s="41"/>
      <c r="J16" s="41"/>
    </row>
    <row r="17" spans="1:10" ht="15">
      <c r="A17" s="3" t="s">
        <v>26</v>
      </c>
      <c r="B17" s="4" t="s">
        <v>15</v>
      </c>
      <c r="C17" s="3" t="s">
        <v>16</v>
      </c>
      <c r="D17" s="3" t="s">
        <v>6</v>
      </c>
      <c r="E17" s="353" t="s">
        <v>110</v>
      </c>
      <c r="F17" s="353"/>
      <c r="G17" s="5" t="s">
        <v>17</v>
      </c>
      <c r="H17" s="4" t="s">
        <v>18</v>
      </c>
      <c r="I17" s="4" t="s">
        <v>19</v>
      </c>
      <c r="J17" s="4" t="s">
        <v>7</v>
      </c>
    </row>
    <row r="18" spans="1:10" ht="25.5">
      <c r="A18" s="7" t="s">
        <v>111</v>
      </c>
      <c r="B18" s="8" t="s">
        <v>69</v>
      </c>
      <c r="C18" s="7" t="s">
        <v>27</v>
      </c>
      <c r="D18" s="7" t="s">
        <v>70</v>
      </c>
      <c r="E18" s="362" t="s">
        <v>234</v>
      </c>
      <c r="F18" s="362"/>
      <c r="G18" s="9" t="s">
        <v>71</v>
      </c>
      <c r="H18" s="28">
        <v>1</v>
      </c>
      <c r="I18" s="10">
        <v>42.21</v>
      </c>
      <c r="J18" s="10">
        <v>42.21</v>
      </c>
    </row>
    <row r="19" spans="1:10" ht="25.5">
      <c r="A19" s="29" t="s">
        <v>113</v>
      </c>
      <c r="B19" s="30" t="s">
        <v>179</v>
      </c>
      <c r="C19" s="29" t="s">
        <v>27</v>
      </c>
      <c r="D19" s="29" t="s">
        <v>180</v>
      </c>
      <c r="E19" s="364" t="s">
        <v>156</v>
      </c>
      <c r="F19" s="364"/>
      <c r="G19" s="31" t="s">
        <v>157</v>
      </c>
      <c r="H19" s="32">
        <v>3.8999999999999998E-3</v>
      </c>
      <c r="I19" s="33">
        <v>19.309999999999999</v>
      </c>
      <c r="J19" s="33">
        <v>7.0000000000000007E-2</v>
      </c>
    </row>
    <row r="20" spans="1:10" ht="25.5">
      <c r="A20" s="29" t="s">
        <v>113</v>
      </c>
      <c r="B20" s="30" t="s">
        <v>181</v>
      </c>
      <c r="C20" s="29" t="s">
        <v>27</v>
      </c>
      <c r="D20" s="29" t="s">
        <v>182</v>
      </c>
      <c r="E20" s="364" t="s">
        <v>156</v>
      </c>
      <c r="F20" s="364"/>
      <c r="G20" s="31" t="s">
        <v>158</v>
      </c>
      <c r="H20" s="32">
        <v>1.6799999999999999E-2</v>
      </c>
      <c r="I20" s="33">
        <v>17.48</v>
      </c>
      <c r="J20" s="33">
        <v>0.28999999999999998</v>
      </c>
    </row>
    <row r="21" spans="1:10" ht="25.5">
      <c r="A21" s="29" t="s">
        <v>113</v>
      </c>
      <c r="B21" s="30" t="s">
        <v>77</v>
      </c>
      <c r="C21" s="29" t="s">
        <v>27</v>
      </c>
      <c r="D21" s="29" t="s">
        <v>78</v>
      </c>
      <c r="E21" s="364" t="s">
        <v>116</v>
      </c>
      <c r="F21" s="364"/>
      <c r="G21" s="31" t="s">
        <v>30</v>
      </c>
      <c r="H21" s="32">
        <v>4.5999999999999999E-3</v>
      </c>
      <c r="I21" s="33">
        <v>299.32</v>
      </c>
      <c r="J21" s="33">
        <v>1.37</v>
      </c>
    </row>
    <row r="22" spans="1:10" ht="25.5">
      <c r="A22" s="29" t="s">
        <v>113</v>
      </c>
      <c r="B22" s="30" t="s">
        <v>235</v>
      </c>
      <c r="C22" s="29" t="s">
        <v>27</v>
      </c>
      <c r="D22" s="29" t="s">
        <v>236</v>
      </c>
      <c r="E22" s="364" t="s">
        <v>234</v>
      </c>
      <c r="F22" s="364"/>
      <c r="G22" s="31" t="s">
        <v>75</v>
      </c>
      <c r="H22" s="32">
        <v>1.5</v>
      </c>
      <c r="I22" s="33">
        <v>1.64</v>
      </c>
      <c r="J22" s="33">
        <v>2.46</v>
      </c>
    </row>
    <row r="23" spans="1:10" ht="25.5">
      <c r="A23" s="29" t="s">
        <v>113</v>
      </c>
      <c r="B23" s="30" t="s">
        <v>183</v>
      </c>
      <c r="C23" s="29" t="s">
        <v>27</v>
      </c>
      <c r="D23" s="29" t="s">
        <v>184</v>
      </c>
      <c r="E23" s="364" t="s">
        <v>112</v>
      </c>
      <c r="F23" s="364"/>
      <c r="G23" s="31" t="s">
        <v>119</v>
      </c>
      <c r="H23" s="32">
        <v>0.35630000000000001</v>
      </c>
      <c r="I23" s="33">
        <v>14.46</v>
      </c>
      <c r="J23" s="33">
        <v>5.15</v>
      </c>
    </row>
    <row r="24" spans="1:10" ht="25.5">
      <c r="A24" s="29" t="s">
        <v>113</v>
      </c>
      <c r="B24" s="30" t="s">
        <v>117</v>
      </c>
      <c r="C24" s="29" t="s">
        <v>27</v>
      </c>
      <c r="D24" s="29" t="s">
        <v>118</v>
      </c>
      <c r="E24" s="364" t="s">
        <v>112</v>
      </c>
      <c r="F24" s="364"/>
      <c r="G24" s="31" t="s">
        <v>119</v>
      </c>
      <c r="H24" s="32">
        <v>0.71250000000000002</v>
      </c>
      <c r="I24" s="33">
        <v>17.36</v>
      </c>
      <c r="J24" s="33">
        <v>12.36</v>
      </c>
    </row>
    <row r="25" spans="1:10" ht="25.5">
      <c r="A25" s="34" t="s">
        <v>122</v>
      </c>
      <c r="B25" s="35" t="s">
        <v>237</v>
      </c>
      <c r="C25" s="34" t="s">
        <v>27</v>
      </c>
      <c r="D25" s="34" t="s">
        <v>238</v>
      </c>
      <c r="E25" s="361" t="s">
        <v>123</v>
      </c>
      <c r="F25" s="361"/>
      <c r="G25" s="36" t="s">
        <v>71</v>
      </c>
      <c r="H25" s="37">
        <v>0.41249999999999998</v>
      </c>
      <c r="I25" s="38">
        <v>17.3</v>
      </c>
      <c r="J25" s="38">
        <v>7.13</v>
      </c>
    </row>
    <row r="26" spans="1:10">
      <c r="A26" s="34" t="s">
        <v>122</v>
      </c>
      <c r="B26" s="35" t="s">
        <v>239</v>
      </c>
      <c r="C26" s="34" t="s">
        <v>27</v>
      </c>
      <c r="D26" s="34" t="s">
        <v>240</v>
      </c>
      <c r="E26" s="361" t="s">
        <v>123</v>
      </c>
      <c r="F26" s="361"/>
      <c r="G26" s="36" t="s">
        <v>34</v>
      </c>
      <c r="H26" s="37">
        <v>0.111</v>
      </c>
      <c r="I26" s="38">
        <v>21.58</v>
      </c>
      <c r="J26" s="38">
        <v>2.39</v>
      </c>
    </row>
    <row r="27" spans="1:10" ht="25.5">
      <c r="A27" s="34" t="s">
        <v>122</v>
      </c>
      <c r="B27" s="35" t="s">
        <v>241</v>
      </c>
      <c r="C27" s="34" t="s">
        <v>27</v>
      </c>
      <c r="D27" s="34" t="s">
        <v>242</v>
      </c>
      <c r="E27" s="361" t="s">
        <v>123</v>
      </c>
      <c r="F27" s="361"/>
      <c r="G27" s="36" t="s">
        <v>71</v>
      </c>
      <c r="H27" s="37">
        <v>0.74450000000000005</v>
      </c>
      <c r="I27" s="38">
        <v>4.8099999999999996</v>
      </c>
      <c r="J27" s="38">
        <v>3.58</v>
      </c>
    </row>
    <row r="28" spans="1:10" ht="25.5">
      <c r="A28" s="34" t="s">
        <v>122</v>
      </c>
      <c r="B28" s="35" t="s">
        <v>243</v>
      </c>
      <c r="C28" s="34" t="s">
        <v>27</v>
      </c>
      <c r="D28" s="34" t="s">
        <v>244</v>
      </c>
      <c r="E28" s="361" t="s">
        <v>123</v>
      </c>
      <c r="F28" s="361"/>
      <c r="G28" s="36" t="s">
        <v>71</v>
      </c>
      <c r="H28" s="37">
        <v>0.55000000000000004</v>
      </c>
      <c r="I28" s="38">
        <v>12.77</v>
      </c>
      <c r="J28" s="38">
        <v>7.02</v>
      </c>
    </row>
    <row r="29" spans="1:10">
      <c r="A29" s="34" t="s">
        <v>122</v>
      </c>
      <c r="B29" s="35" t="s">
        <v>230</v>
      </c>
      <c r="C29" s="34" t="s">
        <v>27</v>
      </c>
      <c r="D29" s="34" t="s">
        <v>231</v>
      </c>
      <c r="E29" s="361" t="s">
        <v>123</v>
      </c>
      <c r="F29" s="361"/>
      <c r="G29" s="36" t="s">
        <v>187</v>
      </c>
      <c r="H29" s="37">
        <v>2.5600000000000001E-2</v>
      </c>
      <c r="I29" s="38">
        <v>15.32</v>
      </c>
      <c r="J29" s="38">
        <v>0.39</v>
      </c>
    </row>
    <row r="30" spans="1:10" ht="25.5">
      <c r="A30" s="39"/>
      <c r="B30" s="39"/>
      <c r="C30" s="39"/>
      <c r="D30" s="39"/>
      <c r="E30" s="39" t="s">
        <v>124</v>
      </c>
      <c r="F30" s="40">
        <v>8.6380526684258712</v>
      </c>
      <c r="G30" s="39" t="s">
        <v>125</v>
      </c>
      <c r="H30" s="40">
        <v>7.4</v>
      </c>
      <c r="I30" s="39" t="s">
        <v>126</v>
      </c>
      <c r="J30" s="40">
        <v>16.04</v>
      </c>
    </row>
    <row r="31" spans="1:10" ht="15" thickBot="1">
      <c r="A31" s="39"/>
      <c r="B31" s="39"/>
      <c r="C31" s="39"/>
      <c r="D31" s="39"/>
      <c r="E31" s="39" t="s">
        <v>127</v>
      </c>
      <c r="F31" s="40">
        <v>10.64</v>
      </c>
      <c r="G31" s="39"/>
      <c r="H31" s="363" t="s">
        <v>128</v>
      </c>
      <c r="I31" s="363"/>
      <c r="J31" s="40">
        <v>52.85</v>
      </c>
    </row>
    <row r="32" spans="1:10" ht="15" thickTop="1">
      <c r="A32" s="41"/>
      <c r="B32" s="41"/>
      <c r="C32" s="41"/>
      <c r="D32" s="41"/>
      <c r="E32" s="41"/>
      <c r="F32" s="41"/>
      <c r="G32" s="41"/>
      <c r="H32" s="41"/>
      <c r="I32" s="41"/>
      <c r="J32" s="41"/>
    </row>
    <row r="33" spans="1:10" ht="15">
      <c r="A33" s="3" t="s">
        <v>29</v>
      </c>
      <c r="B33" s="4" t="s">
        <v>15</v>
      </c>
      <c r="C33" s="3" t="s">
        <v>16</v>
      </c>
      <c r="D33" s="3" t="s">
        <v>6</v>
      </c>
      <c r="E33" s="353" t="s">
        <v>110</v>
      </c>
      <c r="F33" s="353"/>
      <c r="G33" s="5" t="s">
        <v>17</v>
      </c>
      <c r="H33" s="4" t="s">
        <v>18</v>
      </c>
      <c r="I33" s="4" t="s">
        <v>19</v>
      </c>
      <c r="J33" s="4" t="s">
        <v>7</v>
      </c>
    </row>
    <row r="34" spans="1:10" ht="38.25">
      <c r="A34" s="7" t="s">
        <v>111</v>
      </c>
      <c r="B34" s="8" t="s">
        <v>676</v>
      </c>
      <c r="C34" s="7" t="s">
        <v>24</v>
      </c>
      <c r="D34" s="7" t="s">
        <v>677</v>
      </c>
      <c r="E34" s="362" t="s">
        <v>142</v>
      </c>
      <c r="F34" s="362"/>
      <c r="G34" s="9" t="s">
        <v>30</v>
      </c>
      <c r="H34" s="28">
        <v>1</v>
      </c>
      <c r="I34" s="10">
        <v>27.82</v>
      </c>
      <c r="J34" s="10">
        <v>27.82</v>
      </c>
    </row>
    <row r="35" spans="1:10" ht="25.5">
      <c r="A35" s="29" t="s">
        <v>113</v>
      </c>
      <c r="B35" s="30" t="s">
        <v>120</v>
      </c>
      <c r="C35" s="29" t="s">
        <v>27</v>
      </c>
      <c r="D35" s="29" t="s">
        <v>121</v>
      </c>
      <c r="E35" s="364" t="s">
        <v>112</v>
      </c>
      <c r="F35" s="364"/>
      <c r="G35" s="31" t="s">
        <v>119</v>
      </c>
      <c r="H35" s="32">
        <v>2</v>
      </c>
      <c r="I35" s="33">
        <v>13.91</v>
      </c>
      <c r="J35" s="33">
        <v>27.82</v>
      </c>
    </row>
    <row r="36" spans="1:10" ht="25.5">
      <c r="A36" s="39"/>
      <c r="B36" s="39"/>
      <c r="C36" s="39"/>
      <c r="D36" s="39"/>
      <c r="E36" s="39" t="s">
        <v>124</v>
      </c>
      <c r="F36" s="40">
        <v>11.0829878</v>
      </c>
      <c r="G36" s="39" t="s">
        <v>125</v>
      </c>
      <c r="H36" s="40">
        <v>9.5</v>
      </c>
      <c r="I36" s="39" t="s">
        <v>126</v>
      </c>
      <c r="J36" s="40">
        <v>20.58</v>
      </c>
    </row>
    <row r="37" spans="1:10" ht="15" thickBot="1">
      <c r="A37" s="39"/>
      <c r="B37" s="39"/>
      <c r="C37" s="39"/>
      <c r="D37" s="39"/>
      <c r="E37" s="39" t="s">
        <v>127</v>
      </c>
      <c r="F37" s="40">
        <v>7.01</v>
      </c>
      <c r="G37" s="39"/>
      <c r="H37" s="363" t="s">
        <v>128</v>
      </c>
      <c r="I37" s="363"/>
      <c r="J37" s="40">
        <v>34.83</v>
      </c>
    </row>
    <row r="38" spans="1:10" ht="15" thickTop="1">
      <c r="A38" s="41"/>
      <c r="B38" s="41"/>
      <c r="C38" s="41"/>
      <c r="D38" s="41"/>
      <c r="E38" s="41"/>
      <c r="F38" s="41"/>
      <c r="G38" s="41"/>
      <c r="H38" s="41"/>
      <c r="I38" s="41"/>
      <c r="J38" s="41"/>
    </row>
    <row r="39" spans="1:10" ht="15">
      <c r="A39" s="3" t="s">
        <v>31</v>
      </c>
      <c r="B39" s="4" t="s">
        <v>15</v>
      </c>
      <c r="C39" s="3" t="s">
        <v>16</v>
      </c>
      <c r="D39" s="3" t="s">
        <v>6</v>
      </c>
      <c r="E39" s="353" t="s">
        <v>110</v>
      </c>
      <c r="F39" s="353"/>
      <c r="G39" s="5" t="s">
        <v>17</v>
      </c>
      <c r="H39" s="4" t="s">
        <v>18</v>
      </c>
      <c r="I39" s="4" t="s">
        <v>19</v>
      </c>
      <c r="J39" s="4" t="s">
        <v>7</v>
      </c>
    </row>
    <row r="40" spans="1:10">
      <c r="A40" s="7" t="s">
        <v>111</v>
      </c>
      <c r="B40" s="8" t="s">
        <v>43</v>
      </c>
      <c r="C40" s="7" t="s">
        <v>27</v>
      </c>
      <c r="D40" s="7" t="s">
        <v>44</v>
      </c>
      <c r="E40" s="362" t="s">
        <v>142</v>
      </c>
      <c r="F40" s="362"/>
      <c r="G40" s="9" t="s">
        <v>30</v>
      </c>
      <c r="H40" s="28">
        <v>1</v>
      </c>
      <c r="I40" s="10">
        <v>33.36</v>
      </c>
      <c r="J40" s="10">
        <v>33.36</v>
      </c>
    </row>
    <row r="41" spans="1:10" ht="25.5">
      <c r="A41" s="29" t="s">
        <v>113</v>
      </c>
      <c r="B41" s="30" t="s">
        <v>120</v>
      </c>
      <c r="C41" s="29" t="s">
        <v>27</v>
      </c>
      <c r="D41" s="29" t="s">
        <v>121</v>
      </c>
      <c r="E41" s="364" t="s">
        <v>112</v>
      </c>
      <c r="F41" s="364"/>
      <c r="G41" s="31" t="s">
        <v>119</v>
      </c>
      <c r="H41" s="32">
        <v>2.3986000000000001</v>
      </c>
      <c r="I41" s="33">
        <v>13.91</v>
      </c>
      <c r="J41" s="33">
        <v>33.36</v>
      </c>
    </row>
    <row r="42" spans="1:10" ht="25.5">
      <c r="A42" s="39"/>
      <c r="B42" s="39"/>
      <c r="C42" s="39"/>
      <c r="D42" s="39"/>
      <c r="E42" s="39" t="s">
        <v>124</v>
      </c>
      <c r="F42" s="40">
        <v>13.290968818999408</v>
      </c>
      <c r="G42" s="39" t="s">
        <v>125</v>
      </c>
      <c r="H42" s="40">
        <v>11.39</v>
      </c>
      <c r="I42" s="39" t="s">
        <v>126</v>
      </c>
      <c r="J42" s="40">
        <v>24.68</v>
      </c>
    </row>
    <row r="43" spans="1:10" ht="15" thickBot="1">
      <c r="A43" s="39"/>
      <c r="B43" s="39"/>
      <c r="C43" s="39"/>
      <c r="D43" s="39"/>
      <c r="E43" s="39" t="s">
        <v>127</v>
      </c>
      <c r="F43" s="40">
        <v>8.41</v>
      </c>
      <c r="G43" s="39"/>
      <c r="H43" s="363" t="s">
        <v>128</v>
      </c>
      <c r="I43" s="363"/>
      <c r="J43" s="40">
        <v>41.77</v>
      </c>
    </row>
    <row r="44" spans="1:10" ht="15" thickTop="1">
      <c r="A44" s="41"/>
      <c r="B44" s="41"/>
      <c r="C44" s="41"/>
      <c r="D44" s="41"/>
      <c r="E44" s="41"/>
      <c r="F44" s="41"/>
      <c r="G44" s="41"/>
      <c r="H44" s="41"/>
      <c r="I44" s="41"/>
      <c r="J44" s="41"/>
    </row>
    <row r="45" spans="1:10" ht="15">
      <c r="A45" s="3" t="s">
        <v>679</v>
      </c>
      <c r="B45" s="4" t="s">
        <v>15</v>
      </c>
      <c r="C45" s="3" t="s">
        <v>16</v>
      </c>
      <c r="D45" s="3" t="s">
        <v>6</v>
      </c>
      <c r="E45" s="353" t="s">
        <v>110</v>
      </c>
      <c r="F45" s="353"/>
      <c r="G45" s="5" t="s">
        <v>17</v>
      </c>
      <c r="H45" s="4" t="s">
        <v>18</v>
      </c>
      <c r="I45" s="4" t="s">
        <v>19</v>
      </c>
      <c r="J45" s="4" t="s">
        <v>7</v>
      </c>
    </row>
    <row r="46" spans="1:10" ht="38.25">
      <c r="A46" s="7" t="s">
        <v>111</v>
      </c>
      <c r="B46" s="8" t="s">
        <v>680</v>
      </c>
      <c r="C46" s="7" t="s">
        <v>24</v>
      </c>
      <c r="D46" s="7" t="s">
        <v>681</v>
      </c>
      <c r="E46" s="362" t="s">
        <v>116</v>
      </c>
      <c r="F46" s="362"/>
      <c r="G46" s="9" t="s">
        <v>30</v>
      </c>
      <c r="H46" s="28">
        <v>1</v>
      </c>
      <c r="I46" s="10">
        <v>359.23</v>
      </c>
      <c r="J46" s="10">
        <v>359.23</v>
      </c>
    </row>
    <row r="47" spans="1:10" ht="38.25">
      <c r="A47" s="29" t="s">
        <v>113</v>
      </c>
      <c r="B47" s="30" t="s">
        <v>308</v>
      </c>
      <c r="C47" s="29" t="s">
        <v>27</v>
      </c>
      <c r="D47" s="29" t="s">
        <v>309</v>
      </c>
      <c r="E47" s="364" t="s">
        <v>112</v>
      </c>
      <c r="F47" s="364"/>
      <c r="G47" s="31" t="s">
        <v>30</v>
      </c>
      <c r="H47" s="32">
        <v>0.3</v>
      </c>
      <c r="I47" s="33">
        <v>308.93</v>
      </c>
      <c r="J47" s="33">
        <v>92.67</v>
      </c>
    </row>
    <row r="48" spans="1:10" ht="25.5">
      <c r="A48" s="29" t="s">
        <v>113</v>
      </c>
      <c r="B48" s="30" t="s">
        <v>159</v>
      </c>
      <c r="C48" s="29" t="s">
        <v>27</v>
      </c>
      <c r="D48" s="29" t="s">
        <v>160</v>
      </c>
      <c r="E48" s="364" t="s">
        <v>112</v>
      </c>
      <c r="F48" s="364"/>
      <c r="G48" s="31" t="s">
        <v>119</v>
      </c>
      <c r="H48" s="32">
        <v>6</v>
      </c>
      <c r="I48" s="33">
        <v>17.57</v>
      </c>
      <c r="J48" s="33">
        <v>105.42</v>
      </c>
    </row>
    <row r="49" spans="1:10" ht="25.5">
      <c r="A49" s="29" t="s">
        <v>113</v>
      </c>
      <c r="B49" s="30" t="s">
        <v>120</v>
      </c>
      <c r="C49" s="29" t="s">
        <v>27</v>
      </c>
      <c r="D49" s="29" t="s">
        <v>121</v>
      </c>
      <c r="E49" s="364" t="s">
        <v>112</v>
      </c>
      <c r="F49" s="364"/>
      <c r="G49" s="31" t="s">
        <v>119</v>
      </c>
      <c r="H49" s="32">
        <v>6</v>
      </c>
      <c r="I49" s="33">
        <v>13.91</v>
      </c>
      <c r="J49" s="33">
        <v>83.46</v>
      </c>
    </row>
    <row r="50" spans="1:10" ht="25.5">
      <c r="A50" s="34" t="s">
        <v>122</v>
      </c>
      <c r="B50" s="35" t="s">
        <v>310</v>
      </c>
      <c r="C50" s="34" t="s">
        <v>27</v>
      </c>
      <c r="D50" s="34" t="s">
        <v>311</v>
      </c>
      <c r="E50" s="361" t="s">
        <v>123</v>
      </c>
      <c r="F50" s="361"/>
      <c r="G50" s="36" t="s">
        <v>30</v>
      </c>
      <c r="H50" s="37">
        <v>1.1000000000000001</v>
      </c>
      <c r="I50" s="38">
        <v>70.62</v>
      </c>
      <c r="J50" s="38">
        <v>77.680000000000007</v>
      </c>
    </row>
    <row r="51" spans="1:10" ht="25.5">
      <c r="A51" s="39"/>
      <c r="B51" s="39"/>
      <c r="C51" s="39"/>
      <c r="D51" s="39"/>
      <c r="E51" s="39" t="s">
        <v>124</v>
      </c>
      <c r="F51" s="40">
        <v>87.042920997361193</v>
      </c>
      <c r="G51" s="39" t="s">
        <v>125</v>
      </c>
      <c r="H51" s="40">
        <v>74.59</v>
      </c>
      <c r="I51" s="39" t="s">
        <v>126</v>
      </c>
      <c r="J51" s="40">
        <v>161.63000000000002</v>
      </c>
    </row>
    <row r="52" spans="1:10" ht="15" thickBot="1">
      <c r="A52" s="39"/>
      <c r="B52" s="39"/>
      <c r="C52" s="39"/>
      <c r="D52" s="39"/>
      <c r="E52" s="39" t="s">
        <v>127</v>
      </c>
      <c r="F52" s="40">
        <v>90.59</v>
      </c>
      <c r="G52" s="39"/>
      <c r="H52" s="363" t="s">
        <v>128</v>
      </c>
      <c r="I52" s="363"/>
      <c r="J52" s="40">
        <v>449.82</v>
      </c>
    </row>
    <row r="53" spans="1:10" ht="15" thickTop="1">
      <c r="A53" s="41"/>
      <c r="B53" s="41"/>
      <c r="C53" s="41"/>
      <c r="D53" s="41"/>
      <c r="E53" s="41"/>
      <c r="F53" s="41"/>
      <c r="G53" s="41"/>
      <c r="H53" s="41"/>
      <c r="I53" s="41"/>
      <c r="J53" s="41"/>
    </row>
    <row r="54" spans="1:10" ht="15">
      <c r="A54" s="3" t="s">
        <v>682</v>
      </c>
      <c r="B54" s="4" t="s">
        <v>15</v>
      </c>
      <c r="C54" s="3" t="s">
        <v>16</v>
      </c>
      <c r="D54" s="3" t="s">
        <v>6</v>
      </c>
      <c r="E54" s="353" t="s">
        <v>110</v>
      </c>
      <c r="F54" s="353"/>
      <c r="G54" s="5" t="s">
        <v>17</v>
      </c>
      <c r="H54" s="4" t="s">
        <v>18</v>
      </c>
      <c r="I54" s="4" t="s">
        <v>19</v>
      </c>
      <c r="J54" s="4" t="s">
        <v>7</v>
      </c>
    </row>
    <row r="55" spans="1:10" ht="51">
      <c r="A55" s="7" t="s">
        <v>111</v>
      </c>
      <c r="B55" s="8" t="s">
        <v>683</v>
      </c>
      <c r="C55" s="7" t="s">
        <v>24</v>
      </c>
      <c r="D55" s="7" t="s">
        <v>684</v>
      </c>
      <c r="E55" s="362" t="s">
        <v>143</v>
      </c>
      <c r="F55" s="362"/>
      <c r="G55" s="9" t="s">
        <v>25</v>
      </c>
      <c r="H55" s="28">
        <v>1</v>
      </c>
      <c r="I55" s="10">
        <v>69.48</v>
      </c>
      <c r="J55" s="10">
        <v>69.48</v>
      </c>
    </row>
    <row r="56" spans="1:10" ht="25.5">
      <c r="A56" s="29" t="s">
        <v>113</v>
      </c>
      <c r="B56" s="30" t="s">
        <v>893</v>
      </c>
      <c r="C56" s="29" t="s">
        <v>27</v>
      </c>
      <c r="D56" s="29" t="s">
        <v>894</v>
      </c>
      <c r="E56" s="364" t="s">
        <v>112</v>
      </c>
      <c r="F56" s="364"/>
      <c r="G56" s="31" t="s">
        <v>30</v>
      </c>
      <c r="H56" s="32">
        <v>1.38E-2</v>
      </c>
      <c r="I56" s="33">
        <v>467.26</v>
      </c>
      <c r="J56" s="33">
        <v>6.44</v>
      </c>
    </row>
    <row r="57" spans="1:10" ht="25.5">
      <c r="A57" s="29" t="s">
        <v>113</v>
      </c>
      <c r="B57" s="30" t="s">
        <v>159</v>
      </c>
      <c r="C57" s="29" t="s">
        <v>27</v>
      </c>
      <c r="D57" s="29" t="s">
        <v>160</v>
      </c>
      <c r="E57" s="364" t="s">
        <v>112</v>
      </c>
      <c r="F57" s="364"/>
      <c r="G57" s="31" t="s">
        <v>119</v>
      </c>
      <c r="H57" s="32">
        <v>1.1399999999999999</v>
      </c>
      <c r="I57" s="33">
        <v>17.57</v>
      </c>
      <c r="J57" s="33">
        <v>20.02</v>
      </c>
    </row>
    <row r="58" spans="1:10" ht="25.5">
      <c r="A58" s="29" t="s">
        <v>113</v>
      </c>
      <c r="B58" s="30" t="s">
        <v>120</v>
      </c>
      <c r="C58" s="29" t="s">
        <v>27</v>
      </c>
      <c r="D58" s="29" t="s">
        <v>121</v>
      </c>
      <c r="E58" s="364" t="s">
        <v>112</v>
      </c>
      <c r="F58" s="364"/>
      <c r="G58" s="31" t="s">
        <v>119</v>
      </c>
      <c r="H58" s="32">
        <v>0.88</v>
      </c>
      <c r="I58" s="33">
        <v>13.91</v>
      </c>
      <c r="J58" s="33">
        <v>12.24</v>
      </c>
    </row>
    <row r="59" spans="1:10" ht="25.5">
      <c r="A59" s="34" t="s">
        <v>122</v>
      </c>
      <c r="B59" s="35" t="s">
        <v>426</v>
      </c>
      <c r="C59" s="34" t="s">
        <v>27</v>
      </c>
      <c r="D59" s="34" t="s">
        <v>427</v>
      </c>
      <c r="E59" s="361" t="s">
        <v>123</v>
      </c>
      <c r="F59" s="361"/>
      <c r="G59" s="36" t="s">
        <v>75</v>
      </c>
      <c r="H59" s="37">
        <v>54</v>
      </c>
      <c r="I59" s="38">
        <v>0.56999999999999995</v>
      </c>
      <c r="J59" s="38">
        <v>30.78</v>
      </c>
    </row>
    <row r="60" spans="1:10" ht="25.5">
      <c r="A60" s="39"/>
      <c r="B60" s="39"/>
      <c r="C60" s="39"/>
      <c r="D60" s="39"/>
      <c r="E60" s="39" t="s">
        <v>124</v>
      </c>
      <c r="F60" s="40">
        <v>14.206473154181701</v>
      </c>
      <c r="G60" s="39" t="s">
        <v>125</v>
      </c>
      <c r="H60" s="40">
        <v>12.17</v>
      </c>
      <c r="I60" s="39" t="s">
        <v>126</v>
      </c>
      <c r="J60" s="40">
        <v>26.380000000000003</v>
      </c>
    </row>
    <row r="61" spans="1:10" ht="15" thickBot="1">
      <c r="A61" s="39"/>
      <c r="B61" s="39"/>
      <c r="C61" s="39"/>
      <c r="D61" s="39"/>
      <c r="E61" s="39" t="s">
        <v>127</v>
      </c>
      <c r="F61" s="40">
        <v>17.52</v>
      </c>
      <c r="G61" s="39"/>
      <c r="H61" s="363" t="s">
        <v>128</v>
      </c>
      <c r="I61" s="363"/>
      <c r="J61" s="40">
        <v>87</v>
      </c>
    </row>
    <row r="62" spans="1:10" ht="15" thickTop="1">
      <c r="A62" s="41"/>
      <c r="B62" s="41"/>
      <c r="C62" s="41"/>
      <c r="D62" s="41"/>
      <c r="E62" s="41"/>
      <c r="F62" s="41"/>
      <c r="G62" s="41"/>
      <c r="H62" s="41"/>
      <c r="I62" s="41"/>
      <c r="J62" s="41"/>
    </row>
    <row r="63" spans="1:10" ht="15">
      <c r="A63" s="3" t="s">
        <v>685</v>
      </c>
      <c r="B63" s="4" t="s">
        <v>15</v>
      </c>
      <c r="C63" s="3" t="s">
        <v>16</v>
      </c>
      <c r="D63" s="3" t="s">
        <v>6</v>
      </c>
      <c r="E63" s="353" t="s">
        <v>110</v>
      </c>
      <c r="F63" s="353"/>
      <c r="G63" s="5" t="s">
        <v>17</v>
      </c>
      <c r="H63" s="4" t="s">
        <v>18</v>
      </c>
      <c r="I63" s="4" t="s">
        <v>19</v>
      </c>
      <c r="J63" s="4" t="s">
        <v>7</v>
      </c>
    </row>
    <row r="64" spans="1:10" ht="25.5">
      <c r="A64" s="7" t="s">
        <v>111</v>
      </c>
      <c r="B64" s="8" t="s">
        <v>686</v>
      </c>
      <c r="C64" s="7" t="s">
        <v>27</v>
      </c>
      <c r="D64" s="7" t="s">
        <v>687</v>
      </c>
      <c r="E64" s="362" t="s">
        <v>116</v>
      </c>
      <c r="F64" s="362"/>
      <c r="G64" s="9" t="s">
        <v>30</v>
      </c>
      <c r="H64" s="28">
        <v>1</v>
      </c>
      <c r="I64" s="10">
        <v>408.88</v>
      </c>
      <c r="J64" s="10">
        <v>408.88</v>
      </c>
    </row>
    <row r="65" spans="1:10" ht="38.25">
      <c r="A65" s="29" t="s">
        <v>113</v>
      </c>
      <c r="B65" s="30" t="s">
        <v>161</v>
      </c>
      <c r="C65" s="29" t="s">
        <v>27</v>
      </c>
      <c r="D65" s="29" t="s">
        <v>162</v>
      </c>
      <c r="E65" s="364" t="s">
        <v>116</v>
      </c>
      <c r="F65" s="364"/>
      <c r="G65" s="31" t="s">
        <v>30</v>
      </c>
      <c r="H65" s="32">
        <v>1.1299999999999999</v>
      </c>
      <c r="I65" s="33">
        <v>259.07</v>
      </c>
      <c r="J65" s="33">
        <v>292.74</v>
      </c>
    </row>
    <row r="66" spans="1:10" ht="25.5">
      <c r="A66" s="29" t="s">
        <v>113</v>
      </c>
      <c r="B66" s="30" t="s">
        <v>159</v>
      </c>
      <c r="C66" s="29" t="s">
        <v>27</v>
      </c>
      <c r="D66" s="29" t="s">
        <v>160</v>
      </c>
      <c r="E66" s="364" t="s">
        <v>112</v>
      </c>
      <c r="F66" s="364"/>
      <c r="G66" s="31" t="s">
        <v>119</v>
      </c>
      <c r="H66" s="32">
        <v>5.4370000000000003</v>
      </c>
      <c r="I66" s="33">
        <v>17.57</v>
      </c>
      <c r="J66" s="33">
        <v>95.52</v>
      </c>
    </row>
    <row r="67" spans="1:10" ht="25.5">
      <c r="A67" s="29" t="s">
        <v>113</v>
      </c>
      <c r="B67" s="30" t="s">
        <v>120</v>
      </c>
      <c r="C67" s="29" t="s">
        <v>27</v>
      </c>
      <c r="D67" s="29" t="s">
        <v>121</v>
      </c>
      <c r="E67" s="364" t="s">
        <v>112</v>
      </c>
      <c r="F67" s="364"/>
      <c r="G67" s="31" t="s">
        <v>119</v>
      </c>
      <c r="H67" s="32">
        <v>1.4830000000000001</v>
      </c>
      <c r="I67" s="33">
        <v>13.91</v>
      </c>
      <c r="J67" s="33">
        <v>20.62</v>
      </c>
    </row>
    <row r="68" spans="1:10" ht="25.5">
      <c r="A68" s="39"/>
      <c r="B68" s="39"/>
      <c r="C68" s="39"/>
      <c r="D68" s="39"/>
      <c r="E68" s="39" t="s">
        <v>124</v>
      </c>
      <c r="F68" s="40">
        <v>71.7270720017233</v>
      </c>
      <c r="G68" s="39" t="s">
        <v>125</v>
      </c>
      <c r="H68" s="40">
        <v>61.46</v>
      </c>
      <c r="I68" s="39" t="s">
        <v>126</v>
      </c>
      <c r="J68" s="40">
        <v>133.19</v>
      </c>
    </row>
    <row r="69" spans="1:10" ht="15" thickBot="1">
      <c r="A69" s="39"/>
      <c r="B69" s="39"/>
      <c r="C69" s="39"/>
      <c r="D69" s="39"/>
      <c r="E69" s="39" t="s">
        <v>127</v>
      </c>
      <c r="F69" s="40">
        <v>103.11</v>
      </c>
      <c r="G69" s="39"/>
      <c r="H69" s="363" t="s">
        <v>128</v>
      </c>
      <c r="I69" s="363"/>
      <c r="J69" s="40">
        <v>511.99</v>
      </c>
    </row>
    <row r="70" spans="1:10" ht="15" thickTop="1">
      <c r="A70" s="41"/>
      <c r="B70" s="41"/>
      <c r="C70" s="41"/>
      <c r="D70" s="41"/>
      <c r="E70" s="41"/>
      <c r="F70" s="41"/>
      <c r="G70" s="41"/>
      <c r="H70" s="41"/>
      <c r="I70" s="41"/>
      <c r="J70" s="41"/>
    </row>
    <row r="71" spans="1:10" ht="15">
      <c r="A71" s="3" t="s">
        <v>688</v>
      </c>
      <c r="B71" s="4" t="s">
        <v>15</v>
      </c>
      <c r="C71" s="3" t="s">
        <v>16</v>
      </c>
      <c r="D71" s="3" t="s">
        <v>6</v>
      </c>
      <c r="E71" s="353" t="s">
        <v>110</v>
      </c>
      <c r="F71" s="353"/>
      <c r="G71" s="5" t="s">
        <v>17</v>
      </c>
      <c r="H71" s="4" t="s">
        <v>18</v>
      </c>
      <c r="I71" s="4" t="s">
        <v>19</v>
      </c>
      <c r="J71" s="4" t="s">
        <v>7</v>
      </c>
    </row>
    <row r="72" spans="1:10" ht="25.5">
      <c r="A72" s="7" t="s">
        <v>111</v>
      </c>
      <c r="B72" s="8" t="s">
        <v>41</v>
      </c>
      <c r="C72" s="7" t="s">
        <v>27</v>
      </c>
      <c r="D72" s="7" t="s">
        <v>42</v>
      </c>
      <c r="E72" s="362" t="s">
        <v>116</v>
      </c>
      <c r="F72" s="362"/>
      <c r="G72" s="9" t="s">
        <v>25</v>
      </c>
      <c r="H72" s="28">
        <v>1</v>
      </c>
      <c r="I72" s="10">
        <v>109.26</v>
      </c>
      <c r="J72" s="10">
        <v>109.26</v>
      </c>
    </row>
    <row r="73" spans="1:10" ht="25.5">
      <c r="A73" s="29" t="s">
        <v>113</v>
      </c>
      <c r="B73" s="30" t="s">
        <v>179</v>
      </c>
      <c r="C73" s="29" t="s">
        <v>27</v>
      </c>
      <c r="D73" s="29" t="s">
        <v>180</v>
      </c>
      <c r="E73" s="364" t="s">
        <v>156</v>
      </c>
      <c r="F73" s="364"/>
      <c r="G73" s="31" t="s">
        <v>157</v>
      </c>
      <c r="H73" s="32">
        <v>7.9000000000000001E-2</v>
      </c>
      <c r="I73" s="33">
        <v>19.309999999999999</v>
      </c>
      <c r="J73" s="33">
        <v>1.52</v>
      </c>
    </row>
    <row r="74" spans="1:10" ht="25.5">
      <c r="A74" s="29" t="s">
        <v>113</v>
      </c>
      <c r="B74" s="30" t="s">
        <v>181</v>
      </c>
      <c r="C74" s="29" t="s">
        <v>27</v>
      </c>
      <c r="D74" s="29" t="s">
        <v>182</v>
      </c>
      <c r="E74" s="364" t="s">
        <v>156</v>
      </c>
      <c r="F74" s="364"/>
      <c r="G74" s="31" t="s">
        <v>158</v>
      </c>
      <c r="H74" s="32">
        <v>3.9E-2</v>
      </c>
      <c r="I74" s="33">
        <v>17.48</v>
      </c>
      <c r="J74" s="33">
        <v>0.68</v>
      </c>
    </row>
    <row r="75" spans="1:10" ht="25.5">
      <c r="A75" s="29" t="s">
        <v>113</v>
      </c>
      <c r="B75" s="30" t="s">
        <v>183</v>
      </c>
      <c r="C75" s="29" t="s">
        <v>27</v>
      </c>
      <c r="D75" s="29" t="s">
        <v>184</v>
      </c>
      <c r="E75" s="364" t="s">
        <v>112</v>
      </c>
      <c r="F75" s="364"/>
      <c r="G75" s="31" t="s">
        <v>119</v>
      </c>
      <c r="H75" s="32">
        <v>1.0860000000000001</v>
      </c>
      <c r="I75" s="33">
        <v>14.46</v>
      </c>
      <c r="J75" s="33">
        <v>15.7</v>
      </c>
    </row>
    <row r="76" spans="1:10" ht="25.5">
      <c r="A76" s="29" t="s">
        <v>113</v>
      </c>
      <c r="B76" s="30" t="s">
        <v>117</v>
      </c>
      <c r="C76" s="29" t="s">
        <v>27</v>
      </c>
      <c r="D76" s="29" t="s">
        <v>118</v>
      </c>
      <c r="E76" s="364" t="s">
        <v>112</v>
      </c>
      <c r="F76" s="364"/>
      <c r="G76" s="31" t="s">
        <v>119</v>
      </c>
      <c r="H76" s="32">
        <v>2.7690000000000001</v>
      </c>
      <c r="I76" s="33">
        <v>17.36</v>
      </c>
      <c r="J76" s="33">
        <v>48.06</v>
      </c>
    </row>
    <row r="77" spans="1:10" ht="25.5">
      <c r="A77" s="34" t="s">
        <v>122</v>
      </c>
      <c r="B77" s="35" t="s">
        <v>185</v>
      </c>
      <c r="C77" s="34" t="s">
        <v>27</v>
      </c>
      <c r="D77" s="34" t="s">
        <v>186</v>
      </c>
      <c r="E77" s="361" t="s">
        <v>123</v>
      </c>
      <c r="F77" s="361"/>
      <c r="G77" s="36" t="s">
        <v>187</v>
      </c>
      <c r="H77" s="37">
        <v>1.7000000000000001E-2</v>
      </c>
      <c r="I77" s="38">
        <v>6.4</v>
      </c>
      <c r="J77" s="38">
        <v>0.1</v>
      </c>
    </row>
    <row r="78" spans="1:10">
      <c r="A78" s="34" t="s">
        <v>122</v>
      </c>
      <c r="B78" s="35" t="s">
        <v>190</v>
      </c>
      <c r="C78" s="34" t="s">
        <v>27</v>
      </c>
      <c r="D78" s="34" t="s">
        <v>191</v>
      </c>
      <c r="E78" s="361" t="s">
        <v>123</v>
      </c>
      <c r="F78" s="361"/>
      <c r="G78" s="36" t="s">
        <v>34</v>
      </c>
      <c r="H78" s="37">
        <v>0.01</v>
      </c>
      <c r="I78" s="38">
        <v>26.64</v>
      </c>
      <c r="J78" s="38">
        <v>0.26</v>
      </c>
    </row>
    <row r="79" spans="1:10">
      <c r="A79" s="34" t="s">
        <v>122</v>
      </c>
      <c r="B79" s="35" t="s">
        <v>188</v>
      </c>
      <c r="C79" s="34" t="s">
        <v>27</v>
      </c>
      <c r="D79" s="34" t="s">
        <v>189</v>
      </c>
      <c r="E79" s="361" t="s">
        <v>123</v>
      </c>
      <c r="F79" s="361"/>
      <c r="G79" s="36" t="s">
        <v>34</v>
      </c>
      <c r="H79" s="37">
        <v>1.6E-2</v>
      </c>
      <c r="I79" s="38">
        <v>24.18</v>
      </c>
      <c r="J79" s="38">
        <v>0.38</v>
      </c>
    </row>
    <row r="80" spans="1:10">
      <c r="A80" s="34" t="s">
        <v>122</v>
      </c>
      <c r="B80" s="35" t="s">
        <v>192</v>
      </c>
      <c r="C80" s="34" t="s">
        <v>27</v>
      </c>
      <c r="D80" s="34" t="s">
        <v>193</v>
      </c>
      <c r="E80" s="361" t="s">
        <v>123</v>
      </c>
      <c r="F80" s="361"/>
      <c r="G80" s="36" t="s">
        <v>34</v>
      </c>
      <c r="H80" s="37">
        <v>4.7E-2</v>
      </c>
      <c r="I80" s="38">
        <v>22</v>
      </c>
      <c r="J80" s="38">
        <v>1.03</v>
      </c>
    </row>
    <row r="81" spans="1:10" ht="25.5">
      <c r="A81" s="34" t="s">
        <v>122</v>
      </c>
      <c r="B81" s="35" t="s">
        <v>194</v>
      </c>
      <c r="C81" s="34" t="s">
        <v>27</v>
      </c>
      <c r="D81" s="34" t="s">
        <v>195</v>
      </c>
      <c r="E81" s="361" t="s">
        <v>123</v>
      </c>
      <c r="F81" s="361"/>
      <c r="G81" s="36" t="s">
        <v>71</v>
      </c>
      <c r="H81" s="37">
        <v>4.6120000000000001</v>
      </c>
      <c r="I81" s="38">
        <v>3.95</v>
      </c>
      <c r="J81" s="38">
        <v>18.21</v>
      </c>
    </row>
    <row r="82" spans="1:10" ht="25.5">
      <c r="A82" s="34" t="s">
        <v>122</v>
      </c>
      <c r="B82" s="35" t="s">
        <v>196</v>
      </c>
      <c r="C82" s="34" t="s">
        <v>27</v>
      </c>
      <c r="D82" s="34" t="s">
        <v>197</v>
      </c>
      <c r="E82" s="361" t="s">
        <v>123</v>
      </c>
      <c r="F82" s="361"/>
      <c r="G82" s="36" t="s">
        <v>71</v>
      </c>
      <c r="H82" s="37">
        <v>1.278</v>
      </c>
      <c r="I82" s="38">
        <v>18.25</v>
      </c>
      <c r="J82" s="38">
        <v>23.32</v>
      </c>
    </row>
    <row r="83" spans="1:10" ht="25.5">
      <c r="A83" s="39"/>
      <c r="B83" s="39"/>
      <c r="C83" s="39"/>
      <c r="D83" s="39"/>
      <c r="E83" s="39" t="s">
        <v>124</v>
      </c>
      <c r="F83" s="40">
        <v>27.723625397167321</v>
      </c>
      <c r="G83" s="39" t="s">
        <v>125</v>
      </c>
      <c r="H83" s="40">
        <v>23.76</v>
      </c>
      <c r="I83" s="39" t="s">
        <v>126</v>
      </c>
      <c r="J83" s="40">
        <v>51.48</v>
      </c>
    </row>
    <row r="84" spans="1:10" ht="15" thickBot="1">
      <c r="A84" s="39"/>
      <c r="B84" s="39"/>
      <c r="C84" s="39"/>
      <c r="D84" s="39"/>
      <c r="E84" s="39" t="s">
        <v>127</v>
      </c>
      <c r="F84" s="40">
        <v>27.55</v>
      </c>
      <c r="G84" s="39"/>
      <c r="H84" s="363" t="s">
        <v>128</v>
      </c>
      <c r="I84" s="363"/>
      <c r="J84" s="40">
        <v>136.81</v>
      </c>
    </row>
    <row r="85" spans="1:10" ht="15" thickTop="1">
      <c r="A85" s="41"/>
      <c r="B85" s="41"/>
      <c r="C85" s="41"/>
      <c r="D85" s="41"/>
      <c r="E85" s="41"/>
      <c r="F85" s="41"/>
      <c r="G85" s="41"/>
      <c r="H85" s="41"/>
      <c r="I85" s="41"/>
      <c r="J85" s="41"/>
    </row>
    <row r="86" spans="1:10" ht="15">
      <c r="A86" s="3" t="s">
        <v>689</v>
      </c>
      <c r="B86" s="4" t="s">
        <v>15</v>
      </c>
      <c r="C86" s="3" t="s">
        <v>16</v>
      </c>
      <c r="D86" s="3" t="s">
        <v>6</v>
      </c>
      <c r="E86" s="353" t="s">
        <v>110</v>
      </c>
      <c r="F86" s="353"/>
      <c r="G86" s="5" t="s">
        <v>17</v>
      </c>
      <c r="H86" s="4" t="s">
        <v>18</v>
      </c>
      <c r="I86" s="4" t="s">
        <v>19</v>
      </c>
      <c r="J86" s="4" t="s">
        <v>7</v>
      </c>
    </row>
    <row r="87" spans="1:10" ht="38.25">
      <c r="A87" s="7" t="s">
        <v>111</v>
      </c>
      <c r="B87" s="8" t="s">
        <v>690</v>
      </c>
      <c r="C87" s="7" t="s">
        <v>27</v>
      </c>
      <c r="D87" s="7" t="s">
        <v>691</v>
      </c>
      <c r="E87" s="362" t="s">
        <v>116</v>
      </c>
      <c r="F87" s="362"/>
      <c r="G87" s="9" t="s">
        <v>25</v>
      </c>
      <c r="H87" s="28">
        <v>1</v>
      </c>
      <c r="I87" s="10">
        <v>56.26</v>
      </c>
      <c r="J87" s="10">
        <v>56.26</v>
      </c>
    </row>
    <row r="88" spans="1:10" ht="25.5">
      <c r="A88" s="29" t="s">
        <v>113</v>
      </c>
      <c r="B88" s="30" t="s">
        <v>179</v>
      </c>
      <c r="C88" s="29" t="s">
        <v>27</v>
      </c>
      <c r="D88" s="29" t="s">
        <v>180</v>
      </c>
      <c r="E88" s="364" t="s">
        <v>156</v>
      </c>
      <c r="F88" s="364"/>
      <c r="G88" s="31" t="s">
        <v>157</v>
      </c>
      <c r="H88" s="32">
        <v>1.7000000000000001E-2</v>
      </c>
      <c r="I88" s="33">
        <v>19.309999999999999</v>
      </c>
      <c r="J88" s="33">
        <v>0.32</v>
      </c>
    </row>
    <row r="89" spans="1:10" ht="25.5">
      <c r="A89" s="29" t="s">
        <v>113</v>
      </c>
      <c r="B89" s="30" t="s">
        <v>181</v>
      </c>
      <c r="C89" s="29" t="s">
        <v>27</v>
      </c>
      <c r="D89" s="29" t="s">
        <v>182</v>
      </c>
      <c r="E89" s="364" t="s">
        <v>156</v>
      </c>
      <c r="F89" s="364"/>
      <c r="G89" s="31" t="s">
        <v>158</v>
      </c>
      <c r="H89" s="32">
        <v>1.4E-2</v>
      </c>
      <c r="I89" s="33">
        <v>17.48</v>
      </c>
      <c r="J89" s="33">
        <v>0.24</v>
      </c>
    </row>
    <row r="90" spans="1:10" ht="25.5">
      <c r="A90" s="29" t="s">
        <v>113</v>
      </c>
      <c r="B90" s="30" t="s">
        <v>183</v>
      </c>
      <c r="C90" s="29" t="s">
        <v>27</v>
      </c>
      <c r="D90" s="29" t="s">
        <v>184</v>
      </c>
      <c r="E90" s="364" t="s">
        <v>112</v>
      </c>
      <c r="F90" s="364"/>
      <c r="G90" s="31" t="s">
        <v>119</v>
      </c>
      <c r="H90" s="32">
        <v>0.47099999999999997</v>
      </c>
      <c r="I90" s="33">
        <v>14.46</v>
      </c>
      <c r="J90" s="33">
        <v>6.81</v>
      </c>
    </row>
    <row r="91" spans="1:10" ht="25.5">
      <c r="A91" s="29" t="s">
        <v>113</v>
      </c>
      <c r="B91" s="30" t="s">
        <v>117</v>
      </c>
      <c r="C91" s="29" t="s">
        <v>27</v>
      </c>
      <c r="D91" s="29" t="s">
        <v>118</v>
      </c>
      <c r="E91" s="364" t="s">
        <v>112</v>
      </c>
      <c r="F91" s="364"/>
      <c r="G91" s="31" t="s">
        <v>119</v>
      </c>
      <c r="H91" s="32">
        <v>1.145</v>
      </c>
      <c r="I91" s="33">
        <v>17.36</v>
      </c>
      <c r="J91" s="33">
        <v>19.87</v>
      </c>
    </row>
    <row r="92" spans="1:10" ht="25.5">
      <c r="A92" s="34" t="s">
        <v>122</v>
      </c>
      <c r="B92" s="35" t="s">
        <v>185</v>
      </c>
      <c r="C92" s="34" t="s">
        <v>27</v>
      </c>
      <c r="D92" s="34" t="s">
        <v>186</v>
      </c>
      <c r="E92" s="361" t="s">
        <v>123</v>
      </c>
      <c r="F92" s="361"/>
      <c r="G92" s="36" t="s">
        <v>187</v>
      </c>
      <c r="H92" s="37">
        <v>1.7000000000000001E-2</v>
      </c>
      <c r="I92" s="38">
        <v>6.4</v>
      </c>
      <c r="J92" s="38">
        <v>0.1</v>
      </c>
    </row>
    <row r="93" spans="1:10">
      <c r="A93" s="34" t="s">
        <v>122</v>
      </c>
      <c r="B93" s="35" t="s">
        <v>190</v>
      </c>
      <c r="C93" s="34" t="s">
        <v>27</v>
      </c>
      <c r="D93" s="34" t="s">
        <v>191</v>
      </c>
      <c r="E93" s="361" t="s">
        <v>123</v>
      </c>
      <c r="F93" s="361"/>
      <c r="G93" s="36" t="s">
        <v>34</v>
      </c>
      <c r="H93" s="37">
        <v>3.4000000000000002E-2</v>
      </c>
      <c r="I93" s="38">
        <v>26.64</v>
      </c>
      <c r="J93" s="38">
        <v>0.9</v>
      </c>
    </row>
    <row r="94" spans="1:10">
      <c r="A94" s="34" t="s">
        <v>122</v>
      </c>
      <c r="B94" s="35" t="s">
        <v>192</v>
      </c>
      <c r="C94" s="34" t="s">
        <v>27</v>
      </c>
      <c r="D94" s="34" t="s">
        <v>193</v>
      </c>
      <c r="E94" s="361" t="s">
        <v>123</v>
      </c>
      <c r="F94" s="361"/>
      <c r="G94" s="36" t="s">
        <v>34</v>
      </c>
      <c r="H94" s="37">
        <v>2.5999999999999999E-2</v>
      </c>
      <c r="I94" s="38">
        <v>22</v>
      </c>
      <c r="J94" s="38">
        <v>0.56999999999999995</v>
      </c>
    </row>
    <row r="95" spans="1:10" ht="25.5">
      <c r="A95" s="34" t="s">
        <v>122</v>
      </c>
      <c r="B95" s="35" t="s">
        <v>245</v>
      </c>
      <c r="C95" s="34" t="s">
        <v>27</v>
      </c>
      <c r="D95" s="34" t="s">
        <v>246</v>
      </c>
      <c r="E95" s="361" t="s">
        <v>123</v>
      </c>
      <c r="F95" s="361"/>
      <c r="G95" s="36" t="s">
        <v>71</v>
      </c>
      <c r="H95" s="37">
        <v>0.60499999999999998</v>
      </c>
      <c r="I95" s="38">
        <v>11.3</v>
      </c>
      <c r="J95" s="38">
        <v>6.83</v>
      </c>
    </row>
    <row r="96" spans="1:10" ht="25.5">
      <c r="A96" s="34" t="s">
        <v>122</v>
      </c>
      <c r="B96" s="35" t="s">
        <v>194</v>
      </c>
      <c r="C96" s="34" t="s">
        <v>27</v>
      </c>
      <c r="D96" s="34" t="s">
        <v>195</v>
      </c>
      <c r="E96" s="361" t="s">
        <v>123</v>
      </c>
      <c r="F96" s="361"/>
      <c r="G96" s="36" t="s">
        <v>71</v>
      </c>
      <c r="H96" s="37">
        <v>0.56699999999999995</v>
      </c>
      <c r="I96" s="38">
        <v>3.95</v>
      </c>
      <c r="J96" s="38">
        <v>2.23</v>
      </c>
    </row>
    <row r="97" spans="1:10" ht="25.5">
      <c r="A97" s="34" t="s">
        <v>122</v>
      </c>
      <c r="B97" s="35" t="s">
        <v>196</v>
      </c>
      <c r="C97" s="34" t="s">
        <v>27</v>
      </c>
      <c r="D97" s="34" t="s">
        <v>197</v>
      </c>
      <c r="E97" s="361" t="s">
        <v>123</v>
      </c>
      <c r="F97" s="361"/>
      <c r="G97" s="36" t="s">
        <v>71</v>
      </c>
      <c r="H97" s="37">
        <v>1.008</v>
      </c>
      <c r="I97" s="38">
        <v>18.25</v>
      </c>
      <c r="J97" s="38">
        <v>18.39</v>
      </c>
    </row>
    <row r="98" spans="1:10" ht="25.5">
      <c r="A98" s="39"/>
      <c r="B98" s="39"/>
      <c r="C98" s="39"/>
      <c r="D98" s="39"/>
      <c r="E98" s="39" t="s">
        <v>124</v>
      </c>
      <c r="F98" s="40">
        <v>11.449189509397383</v>
      </c>
      <c r="G98" s="39" t="s">
        <v>125</v>
      </c>
      <c r="H98" s="40">
        <v>9.81</v>
      </c>
      <c r="I98" s="39" t="s">
        <v>126</v>
      </c>
      <c r="J98" s="40">
        <v>21.26</v>
      </c>
    </row>
    <row r="99" spans="1:10" ht="15" thickBot="1">
      <c r="A99" s="39"/>
      <c r="B99" s="39"/>
      <c r="C99" s="39"/>
      <c r="D99" s="39"/>
      <c r="E99" s="39" t="s">
        <v>127</v>
      </c>
      <c r="F99" s="40">
        <v>14.18</v>
      </c>
      <c r="G99" s="39"/>
      <c r="H99" s="363" t="s">
        <v>128</v>
      </c>
      <c r="I99" s="363"/>
      <c r="J99" s="40">
        <v>70.44</v>
      </c>
    </row>
    <row r="100" spans="1:10" ht="15" thickTop="1">
      <c r="A100" s="41"/>
      <c r="B100" s="41"/>
      <c r="C100" s="41"/>
      <c r="D100" s="41"/>
      <c r="E100" s="41"/>
      <c r="F100" s="41"/>
      <c r="G100" s="41"/>
      <c r="H100" s="41"/>
      <c r="I100" s="41"/>
      <c r="J100" s="41"/>
    </row>
    <row r="101" spans="1:10" ht="15">
      <c r="A101" s="3" t="s">
        <v>692</v>
      </c>
      <c r="B101" s="4" t="s">
        <v>15</v>
      </c>
      <c r="C101" s="3" t="s">
        <v>16</v>
      </c>
      <c r="D101" s="3" t="s">
        <v>6</v>
      </c>
      <c r="E101" s="353" t="s">
        <v>110</v>
      </c>
      <c r="F101" s="353"/>
      <c r="G101" s="5" t="s">
        <v>17</v>
      </c>
      <c r="H101" s="4" t="s">
        <v>18</v>
      </c>
      <c r="I101" s="4" t="s">
        <v>19</v>
      </c>
      <c r="J101" s="4" t="s">
        <v>7</v>
      </c>
    </row>
    <row r="102" spans="1:10" ht="25.5">
      <c r="A102" s="7" t="s">
        <v>111</v>
      </c>
      <c r="B102" s="8" t="s">
        <v>32</v>
      </c>
      <c r="C102" s="7" t="s">
        <v>27</v>
      </c>
      <c r="D102" s="7" t="s">
        <v>33</v>
      </c>
      <c r="E102" s="362" t="s">
        <v>116</v>
      </c>
      <c r="F102" s="362"/>
      <c r="G102" s="9" t="s">
        <v>34</v>
      </c>
      <c r="H102" s="28">
        <v>1</v>
      </c>
      <c r="I102" s="10">
        <v>15.66</v>
      </c>
      <c r="J102" s="10">
        <v>15.66</v>
      </c>
    </row>
    <row r="103" spans="1:10" ht="25.5">
      <c r="A103" s="29" t="s">
        <v>113</v>
      </c>
      <c r="B103" s="30" t="s">
        <v>163</v>
      </c>
      <c r="C103" s="29" t="s">
        <v>27</v>
      </c>
      <c r="D103" s="29" t="s">
        <v>164</v>
      </c>
      <c r="E103" s="364" t="s">
        <v>116</v>
      </c>
      <c r="F103" s="364"/>
      <c r="G103" s="31" t="s">
        <v>34</v>
      </c>
      <c r="H103" s="32">
        <v>1</v>
      </c>
      <c r="I103" s="33">
        <v>11.64</v>
      </c>
      <c r="J103" s="33">
        <v>11.64</v>
      </c>
    </row>
    <row r="104" spans="1:10" ht="25.5">
      <c r="A104" s="29" t="s">
        <v>113</v>
      </c>
      <c r="B104" s="30" t="s">
        <v>165</v>
      </c>
      <c r="C104" s="29" t="s">
        <v>27</v>
      </c>
      <c r="D104" s="29" t="s">
        <v>166</v>
      </c>
      <c r="E104" s="364" t="s">
        <v>112</v>
      </c>
      <c r="F104" s="364"/>
      <c r="G104" s="31" t="s">
        <v>119</v>
      </c>
      <c r="H104" s="32">
        <v>4.9000000000000002E-2</v>
      </c>
      <c r="I104" s="33">
        <v>13.29</v>
      </c>
      <c r="J104" s="33">
        <v>0.65</v>
      </c>
    </row>
    <row r="105" spans="1:10" ht="25.5">
      <c r="A105" s="29" t="s">
        <v>113</v>
      </c>
      <c r="B105" s="30" t="s">
        <v>167</v>
      </c>
      <c r="C105" s="29" t="s">
        <v>27</v>
      </c>
      <c r="D105" s="29" t="s">
        <v>168</v>
      </c>
      <c r="E105" s="364" t="s">
        <v>112</v>
      </c>
      <c r="F105" s="364"/>
      <c r="G105" s="31" t="s">
        <v>119</v>
      </c>
      <c r="H105" s="32">
        <v>0.151</v>
      </c>
      <c r="I105" s="33">
        <v>17.46</v>
      </c>
      <c r="J105" s="33">
        <v>2.63</v>
      </c>
    </row>
    <row r="106" spans="1:10" ht="25.5">
      <c r="A106" s="34" t="s">
        <v>122</v>
      </c>
      <c r="B106" s="35" t="s">
        <v>169</v>
      </c>
      <c r="C106" s="34" t="s">
        <v>27</v>
      </c>
      <c r="D106" s="34" t="s">
        <v>170</v>
      </c>
      <c r="E106" s="361" t="s">
        <v>123</v>
      </c>
      <c r="F106" s="361"/>
      <c r="G106" s="36" t="s">
        <v>34</v>
      </c>
      <c r="H106" s="37">
        <v>2.5000000000000001E-2</v>
      </c>
      <c r="I106" s="38">
        <v>21.58</v>
      </c>
      <c r="J106" s="38">
        <v>0.53</v>
      </c>
    </row>
    <row r="107" spans="1:10" ht="25.5">
      <c r="A107" s="34" t="s">
        <v>122</v>
      </c>
      <c r="B107" s="35" t="s">
        <v>171</v>
      </c>
      <c r="C107" s="34" t="s">
        <v>27</v>
      </c>
      <c r="D107" s="34" t="s">
        <v>172</v>
      </c>
      <c r="E107" s="361" t="s">
        <v>123</v>
      </c>
      <c r="F107" s="361"/>
      <c r="G107" s="36" t="s">
        <v>75</v>
      </c>
      <c r="H107" s="37">
        <v>1.19</v>
      </c>
      <c r="I107" s="38">
        <v>0.18</v>
      </c>
      <c r="J107" s="38">
        <v>0.21</v>
      </c>
    </row>
    <row r="108" spans="1:10" ht="25.5">
      <c r="A108" s="39"/>
      <c r="B108" s="39"/>
      <c r="C108" s="39"/>
      <c r="D108" s="39"/>
      <c r="E108" s="39" t="s">
        <v>124</v>
      </c>
      <c r="F108" s="40">
        <v>1.6963756798966019</v>
      </c>
      <c r="G108" s="39" t="s">
        <v>125</v>
      </c>
      <c r="H108" s="40">
        <v>1.45</v>
      </c>
      <c r="I108" s="39" t="s">
        <v>126</v>
      </c>
      <c r="J108" s="40">
        <v>3.15</v>
      </c>
    </row>
    <row r="109" spans="1:10" ht="15" thickBot="1">
      <c r="A109" s="39"/>
      <c r="B109" s="39"/>
      <c r="C109" s="39"/>
      <c r="D109" s="39"/>
      <c r="E109" s="39" t="s">
        <v>127</v>
      </c>
      <c r="F109" s="40">
        <v>3.94</v>
      </c>
      <c r="G109" s="39"/>
      <c r="H109" s="363" t="s">
        <v>128</v>
      </c>
      <c r="I109" s="363"/>
      <c r="J109" s="40">
        <v>19.600000000000001</v>
      </c>
    </row>
    <row r="110" spans="1:10" ht="15" thickTop="1">
      <c r="A110" s="41"/>
      <c r="B110" s="41"/>
      <c r="C110" s="41"/>
      <c r="D110" s="41"/>
      <c r="E110" s="41"/>
      <c r="F110" s="41"/>
      <c r="G110" s="41"/>
      <c r="H110" s="41"/>
      <c r="I110" s="41"/>
      <c r="J110" s="41"/>
    </row>
    <row r="111" spans="1:10" ht="15">
      <c r="A111" s="3" t="s">
        <v>693</v>
      </c>
      <c r="B111" s="4" t="s">
        <v>15</v>
      </c>
      <c r="C111" s="3" t="s">
        <v>16</v>
      </c>
      <c r="D111" s="3" t="s">
        <v>6</v>
      </c>
      <c r="E111" s="353" t="s">
        <v>110</v>
      </c>
      <c r="F111" s="353"/>
      <c r="G111" s="5" t="s">
        <v>17</v>
      </c>
      <c r="H111" s="4" t="s">
        <v>18</v>
      </c>
      <c r="I111" s="4" t="s">
        <v>19</v>
      </c>
      <c r="J111" s="4" t="s">
        <v>7</v>
      </c>
    </row>
    <row r="112" spans="1:10" ht="25.5">
      <c r="A112" s="7" t="s">
        <v>111</v>
      </c>
      <c r="B112" s="8" t="s">
        <v>35</v>
      </c>
      <c r="C112" s="7" t="s">
        <v>27</v>
      </c>
      <c r="D112" s="7" t="s">
        <v>36</v>
      </c>
      <c r="E112" s="362" t="s">
        <v>116</v>
      </c>
      <c r="F112" s="362"/>
      <c r="G112" s="9" t="s">
        <v>34</v>
      </c>
      <c r="H112" s="28">
        <v>1</v>
      </c>
      <c r="I112" s="10">
        <v>14.91</v>
      </c>
      <c r="J112" s="10">
        <v>14.91</v>
      </c>
    </row>
    <row r="113" spans="1:10" ht="25.5">
      <c r="A113" s="29" t="s">
        <v>113</v>
      </c>
      <c r="B113" s="30" t="s">
        <v>173</v>
      </c>
      <c r="C113" s="29" t="s">
        <v>27</v>
      </c>
      <c r="D113" s="29" t="s">
        <v>174</v>
      </c>
      <c r="E113" s="364" t="s">
        <v>116</v>
      </c>
      <c r="F113" s="364"/>
      <c r="G113" s="31" t="s">
        <v>34</v>
      </c>
      <c r="H113" s="32">
        <v>1</v>
      </c>
      <c r="I113" s="33">
        <v>11.75</v>
      </c>
      <c r="J113" s="33">
        <v>11.75</v>
      </c>
    </row>
    <row r="114" spans="1:10" ht="25.5">
      <c r="A114" s="29" t="s">
        <v>113</v>
      </c>
      <c r="B114" s="30" t="s">
        <v>167</v>
      </c>
      <c r="C114" s="29" t="s">
        <v>27</v>
      </c>
      <c r="D114" s="29" t="s">
        <v>168</v>
      </c>
      <c r="E114" s="364" t="s">
        <v>112</v>
      </c>
      <c r="F114" s="364"/>
      <c r="G114" s="31" t="s">
        <v>119</v>
      </c>
      <c r="H114" s="32">
        <v>0.11550000000000001</v>
      </c>
      <c r="I114" s="33">
        <v>17.46</v>
      </c>
      <c r="J114" s="33">
        <v>2.0099999999999998</v>
      </c>
    </row>
    <row r="115" spans="1:10" ht="25.5">
      <c r="A115" s="29" t="s">
        <v>113</v>
      </c>
      <c r="B115" s="30" t="s">
        <v>165</v>
      </c>
      <c r="C115" s="29" t="s">
        <v>27</v>
      </c>
      <c r="D115" s="29" t="s">
        <v>166</v>
      </c>
      <c r="E115" s="364" t="s">
        <v>112</v>
      </c>
      <c r="F115" s="364"/>
      <c r="G115" s="31" t="s">
        <v>119</v>
      </c>
      <c r="H115" s="32">
        <v>3.7499999999999999E-2</v>
      </c>
      <c r="I115" s="33">
        <v>13.29</v>
      </c>
      <c r="J115" s="33">
        <v>0.49</v>
      </c>
    </row>
    <row r="116" spans="1:10" ht="25.5">
      <c r="A116" s="34" t="s">
        <v>122</v>
      </c>
      <c r="B116" s="35" t="s">
        <v>169</v>
      </c>
      <c r="C116" s="34" t="s">
        <v>27</v>
      </c>
      <c r="D116" s="34" t="s">
        <v>170</v>
      </c>
      <c r="E116" s="361" t="s">
        <v>123</v>
      </c>
      <c r="F116" s="361"/>
      <c r="G116" s="36" t="s">
        <v>34</v>
      </c>
      <c r="H116" s="37">
        <v>2.5000000000000001E-2</v>
      </c>
      <c r="I116" s="38">
        <v>21.58</v>
      </c>
      <c r="J116" s="38">
        <v>0.53</v>
      </c>
    </row>
    <row r="117" spans="1:10" ht="25.5">
      <c r="A117" s="34" t="s">
        <v>122</v>
      </c>
      <c r="B117" s="35" t="s">
        <v>171</v>
      </c>
      <c r="C117" s="34" t="s">
        <v>27</v>
      </c>
      <c r="D117" s="34" t="s">
        <v>172</v>
      </c>
      <c r="E117" s="361" t="s">
        <v>123</v>
      </c>
      <c r="F117" s="361"/>
      <c r="G117" s="36" t="s">
        <v>75</v>
      </c>
      <c r="H117" s="37">
        <v>0.72399999999999998</v>
      </c>
      <c r="I117" s="38">
        <v>0.18</v>
      </c>
      <c r="J117" s="38">
        <v>0.13</v>
      </c>
    </row>
    <row r="118" spans="1:10" ht="25.5">
      <c r="A118" s="39"/>
      <c r="B118" s="39"/>
      <c r="C118" s="39"/>
      <c r="D118" s="39"/>
      <c r="E118" s="39" t="s">
        <v>124</v>
      </c>
      <c r="F118" s="40">
        <v>1.2170822338305778</v>
      </c>
      <c r="G118" s="39" t="s">
        <v>125</v>
      </c>
      <c r="H118" s="40">
        <v>1.04</v>
      </c>
      <c r="I118" s="39" t="s">
        <v>126</v>
      </c>
      <c r="J118" s="40">
        <v>2.2599999999999998</v>
      </c>
    </row>
    <row r="119" spans="1:10" ht="15" thickBot="1">
      <c r="A119" s="39"/>
      <c r="B119" s="39"/>
      <c r="C119" s="39"/>
      <c r="D119" s="39"/>
      <c r="E119" s="39" t="s">
        <v>127</v>
      </c>
      <c r="F119" s="40">
        <v>3.76</v>
      </c>
      <c r="G119" s="39"/>
      <c r="H119" s="363" t="s">
        <v>128</v>
      </c>
      <c r="I119" s="363"/>
      <c r="J119" s="40">
        <v>18.670000000000002</v>
      </c>
    </row>
    <row r="120" spans="1:10" ht="15" thickTop="1">
      <c r="A120" s="41"/>
      <c r="B120" s="41"/>
      <c r="C120" s="41"/>
      <c r="D120" s="41"/>
      <c r="E120" s="41"/>
      <c r="F120" s="41"/>
      <c r="G120" s="41"/>
      <c r="H120" s="41"/>
      <c r="I120" s="41"/>
      <c r="J120" s="41"/>
    </row>
    <row r="121" spans="1:10" ht="15">
      <c r="A121" s="3" t="s">
        <v>694</v>
      </c>
      <c r="B121" s="4" t="s">
        <v>15</v>
      </c>
      <c r="C121" s="3" t="s">
        <v>16</v>
      </c>
      <c r="D121" s="3" t="s">
        <v>6</v>
      </c>
      <c r="E121" s="353" t="s">
        <v>110</v>
      </c>
      <c r="F121" s="353"/>
      <c r="G121" s="5" t="s">
        <v>17</v>
      </c>
      <c r="H121" s="4" t="s">
        <v>18</v>
      </c>
      <c r="I121" s="4" t="s">
        <v>19</v>
      </c>
      <c r="J121" s="4" t="s">
        <v>7</v>
      </c>
    </row>
    <row r="122" spans="1:10" ht="25.5">
      <c r="A122" s="7" t="s">
        <v>111</v>
      </c>
      <c r="B122" s="8" t="s">
        <v>37</v>
      </c>
      <c r="C122" s="7" t="s">
        <v>27</v>
      </c>
      <c r="D122" s="7" t="s">
        <v>38</v>
      </c>
      <c r="E122" s="362" t="s">
        <v>116</v>
      </c>
      <c r="F122" s="362"/>
      <c r="G122" s="9" t="s">
        <v>34</v>
      </c>
      <c r="H122" s="28">
        <v>1</v>
      </c>
      <c r="I122" s="10">
        <v>13.44</v>
      </c>
      <c r="J122" s="10">
        <v>13.44</v>
      </c>
    </row>
    <row r="123" spans="1:10" ht="25.5">
      <c r="A123" s="29" t="s">
        <v>113</v>
      </c>
      <c r="B123" s="30" t="s">
        <v>175</v>
      </c>
      <c r="C123" s="29" t="s">
        <v>27</v>
      </c>
      <c r="D123" s="29" t="s">
        <v>176</v>
      </c>
      <c r="E123" s="364" t="s">
        <v>116</v>
      </c>
      <c r="F123" s="364"/>
      <c r="G123" s="31" t="s">
        <v>34</v>
      </c>
      <c r="H123" s="32">
        <v>1</v>
      </c>
      <c r="I123" s="33">
        <v>10.9</v>
      </c>
      <c r="J123" s="33">
        <v>10.9</v>
      </c>
    </row>
    <row r="124" spans="1:10" ht="25.5">
      <c r="A124" s="29" t="s">
        <v>113</v>
      </c>
      <c r="B124" s="30" t="s">
        <v>167</v>
      </c>
      <c r="C124" s="29" t="s">
        <v>27</v>
      </c>
      <c r="D124" s="29" t="s">
        <v>168</v>
      </c>
      <c r="E124" s="364" t="s">
        <v>112</v>
      </c>
      <c r="F124" s="364"/>
      <c r="G124" s="31" t="s">
        <v>119</v>
      </c>
      <c r="H124" s="32">
        <v>8.8999999999999996E-2</v>
      </c>
      <c r="I124" s="33">
        <v>17.46</v>
      </c>
      <c r="J124" s="33">
        <v>1.55</v>
      </c>
    </row>
    <row r="125" spans="1:10" ht="25.5">
      <c r="A125" s="29" t="s">
        <v>113</v>
      </c>
      <c r="B125" s="30" t="s">
        <v>165</v>
      </c>
      <c r="C125" s="29" t="s">
        <v>27</v>
      </c>
      <c r="D125" s="29" t="s">
        <v>166</v>
      </c>
      <c r="E125" s="364" t="s">
        <v>112</v>
      </c>
      <c r="F125" s="364"/>
      <c r="G125" s="31" t="s">
        <v>119</v>
      </c>
      <c r="H125" s="32">
        <v>2.9000000000000001E-2</v>
      </c>
      <c r="I125" s="33">
        <v>13.29</v>
      </c>
      <c r="J125" s="33">
        <v>0.38</v>
      </c>
    </row>
    <row r="126" spans="1:10" ht="25.5">
      <c r="A126" s="34" t="s">
        <v>122</v>
      </c>
      <c r="B126" s="35" t="s">
        <v>169</v>
      </c>
      <c r="C126" s="34" t="s">
        <v>27</v>
      </c>
      <c r="D126" s="34" t="s">
        <v>170</v>
      </c>
      <c r="E126" s="361" t="s">
        <v>123</v>
      </c>
      <c r="F126" s="361"/>
      <c r="G126" s="36" t="s">
        <v>34</v>
      </c>
      <c r="H126" s="37">
        <v>2.5000000000000001E-2</v>
      </c>
      <c r="I126" s="38">
        <v>21.58</v>
      </c>
      <c r="J126" s="38">
        <v>0.53</v>
      </c>
    </row>
    <row r="127" spans="1:10" ht="25.5">
      <c r="A127" s="34" t="s">
        <v>122</v>
      </c>
      <c r="B127" s="35" t="s">
        <v>171</v>
      </c>
      <c r="C127" s="34" t="s">
        <v>27</v>
      </c>
      <c r="D127" s="34" t="s">
        <v>172</v>
      </c>
      <c r="E127" s="361" t="s">
        <v>123</v>
      </c>
      <c r="F127" s="361"/>
      <c r="G127" s="36" t="s">
        <v>75</v>
      </c>
      <c r="H127" s="37">
        <v>0.46550000000000002</v>
      </c>
      <c r="I127" s="38">
        <v>0.18</v>
      </c>
      <c r="J127" s="38">
        <v>0.08</v>
      </c>
    </row>
    <row r="128" spans="1:10" ht="25.5">
      <c r="A128" s="39"/>
      <c r="B128" s="39"/>
      <c r="C128" s="39"/>
      <c r="D128" s="39"/>
      <c r="E128" s="39" t="s">
        <v>124</v>
      </c>
      <c r="F128" s="40">
        <v>0.89934837632613496</v>
      </c>
      <c r="G128" s="39" t="s">
        <v>125</v>
      </c>
      <c r="H128" s="40">
        <v>0.77</v>
      </c>
      <c r="I128" s="39" t="s">
        <v>126</v>
      </c>
      <c r="J128" s="40">
        <v>1.67</v>
      </c>
    </row>
    <row r="129" spans="1:10" ht="15" thickBot="1">
      <c r="A129" s="39"/>
      <c r="B129" s="39"/>
      <c r="C129" s="39"/>
      <c r="D129" s="39"/>
      <c r="E129" s="39" t="s">
        <v>127</v>
      </c>
      <c r="F129" s="40">
        <v>3.38</v>
      </c>
      <c r="G129" s="39"/>
      <c r="H129" s="363" t="s">
        <v>128</v>
      </c>
      <c r="I129" s="363"/>
      <c r="J129" s="40">
        <v>16.82</v>
      </c>
    </row>
    <row r="130" spans="1:10" ht="15" thickTop="1">
      <c r="A130" s="41"/>
      <c r="B130" s="41"/>
      <c r="C130" s="41"/>
      <c r="D130" s="41"/>
      <c r="E130" s="41"/>
      <c r="F130" s="41"/>
      <c r="G130" s="41"/>
      <c r="H130" s="41"/>
      <c r="I130" s="41"/>
      <c r="J130" s="41"/>
    </row>
    <row r="131" spans="1:10" ht="15">
      <c r="A131" s="3" t="s">
        <v>695</v>
      </c>
      <c r="B131" s="4" t="s">
        <v>15</v>
      </c>
      <c r="C131" s="3" t="s">
        <v>16</v>
      </c>
      <c r="D131" s="3" t="s">
        <v>6</v>
      </c>
      <c r="E131" s="353" t="s">
        <v>110</v>
      </c>
      <c r="F131" s="353"/>
      <c r="G131" s="5" t="s">
        <v>17</v>
      </c>
      <c r="H131" s="4" t="s">
        <v>18</v>
      </c>
      <c r="I131" s="4" t="s">
        <v>19</v>
      </c>
      <c r="J131" s="4" t="s">
        <v>7</v>
      </c>
    </row>
    <row r="132" spans="1:10" ht="25.5">
      <c r="A132" s="7" t="s">
        <v>111</v>
      </c>
      <c r="B132" s="8" t="s">
        <v>92</v>
      </c>
      <c r="C132" s="7" t="s">
        <v>27</v>
      </c>
      <c r="D132" s="7" t="s">
        <v>93</v>
      </c>
      <c r="E132" s="362" t="s">
        <v>116</v>
      </c>
      <c r="F132" s="362"/>
      <c r="G132" s="9" t="s">
        <v>34</v>
      </c>
      <c r="H132" s="28">
        <v>1</v>
      </c>
      <c r="I132" s="10">
        <v>11.42</v>
      </c>
      <c r="J132" s="10">
        <v>11.42</v>
      </c>
    </row>
    <row r="133" spans="1:10" ht="25.5">
      <c r="A133" s="29" t="s">
        <v>113</v>
      </c>
      <c r="B133" s="30" t="s">
        <v>328</v>
      </c>
      <c r="C133" s="29" t="s">
        <v>27</v>
      </c>
      <c r="D133" s="29" t="s">
        <v>329</v>
      </c>
      <c r="E133" s="364" t="s">
        <v>116</v>
      </c>
      <c r="F133" s="364"/>
      <c r="G133" s="31" t="s">
        <v>34</v>
      </c>
      <c r="H133" s="32">
        <v>1</v>
      </c>
      <c r="I133" s="33">
        <v>9.3699999999999992</v>
      </c>
      <c r="J133" s="33">
        <v>9.3699999999999992</v>
      </c>
    </row>
    <row r="134" spans="1:10" ht="25.5">
      <c r="A134" s="29" t="s">
        <v>113</v>
      </c>
      <c r="B134" s="30" t="s">
        <v>167</v>
      </c>
      <c r="C134" s="29" t="s">
        <v>27</v>
      </c>
      <c r="D134" s="29" t="s">
        <v>168</v>
      </c>
      <c r="E134" s="364" t="s">
        <v>112</v>
      </c>
      <c r="F134" s="364"/>
      <c r="G134" s="31" t="s">
        <v>119</v>
      </c>
      <c r="H134" s="32">
        <v>6.8000000000000005E-2</v>
      </c>
      <c r="I134" s="33">
        <v>17.46</v>
      </c>
      <c r="J134" s="33">
        <v>1.18</v>
      </c>
    </row>
    <row r="135" spans="1:10" ht="25.5">
      <c r="A135" s="29" t="s">
        <v>113</v>
      </c>
      <c r="B135" s="30" t="s">
        <v>165</v>
      </c>
      <c r="C135" s="29" t="s">
        <v>27</v>
      </c>
      <c r="D135" s="29" t="s">
        <v>166</v>
      </c>
      <c r="E135" s="364" t="s">
        <v>112</v>
      </c>
      <c r="F135" s="364"/>
      <c r="G135" s="31" t="s">
        <v>119</v>
      </c>
      <c r="H135" s="32">
        <v>2.1999999999999999E-2</v>
      </c>
      <c r="I135" s="33">
        <v>13.29</v>
      </c>
      <c r="J135" s="33">
        <v>0.28999999999999998</v>
      </c>
    </row>
    <row r="136" spans="1:10" ht="25.5">
      <c r="A136" s="34" t="s">
        <v>122</v>
      </c>
      <c r="B136" s="35" t="s">
        <v>169</v>
      </c>
      <c r="C136" s="34" t="s">
        <v>27</v>
      </c>
      <c r="D136" s="34" t="s">
        <v>170</v>
      </c>
      <c r="E136" s="361" t="s">
        <v>123</v>
      </c>
      <c r="F136" s="361"/>
      <c r="G136" s="36" t="s">
        <v>34</v>
      </c>
      <c r="H136" s="37">
        <v>2.5000000000000001E-2</v>
      </c>
      <c r="I136" s="38">
        <v>21.58</v>
      </c>
      <c r="J136" s="38">
        <v>0.53</v>
      </c>
    </row>
    <row r="137" spans="1:10" ht="25.5">
      <c r="A137" s="34" t="s">
        <v>122</v>
      </c>
      <c r="B137" s="35" t="s">
        <v>171</v>
      </c>
      <c r="C137" s="34" t="s">
        <v>27</v>
      </c>
      <c r="D137" s="34" t="s">
        <v>172</v>
      </c>
      <c r="E137" s="361" t="s">
        <v>123</v>
      </c>
      <c r="F137" s="361"/>
      <c r="G137" s="36" t="s">
        <v>75</v>
      </c>
      <c r="H137" s="37">
        <v>0.30599999999999999</v>
      </c>
      <c r="I137" s="38">
        <v>0.18</v>
      </c>
      <c r="J137" s="38">
        <v>0.05</v>
      </c>
    </row>
    <row r="138" spans="1:10" ht="25.5">
      <c r="A138" s="39"/>
      <c r="B138" s="39"/>
      <c r="C138" s="39"/>
      <c r="D138" s="39"/>
      <c r="E138" s="39" t="s">
        <v>124</v>
      </c>
      <c r="F138" s="40">
        <v>0.66239431310248265</v>
      </c>
      <c r="G138" s="39" t="s">
        <v>125</v>
      </c>
      <c r="H138" s="40">
        <v>0.56999999999999995</v>
      </c>
      <c r="I138" s="39" t="s">
        <v>126</v>
      </c>
      <c r="J138" s="40">
        <v>1.23</v>
      </c>
    </row>
    <row r="139" spans="1:10" ht="15" thickBot="1">
      <c r="A139" s="39"/>
      <c r="B139" s="39"/>
      <c r="C139" s="39"/>
      <c r="D139" s="39"/>
      <c r="E139" s="39" t="s">
        <v>127</v>
      </c>
      <c r="F139" s="40">
        <v>2.88</v>
      </c>
      <c r="G139" s="39"/>
      <c r="H139" s="363" t="s">
        <v>128</v>
      </c>
      <c r="I139" s="363"/>
      <c r="J139" s="40">
        <v>14.3</v>
      </c>
    </row>
    <row r="140" spans="1:10" ht="15" thickTop="1">
      <c r="A140" s="41"/>
      <c r="B140" s="41"/>
      <c r="C140" s="41"/>
      <c r="D140" s="41"/>
      <c r="E140" s="41"/>
      <c r="F140" s="41"/>
      <c r="G140" s="41"/>
      <c r="H140" s="41"/>
      <c r="I140" s="41"/>
      <c r="J140" s="41"/>
    </row>
    <row r="141" spans="1:10" ht="15">
      <c r="A141" s="3" t="s">
        <v>696</v>
      </c>
      <c r="B141" s="4" t="s">
        <v>15</v>
      </c>
      <c r="C141" s="3" t="s">
        <v>16</v>
      </c>
      <c r="D141" s="3" t="s">
        <v>6</v>
      </c>
      <c r="E141" s="353" t="s">
        <v>110</v>
      </c>
      <c r="F141" s="353"/>
      <c r="G141" s="5" t="s">
        <v>17</v>
      </c>
      <c r="H141" s="4" t="s">
        <v>18</v>
      </c>
      <c r="I141" s="4" t="s">
        <v>19</v>
      </c>
      <c r="J141" s="4" t="s">
        <v>7</v>
      </c>
    </row>
    <row r="142" spans="1:10" ht="25.5">
      <c r="A142" s="7" t="s">
        <v>111</v>
      </c>
      <c r="B142" s="8" t="s">
        <v>39</v>
      </c>
      <c r="C142" s="7" t="s">
        <v>27</v>
      </c>
      <c r="D142" s="7" t="s">
        <v>40</v>
      </c>
      <c r="E142" s="362" t="s">
        <v>116</v>
      </c>
      <c r="F142" s="362"/>
      <c r="G142" s="9" t="s">
        <v>34</v>
      </c>
      <c r="H142" s="28">
        <v>1</v>
      </c>
      <c r="I142" s="10">
        <v>16.32</v>
      </c>
      <c r="J142" s="10">
        <v>16.32</v>
      </c>
    </row>
    <row r="143" spans="1:10" ht="25.5">
      <c r="A143" s="29" t="s">
        <v>113</v>
      </c>
      <c r="B143" s="30" t="s">
        <v>177</v>
      </c>
      <c r="C143" s="29" t="s">
        <v>27</v>
      </c>
      <c r="D143" s="29" t="s">
        <v>178</v>
      </c>
      <c r="E143" s="364" t="s">
        <v>116</v>
      </c>
      <c r="F143" s="364"/>
      <c r="G143" s="31" t="s">
        <v>34</v>
      </c>
      <c r="H143" s="32">
        <v>1</v>
      </c>
      <c r="I143" s="33">
        <v>11.21</v>
      </c>
      <c r="J143" s="33">
        <v>11.21</v>
      </c>
    </row>
    <row r="144" spans="1:10" ht="25.5">
      <c r="A144" s="29" t="s">
        <v>113</v>
      </c>
      <c r="B144" s="30" t="s">
        <v>167</v>
      </c>
      <c r="C144" s="29" t="s">
        <v>27</v>
      </c>
      <c r="D144" s="29" t="s">
        <v>168</v>
      </c>
      <c r="E144" s="364" t="s">
        <v>112</v>
      </c>
      <c r="F144" s="364"/>
      <c r="G144" s="31" t="s">
        <v>119</v>
      </c>
      <c r="H144" s="32">
        <v>0.19450000000000001</v>
      </c>
      <c r="I144" s="33">
        <v>17.46</v>
      </c>
      <c r="J144" s="33">
        <v>3.39</v>
      </c>
    </row>
    <row r="145" spans="1:10" ht="25.5">
      <c r="A145" s="29" t="s">
        <v>113</v>
      </c>
      <c r="B145" s="30" t="s">
        <v>165</v>
      </c>
      <c r="C145" s="29" t="s">
        <v>27</v>
      </c>
      <c r="D145" s="29" t="s">
        <v>166</v>
      </c>
      <c r="E145" s="364" t="s">
        <v>112</v>
      </c>
      <c r="F145" s="364"/>
      <c r="G145" s="31" t="s">
        <v>119</v>
      </c>
      <c r="H145" s="32">
        <v>6.3500000000000001E-2</v>
      </c>
      <c r="I145" s="33">
        <v>13.29</v>
      </c>
      <c r="J145" s="33">
        <v>0.84</v>
      </c>
    </row>
    <row r="146" spans="1:10" ht="25.5">
      <c r="A146" s="34" t="s">
        <v>122</v>
      </c>
      <c r="B146" s="35" t="s">
        <v>169</v>
      </c>
      <c r="C146" s="34" t="s">
        <v>27</v>
      </c>
      <c r="D146" s="34" t="s">
        <v>170</v>
      </c>
      <c r="E146" s="361" t="s">
        <v>123</v>
      </c>
      <c r="F146" s="361"/>
      <c r="G146" s="36" t="s">
        <v>34</v>
      </c>
      <c r="H146" s="37">
        <v>2.5000000000000001E-2</v>
      </c>
      <c r="I146" s="38">
        <v>21.58</v>
      </c>
      <c r="J146" s="38">
        <v>0.53</v>
      </c>
    </row>
    <row r="147" spans="1:10" ht="25.5">
      <c r="A147" s="34" t="s">
        <v>122</v>
      </c>
      <c r="B147" s="35" t="s">
        <v>171</v>
      </c>
      <c r="C147" s="34" t="s">
        <v>27</v>
      </c>
      <c r="D147" s="34" t="s">
        <v>172</v>
      </c>
      <c r="E147" s="361" t="s">
        <v>123</v>
      </c>
      <c r="F147" s="361"/>
      <c r="G147" s="36" t="s">
        <v>75</v>
      </c>
      <c r="H147" s="37">
        <v>1.9664999999999999</v>
      </c>
      <c r="I147" s="38">
        <v>0.18</v>
      </c>
      <c r="J147" s="38">
        <v>0.35</v>
      </c>
    </row>
    <row r="148" spans="1:10" ht="25.5">
      <c r="A148" s="39"/>
      <c r="B148" s="39"/>
      <c r="C148" s="39"/>
      <c r="D148" s="39"/>
      <c r="E148" s="39" t="s">
        <v>124</v>
      </c>
      <c r="F148" s="40">
        <v>2.3803112714739618</v>
      </c>
      <c r="G148" s="39" t="s">
        <v>125</v>
      </c>
      <c r="H148" s="40">
        <v>2.04</v>
      </c>
      <c r="I148" s="39" t="s">
        <v>126</v>
      </c>
      <c r="J148" s="40">
        <v>4.42</v>
      </c>
    </row>
    <row r="149" spans="1:10" ht="15" thickBot="1">
      <c r="A149" s="39"/>
      <c r="B149" s="39"/>
      <c r="C149" s="39"/>
      <c r="D149" s="39"/>
      <c r="E149" s="39" t="s">
        <v>127</v>
      </c>
      <c r="F149" s="40">
        <v>4.1100000000000003</v>
      </c>
      <c r="G149" s="39"/>
      <c r="H149" s="363" t="s">
        <v>128</v>
      </c>
      <c r="I149" s="363"/>
      <c r="J149" s="40">
        <v>20.43</v>
      </c>
    </row>
    <row r="150" spans="1:10" ht="15" thickTop="1">
      <c r="A150" s="41"/>
      <c r="B150" s="41"/>
      <c r="C150" s="41"/>
      <c r="D150" s="41"/>
      <c r="E150" s="41"/>
      <c r="F150" s="41"/>
      <c r="G150" s="41"/>
      <c r="H150" s="41"/>
      <c r="I150" s="41"/>
      <c r="J150" s="41"/>
    </row>
    <row r="151" spans="1:10" ht="15">
      <c r="A151" s="3" t="s">
        <v>697</v>
      </c>
      <c r="B151" s="4" t="s">
        <v>15</v>
      </c>
      <c r="C151" s="3" t="s">
        <v>16</v>
      </c>
      <c r="D151" s="3" t="s">
        <v>6</v>
      </c>
      <c r="E151" s="353" t="s">
        <v>110</v>
      </c>
      <c r="F151" s="353"/>
      <c r="G151" s="5" t="s">
        <v>17</v>
      </c>
      <c r="H151" s="4" t="s">
        <v>18</v>
      </c>
      <c r="I151" s="4" t="s">
        <v>19</v>
      </c>
      <c r="J151" s="4" t="s">
        <v>7</v>
      </c>
    </row>
    <row r="152" spans="1:10" ht="38.25">
      <c r="A152" s="7" t="s">
        <v>111</v>
      </c>
      <c r="B152" s="8" t="s">
        <v>698</v>
      </c>
      <c r="C152" s="7" t="s">
        <v>27</v>
      </c>
      <c r="D152" s="7" t="s">
        <v>699</v>
      </c>
      <c r="E152" s="362" t="s">
        <v>116</v>
      </c>
      <c r="F152" s="362"/>
      <c r="G152" s="9" t="s">
        <v>30</v>
      </c>
      <c r="H152" s="28">
        <v>1</v>
      </c>
      <c r="I152" s="10">
        <v>322.70999999999998</v>
      </c>
      <c r="J152" s="10">
        <v>322.70999999999998</v>
      </c>
    </row>
    <row r="153" spans="1:10" ht="38.25">
      <c r="A153" s="29" t="s">
        <v>113</v>
      </c>
      <c r="B153" s="30" t="s">
        <v>247</v>
      </c>
      <c r="C153" s="29" t="s">
        <v>27</v>
      </c>
      <c r="D153" s="29" t="s">
        <v>248</v>
      </c>
      <c r="E153" s="364" t="s">
        <v>156</v>
      </c>
      <c r="F153" s="364"/>
      <c r="G153" s="31" t="s">
        <v>157</v>
      </c>
      <c r="H153" s="32">
        <v>0.75339999999999996</v>
      </c>
      <c r="I153" s="33">
        <v>1.25</v>
      </c>
      <c r="J153" s="33">
        <v>0.94</v>
      </c>
    </row>
    <row r="154" spans="1:10" ht="38.25">
      <c r="A154" s="29" t="s">
        <v>113</v>
      </c>
      <c r="B154" s="30" t="s">
        <v>249</v>
      </c>
      <c r="C154" s="29" t="s">
        <v>27</v>
      </c>
      <c r="D154" s="29" t="s">
        <v>250</v>
      </c>
      <c r="E154" s="364" t="s">
        <v>156</v>
      </c>
      <c r="F154" s="364"/>
      <c r="G154" s="31" t="s">
        <v>158</v>
      </c>
      <c r="H154" s="32">
        <v>0.71030000000000004</v>
      </c>
      <c r="I154" s="33">
        <v>0.3</v>
      </c>
      <c r="J154" s="33">
        <v>0.21</v>
      </c>
    </row>
    <row r="155" spans="1:10" ht="25.5">
      <c r="A155" s="29" t="s">
        <v>113</v>
      </c>
      <c r="B155" s="30" t="s">
        <v>120</v>
      </c>
      <c r="C155" s="29" t="s">
        <v>27</v>
      </c>
      <c r="D155" s="29" t="s">
        <v>121</v>
      </c>
      <c r="E155" s="364" t="s">
        <v>112</v>
      </c>
      <c r="F155" s="364"/>
      <c r="G155" s="31" t="s">
        <v>119</v>
      </c>
      <c r="H155" s="32">
        <v>2.3117000000000001</v>
      </c>
      <c r="I155" s="33">
        <v>13.91</v>
      </c>
      <c r="J155" s="33">
        <v>32.15</v>
      </c>
    </row>
    <row r="156" spans="1:10" ht="25.5">
      <c r="A156" s="29" t="s">
        <v>113</v>
      </c>
      <c r="B156" s="30" t="s">
        <v>251</v>
      </c>
      <c r="C156" s="29" t="s">
        <v>27</v>
      </c>
      <c r="D156" s="29" t="s">
        <v>252</v>
      </c>
      <c r="E156" s="364" t="s">
        <v>112</v>
      </c>
      <c r="F156" s="364"/>
      <c r="G156" s="31" t="s">
        <v>119</v>
      </c>
      <c r="H156" s="32">
        <v>1.4637</v>
      </c>
      <c r="I156" s="33">
        <v>14.93</v>
      </c>
      <c r="J156" s="33">
        <v>21.85</v>
      </c>
    </row>
    <row r="157" spans="1:10" ht="25.5">
      <c r="A157" s="34" t="s">
        <v>122</v>
      </c>
      <c r="B157" s="35" t="s">
        <v>253</v>
      </c>
      <c r="C157" s="34" t="s">
        <v>27</v>
      </c>
      <c r="D157" s="34" t="s">
        <v>254</v>
      </c>
      <c r="E157" s="361" t="s">
        <v>123</v>
      </c>
      <c r="F157" s="361"/>
      <c r="G157" s="36" t="s">
        <v>30</v>
      </c>
      <c r="H157" s="37">
        <v>0.72289999999999999</v>
      </c>
      <c r="I157" s="38">
        <v>77.69</v>
      </c>
      <c r="J157" s="38">
        <v>56.16</v>
      </c>
    </row>
    <row r="158" spans="1:10">
      <c r="A158" s="34" t="s">
        <v>122</v>
      </c>
      <c r="B158" s="35" t="s">
        <v>255</v>
      </c>
      <c r="C158" s="34" t="s">
        <v>27</v>
      </c>
      <c r="D158" s="34" t="s">
        <v>256</v>
      </c>
      <c r="E158" s="361" t="s">
        <v>123</v>
      </c>
      <c r="F158" s="361"/>
      <c r="G158" s="36" t="s">
        <v>34</v>
      </c>
      <c r="H158" s="37">
        <v>362.65789999999998</v>
      </c>
      <c r="I158" s="38">
        <v>0.46</v>
      </c>
      <c r="J158" s="38">
        <v>166.82</v>
      </c>
    </row>
    <row r="159" spans="1:10" ht="25.5">
      <c r="A159" s="34" t="s">
        <v>122</v>
      </c>
      <c r="B159" s="35" t="s">
        <v>257</v>
      </c>
      <c r="C159" s="34" t="s">
        <v>27</v>
      </c>
      <c r="D159" s="34" t="s">
        <v>258</v>
      </c>
      <c r="E159" s="361" t="s">
        <v>123</v>
      </c>
      <c r="F159" s="361"/>
      <c r="G159" s="36" t="s">
        <v>30</v>
      </c>
      <c r="H159" s="37">
        <v>0.59340000000000004</v>
      </c>
      <c r="I159" s="38">
        <v>75.14</v>
      </c>
      <c r="J159" s="38">
        <v>44.58</v>
      </c>
    </row>
    <row r="160" spans="1:10" ht="25.5">
      <c r="A160" s="39"/>
      <c r="B160" s="39"/>
      <c r="C160" s="39"/>
      <c r="D160" s="39"/>
      <c r="E160" s="39" t="s">
        <v>124</v>
      </c>
      <c r="F160" s="40">
        <v>22.349076417685389</v>
      </c>
      <c r="G160" s="39" t="s">
        <v>125</v>
      </c>
      <c r="H160" s="40">
        <v>19.149999999999999</v>
      </c>
      <c r="I160" s="39" t="s">
        <v>126</v>
      </c>
      <c r="J160" s="40">
        <v>41.5</v>
      </c>
    </row>
    <row r="161" spans="1:10" ht="15" thickBot="1">
      <c r="A161" s="39"/>
      <c r="B161" s="39"/>
      <c r="C161" s="39"/>
      <c r="D161" s="39"/>
      <c r="E161" s="39" t="s">
        <v>127</v>
      </c>
      <c r="F161" s="40">
        <v>81.38</v>
      </c>
      <c r="G161" s="39"/>
      <c r="H161" s="363" t="s">
        <v>128</v>
      </c>
      <c r="I161" s="363"/>
      <c r="J161" s="40">
        <v>404.09</v>
      </c>
    </row>
    <row r="162" spans="1:10" ht="15" thickTop="1">
      <c r="A162" s="41"/>
      <c r="B162" s="41"/>
      <c r="C162" s="41"/>
      <c r="D162" s="41"/>
      <c r="E162" s="41"/>
      <c r="F162" s="41"/>
      <c r="G162" s="41"/>
      <c r="H162" s="41"/>
      <c r="I162" s="41"/>
      <c r="J162" s="41"/>
    </row>
    <row r="163" spans="1:10" ht="15">
      <c r="A163" s="3" t="s">
        <v>700</v>
      </c>
      <c r="B163" s="4" t="s">
        <v>15</v>
      </c>
      <c r="C163" s="3" t="s">
        <v>16</v>
      </c>
      <c r="D163" s="3" t="s">
        <v>6</v>
      </c>
      <c r="E163" s="353" t="s">
        <v>110</v>
      </c>
      <c r="F163" s="353"/>
      <c r="G163" s="5" t="s">
        <v>17</v>
      </c>
      <c r="H163" s="4" t="s">
        <v>18</v>
      </c>
      <c r="I163" s="4" t="s">
        <v>19</v>
      </c>
      <c r="J163" s="4" t="s">
        <v>7</v>
      </c>
    </row>
    <row r="164" spans="1:10" ht="25.5">
      <c r="A164" s="7" t="s">
        <v>111</v>
      </c>
      <c r="B164" s="8" t="s">
        <v>701</v>
      </c>
      <c r="C164" s="7" t="s">
        <v>27</v>
      </c>
      <c r="D164" s="7" t="s">
        <v>702</v>
      </c>
      <c r="E164" s="362" t="s">
        <v>116</v>
      </c>
      <c r="F164" s="362"/>
      <c r="G164" s="9" t="s">
        <v>30</v>
      </c>
      <c r="H164" s="28">
        <v>1</v>
      </c>
      <c r="I164" s="10">
        <v>142.84</v>
      </c>
      <c r="J164" s="10">
        <v>142.84</v>
      </c>
    </row>
    <row r="165" spans="1:10" ht="25.5">
      <c r="A165" s="29" t="s">
        <v>113</v>
      </c>
      <c r="B165" s="30" t="s">
        <v>198</v>
      </c>
      <c r="C165" s="29" t="s">
        <v>27</v>
      </c>
      <c r="D165" s="29" t="s">
        <v>199</v>
      </c>
      <c r="E165" s="364" t="s">
        <v>156</v>
      </c>
      <c r="F165" s="364"/>
      <c r="G165" s="31" t="s">
        <v>157</v>
      </c>
      <c r="H165" s="32">
        <v>0.67200000000000004</v>
      </c>
      <c r="I165" s="33">
        <v>1.34</v>
      </c>
      <c r="J165" s="33">
        <v>0.9</v>
      </c>
    </row>
    <row r="166" spans="1:10" ht="25.5">
      <c r="A166" s="29" t="s">
        <v>113</v>
      </c>
      <c r="B166" s="30" t="s">
        <v>200</v>
      </c>
      <c r="C166" s="29" t="s">
        <v>27</v>
      </c>
      <c r="D166" s="29" t="s">
        <v>201</v>
      </c>
      <c r="E166" s="364" t="s">
        <v>156</v>
      </c>
      <c r="F166" s="364"/>
      <c r="G166" s="31" t="s">
        <v>158</v>
      </c>
      <c r="H166" s="32">
        <v>1.1739999999999999</v>
      </c>
      <c r="I166" s="33">
        <v>0.38</v>
      </c>
      <c r="J166" s="33">
        <v>0.44</v>
      </c>
    </row>
    <row r="167" spans="1:10" ht="25.5">
      <c r="A167" s="29" t="s">
        <v>113</v>
      </c>
      <c r="B167" s="30" t="s">
        <v>117</v>
      </c>
      <c r="C167" s="29" t="s">
        <v>27</v>
      </c>
      <c r="D167" s="29" t="s">
        <v>118</v>
      </c>
      <c r="E167" s="364" t="s">
        <v>112</v>
      </c>
      <c r="F167" s="364"/>
      <c r="G167" s="31" t="s">
        <v>119</v>
      </c>
      <c r="H167" s="32">
        <v>1.8460000000000001</v>
      </c>
      <c r="I167" s="33">
        <v>17.36</v>
      </c>
      <c r="J167" s="33">
        <v>32.04</v>
      </c>
    </row>
    <row r="168" spans="1:10" ht="25.5">
      <c r="A168" s="29" t="s">
        <v>113</v>
      </c>
      <c r="B168" s="30" t="s">
        <v>159</v>
      </c>
      <c r="C168" s="29" t="s">
        <v>27</v>
      </c>
      <c r="D168" s="29" t="s">
        <v>160</v>
      </c>
      <c r="E168" s="364" t="s">
        <v>112</v>
      </c>
      <c r="F168" s="364"/>
      <c r="G168" s="31" t="s">
        <v>119</v>
      </c>
      <c r="H168" s="32">
        <v>1.8460000000000001</v>
      </c>
      <c r="I168" s="33">
        <v>17.57</v>
      </c>
      <c r="J168" s="33">
        <v>32.43</v>
      </c>
    </row>
    <row r="169" spans="1:10" ht="25.5">
      <c r="A169" s="29" t="s">
        <v>113</v>
      </c>
      <c r="B169" s="30" t="s">
        <v>120</v>
      </c>
      <c r="C169" s="29" t="s">
        <v>27</v>
      </c>
      <c r="D169" s="29" t="s">
        <v>121</v>
      </c>
      <c r="E169" s="364" t="s">
        <v>112</v>
      </c>
      <c r="F169" s="364"/>
      <c r="G169" s="31" t="s">
        <v>119</v>
      </c>
      <c r="H169" s="32">
        <v>5.5380000000000003</v>
      </c>
      <c r="I169" s="33">
        <v>13.91</v>
      </c>
      <c r="J169" s="33">
        <v>77.03</v>
      </c>
    </row>
    <row r="170" spans="1:10" ht="25.5">
      <c r="A170" s="39"/>
      <c r="B170" s="39"/>
      <c r="C170" s="39"/>
      <c r="D170" s="39"/>
      <c r="E170" s="39" t="s">
        <v>124</v>
      </c>
      <c r="F170" s="40">
        <v>58.086057407507134</v>
      </c>
      <c r="G170" s="39" t="s">
        <v>125</v>
      </c>
      <c r="H170" s="40">
        <v>49.77</v>
      </c>
      <c r="I170" s="39" t="s">
        <v>126</v>
      </c>
      <c r="J170" s="40">
        <v>107.86</v>
      </c>
    </row>
    <row r="171" spans="1:10" ht="15" thickBot="1">
      <c r="A171" s="39"/>
      <c r="B171" s="39"/>
      <c r="C171" s="39"/>
      <c r="D171" s="39"/>
      <c r="E171" s="39" t="s">
        <v>127</v>
      </c>
      <c r="F171" s="40">
        <v>36.020000000000003</v>
      </c>
      <c r="G171" s="39"/>
      <c r="H171" s="363" t="s">
        <v>128</v>
      </c>
      <c r="I171" s="363"/>
      <c r="J171" s="40">
        <v>178.86</v>
      </c>
    </row>
    <row r="172" spans="1:10" ht="15" thickTop="1">
      <c r="A172" s="41"/>
      <c r="B172" s="41"/>
      <c r="C172" s="41"/>
      <c r="D172" s="41"/>
      <c r="E172" s="41"/>
      <c r="F172" s="41"/>
      <c r="G172" s="41"/>
      <c r="H172" s="41"/>
      <c r="I172" s="41"/>
      <c r="J172" s="41"/>
    </row>
    <row r="173" spans="1:10" ht="15">
      <c r="A173" s="3" t="s">
        <v>703</v>
      </c>
      <c r="B173" s="4" t="s">
        <v>15</v>
      </c>
      <c r="C173" s="3" t="s">
        <v>16</v>
      </c>
      <c r="D173" s="3" t="s">
        <v>6</v>
      </c>
      <c r="E173" s="353" t="s">
        <v>110</v>
      </c>
      <c r="F173" s="353"/>
      <c r="G173" s="5" t="s">
        <v>17</v>
      </c>
      <c r="H173" s="4" t="s">
        <v>18</v>
      </c>
      <c r="I173" s="4" t="s">
        <v>19</v>
      </c>
      <c r="J173" s="4" t="s">
        <v>7</v>
      </c>
    </row>
    <row r="174" spans="1:10" ht="38.25">
      <c r="A174" s="7" t="s">
        <v>111</v>
      </c>
      <c r="B174" s="8" t="s">
        <v>704</v>
      </c>
      <c r="C174" s="7" t="s">
        <v>24</v>
      </c>
      <c r="D174" s="7" t="s">
        <v>705</v>
      </c>
      <c r="E174" s="362" t="s">
        <v>202</v>
      </c>
      <c r="F174" s="362"/>
      <c r="G174" s="9" t="s">
        <v>25</v>
      </c>
      <c r="H174" s="28">
        <v>1</v>
      </c>
      <c r="I174" s="10">
        <v>9.7799999999999994</v>
      </c>
      <c r="J174" s="10">
        <v>9.7799999999999994</v>
      </c>
    </row>
    <row r="175" spans="1:10" ht="25.5">
      <c r="A175" s="29" t="s">
        <v>113</v>
      </c>
      <c r="B175" s="30" t="s">
        <v>120</v>
      </c>
      <c r="C175" s="29" t="s">
        <v>27</v>
      </c>
      <c r="D175" s="29" t="s">
        <v>121</v>
      </c>
      <c r="E175" s="364" t="s">
        <v>112</v>
      </c>
      <c r="F175" s="364"/>
      <c r="G175" s="31" t="s">
        <v>119</v>
      </c>
      <c r="H175" s="32">
        <v>0.4</v>
      </c>
      <c r="I175" s="33">
        <v>13.91</v>
      </c>
      <c r="J175" s="33">
        <v>5.56</v>
      </c>
    </row>
    <row r="176" spans="1:10" ht="25.5">
      <c r="A176" s="34" t="s">
        <v>122</v>
      </c>
      <c r="B176" s="35" t="s">
        <v>454</v>
      </c>
      <c r="C176" s="34" t="s">
        <v>27</v>
      </c>
      <c r="D176" s="34" t="s">
        <v>455</v>
      </c>
      <c r="E176" s="361" t="s">
        <v>123</v>
      </c>
      <c r="F176" s="361"/>
      <c r="G176" s="36" t="s">
        <v>187</v>
      </c>
      <c r="H176" s="37">
        <v>0.4</v>
      </c>
      <c r="I176" s="38">
        <v>10.56</v>
      </c>
      <c r="J176" s="38">
        <v>4.22</v>
      </c>
    </row>
    <row r="177" spans="1:10" ht="25.5">
      <c r="A177" s="39"/>
      <c r="B177" s="39"/>
      <c r="C177" s="39"/>
      <c r="D177" s="39"/>
      <c r="E177" s="39" t="s">
        <v>124</v>
      </c>
      <c r="F177" s="40">
        <v>2.2133663632936615</v>
      </c>
      <c r="G177" s="39" t="s">
        <v>125</v>
      </c>
      <c r="H177" s="40">
        <v>1.9</v>
      </c>
      <c r="I177" s="39" t="s">
        <v>126</v>
      </c>
      <c r="J177" s="40">
        <v>4.1100000000000003</v>
      </c>
    </row>
    <row r="178" spans="1:10" ht="15" thickBot="1">
      <c r="A178" s="39"/>
      <c r="B178" s="39"/>
      <c r="C178" s="39"/>
      <c r="D178" s="39"/>
      <c r="E178" s="39" t="s">
        <v>127</v>
      </c>
      <c r="F178" s="40">
        <v>2.46</v>
      </c>
      <c r="G178" s="39"/>
      <c r="H178" s="363" t="s">
        <v>128</v>
      </c>
      <c r="I178" s="363"/>
      <c r="J178" s="40">
        <v>12.24</v>
      </c>
    </row>
    <row r="179" spans="1:10" ht="15" thickTop="1">
      <c r="A179" s="41"/>
      <c r="B179" s="41"/>
      <c r="C179" s="41"/>
      <c r="D179" s="41"/>
      <c r="E179" s="41"/>
      <c r="F179" s="41"/>
      <c r="G179" s="41"/>
      <c r="H179" s="41"/>
      <c r="I179" s="41"/>
      <c r="J179" s="41"/>
    </row>
    <row r="180" spans="1:10" ht="15">
      <c r="A180" s="3" t="s">
        <v>707</v>
      </c>
      <c r="B180" s="4" t="s">
        <v>15</v>
      </c>
      <c r="C180" s="3" t="s">
        <v>16</v>
      </c>
      <c r="D180" s="3" t="s">
        <v>6</v>
      </c>
      <c r="E180" s="353" t="s">
        <v>110</v>
      </c>
      <c r="F180" s="353"/>
      <c r="G180" s="5" t="s">
        <v>17</v>
      </c>
      <c r="H180" s="4" t="s">
        <v>18</v>
      </c>
      <c r="I180" s="4" t="s">
        <v>19</v>
      </c>
      <c r="J180" s="4" t="s">
        <v>7</v>
      </c>
    </row>
    <row r="181" spans="1:10" ht="38.25">
      <c r="A181" s="7" t="s">
        <v>111</v>
      </c>
      <c r="B181" s="8" t="s">
        <v>47</v>
      </c>
      <c r="C181" s="7" t="s">
        <v>27</v>
      </c>
      <c r="D181" s="7" t="s">
        <v>48</v>
      </c>
      <c r="E181" s="362" t="s">
        <v>116</v>
      </c>
      <c r="F181" s="362"/>
      <c r="G181" s="9" t="s">
        <v>25</v>
      </c>
      <c r="H181" s="28">
        <v>1</v>
      </c>
      <c r="I181" s="10">
        <v>27.07</v>
      </c>
      <c r="J181" s="10">
        <v>27.07</v>
      </c>
    </row>
    <row r="182" spans="1:10" ht="38.25">
      <c r="A182" s="29" t="s">
        <v>113</v>
      </c>
      <c r="B182" s="30" t="s">
        <v>207</v>
      </c>
      <c r="C182" s="29" t="s">
        <v>27</v>
      </c>
      <c r="D182" s="29" t="s">
        <v>208</v>
      </c>
      <c r="E182" s="364" t="s">
        <v>116</v>
      </c>
      <c r="F182" s="364"/>
      <c r="G182" s="31" t="s">
        <v>25</v>
      </c>
      <c r="H182" s="32">
        <v>6.7000000000000004E-2</v>
      </c>
      <c r="I182" s="33">
        <v>150.54</v>
      </c>
      <c r="J182" s="33">
        <v>10.08</v>
      </c>
    </row>
    <row r="183" spans="1:10" ht="25.5">
      <c r="A183" s="29" t="s">
        <v>113</v>
      </c>
      <c r="B183" s="30" t="s">
        <v>183</v>
      </c>
      <c r="C183" s="29" t="s">
        <v>27</v>
      </c>
      <c r="D183" s="29" t="s">
        <v>184</v>
      </c>
      <c r="E183" s="364" t="s">
        <v>112</v>
      </c>
      <c r="F183" s="364"/>
      <c r="G183" s="31" t="s">
        <v>119</v>
      </c>
      <c r="H183" s="32">
        <v>0.11</v>
      </c>
      <c r="I183" s="33">
        <v>14.46</v>
      </c>
      <c r="J183" s="33">
        <v>1.59</v>
      </c>
    </row>
    <row r="184" spans="1:10" ht="25.5">
      <c r="A184" s="29" t="s">
        <v>113</v>
      </c>
      <c r="B184" s="30" t="s">
        <v>117</v>
      </c>
      <c r="C184" s="29" t="s">
        <v>27</v>
      </c>
      <c r="D184" s="29" t="s">
        <v>118</v>
      </c>
      <c r="E184" s="364" t="s">
        <v>112</v>
      </c>
      <c r="F184" s="364"/>
      <c r="G184" s="31" t="s">
        <v>119</v>
      </c>
      <c r="H184" s="32">
        <v>0.6</v>
      </c>
      <c r="I184" s="33">
        <v>17.36</v>
      </c>
      <c r="J184" s="33">
        <v>10.41</v>
      </c>
    </row>
    <row r="185" spans="1:10" ht="25.5">
      <c r="A185" s="34" t="s">
        <v>122</v>
      </c>
      <c r="B185" s="35" t="s">
        <v>185</v>
      </c>
      <c r="C185" s="34" t="s">
        <v>27</v>
      </c>
      <c r="D185" s="34" t="s">
        <v>186</v>
      </c>
      <c r="E185" s="361" t="s">
        <v>123</v>
      </c>
      <c r="F185" s="361"/>
      <c r="G185" s="36" t="s">
        <v>187</v>
      </c>
      <c r="H185" s="37">
        <v>4.0000000000000001E-3</v>
      </c>
      <c r="I185" s="38">
        <v>6.4</v>
      </c>
      <c r="J185" s="38">
        <v>0.02</v>
      </c>
    </row>
    <row r="186" spans="1:10" ht="25.5">
      <c r="A186" s="34" t="s">
        <v>122</v>
      </c>
      <c r="B186" s="35" t="s">
        <v>209</v>
      </c>
      <c r="C186" s="34" t="s">
        <v>27</v>
      </c>
      <c r="D186" s="34" t="s">
        <v>210</v>
      </c>
      <c r="E186" s="361" t="s">
        <v>211</v>
      </c>
      <c r="F186" s="361"/>
      <c r="G186" s="36" t="s">
        <v>212</v>
      </c>
      <c r="H186" s="37">
        <v>0.19600000000000001</v>
      </c>
      <c r="I186" s="38">
        <v>4.07</v>
      </c>
      <c r="J186" s="38">
        <v>0.79</v>
      </c>
    </row>
    <row r="187" spans="1:10" ht="25.5">
      <c r="A187" s="34" t="s">
        <v>122</v>
      </c>
      <c r="B187" s="35" t="s">
        <v>213</v>
      </c>
      <c r="C187" s="34" t="s">
        <v>27</v>
      </c>
      <c r="D187" s="34" t="s">
        <v>214</v>
      </c>
      <c r="E187" s="361" t="s">
        <v>211</v>
      </c>
      <c r="F187" s="361"/>
      <c r="G187" s="36" t="s">
        <v>212</v>
      </c>
      <c r="H187" s="37">
        <v>0.78500000000000003</v>
      </c>
      <c r="I187" s="38">
        <v>1.56</v>
      </c>
      <c r="J187" s="38">
        <v>1.22</v>
      </c>
    </row>
    <row r="188" spans="1:10" ht="38.25">
      <c r="A188" s="34" t="s">
        <v>122</v>
      </c>
      <c r="B188" s="35" t="s">
        <v>215</v>
      </c>
      <c r="C188" s="34" t="s">
        <v>27</v>
      </c>
      <c r="D188" s="34" t="s">
        <v>216</v>
      </c>
      <c r="E188" s="361" t="s">
        <v>211</v>
      </c>
      <c r="F188" s="361"/>
      <c r="G188" s="36" t="s">
        <v>212</v>
      </c>
      <c r="H188" s="37">
        <v>0.39300000000000002</v>
      </c>
      <c r="I188" s="38">
        <v>6.26</v>
      </c>
      <c r="J188" s="38">
        <v>2.46</v>
      </c>
    </row>
    <row r="189" spans="1:10">
      <c r="A189" s="34" t="s">
        <v>122</v>
      </c>
      <c r="B189" s="35" t="s">
        <v>190</v>
      </c>
      <c r="C189" s="34" t="s">
        <v>27</v>
      </c>
      <c r="D189" s="34" t="s">
        <v>191</v>
      </c>
      <c r="E189" s="361" t="s">
        <v>123</v>
      </c>
      <c r="F189" s="361"/>
      <c r="G189" s="36" t="s">
        <v>34</v>
      </c>
      <c r="H189" s="37">
        <v>1.9E-2</v>
      </c>
      <c r="I189" s="38">
        <v>26.64</v>
      </c>
      <c r="J189" s="38">
        <v>0.5</v>
      </c>
    </row>
    <row r="190" spans="1:10" ht="25.5">
      <c r="A190" s="39"/>
      <c r="B190" s="39"/>
      <c r="C190" s="39"/>
      <c r="D190" s="39"/>
      <c r="E190" s="39" t="s">
        <v>124</v>
      </c>
      <c r="F190" s="40">
        <v>5.9184662609725889</v>
      </c>
      <c r="G190" s="39" t="s">
        <v>125</v>
      </c>
      <c r="H190" s="40">
        <v>5.07</v>
      </c>
      <c r="I190" s="39" t="s">
        <v>126</v>
      </c>
      <c r="J190" s="40">
        <v>10.99</v>
      </c>
    </row>
    <row r="191" spans="1:10" ht="15" thickBot="1">
      <c r="A191" s="39"/>
      <c r="B191" s="39"/>
      <c r="C191" s="39"/>
      <c r="D191" s="39"/>
      <c r="E191" s="39" t="s">
        <v>127</v>
      </c>
      <c r="F191" s="40">
        <v>6.82</v>
      </c>
      <c r="G191" s="39"/>
      <c r="H191" s="363" t="s">
        <v>128</v>
      </c>
      <c r="I191" s="363"/>
      <c r="J191" s="40">
        <v>33.89</v>
      </c>
    </row>
    <row r="192" spans="1:10" ht="15" thickTop="1">
      <c r="A192" s="41"/>
      <c r="B192" s="41"/>
      <c r="C192" s="41"/>
      <c r="D192" s="41"/>
      <c r="E192" s="41"/>
      <c r="F192" s="41"/>
      <c r="G192" s="41"/>
      <c r="H192" s="41"/>
      <c r="I192" s="41"/>
      <c r="J192" s="41"/>
    </row>
    <row r="193" spans="1:10" ht="15">
      <c r="A193" s="3" t="s">
        <v>708</v>
      </c>
      <c r="B193" s="4" t="s">
        <v>15</v>
      </c>
      <c r="C193" s="3" t="s">
        <v>16</v>
      </c>
      <c r="D193" s="3" t="s">
        <v>6</v>
      </c>
      <c r="E193" s="353" t="s">
        <v>110</v>
      </c>
      <c r="F193" s="353"/>
      <c r="G193" s="5" t="s">
        <v>17</v>
      </c>
      <c r="H193" s="4" t="s">
        <v>18</v>
      </c>
      <c r="I193" s="4" t="s">
        <v>19</v>
      </c>
      <c r="J193" s="4" t="s">
        <v>7</v>
      </c>
    </row>
    <row r="194" spans="1:10" ht="38.25">
      <c r="A194" s="7" t="s">
        <v>111</v>
      </c>
      <c r="B194" s="8" t="s">
        <v>55</v>
      </c>
      <c r="C194" s="7" t="s">
        <v>27</v>
      </c>
      <c r="D194" s="7" t="s">
        <v>56</v>
      </c>
      <c r="E194" s="362" t="s">
        <v>116</v>
      </c>
      <c r="F194" s="362"/>
      <c r="G194" s="9" t="s">
        <v>34</v>
      </c>
      <c r="H194" s="28">
        <v>1</v>
      </c>
      <c r="I194" s="10">
        <v>16.34</v>
      </c>
      <c r="J194" s="10">
        <v>16.34</v>
      </c>
    </row>
    <row r="195" spans="1:10" ht="25.5">
      <c r="A195" s="29" t="s">
        <v>113</v>
      </c>
      <c r="B195" s="30" t="s">
        <v>177</v>
      </c>
      <c r="C195" s="29" t="s">
        <v>27</v>
      </c>
      <c r="D195" s="29" t="s">
        <v>178</v>
      </c>
      <c r="E195" s="364" t="s">
        <v>116</v>
      </c>
      <c r="F195" s="364"/>
      <c r="G195" s="31" t="s">
        <v>34</v>
      </c>
      <c r="H195" s="32">
        <v>1</v>
      </c>
      <c r="I195" s="33">
        <v>11.21</v>
      </c>
      <c r="J195" s="33">
        <v>11.21</v>
      </c>
    </row>
    <row r="196" spans="1:10" ht="25.5">
      <c r="A196" s="29" t="s">
        <v>113</v>
      </c>
      <c r="B196" s="30" t="s">
        <v>165</v>
      </c>
      <c r="C196" s="29" t="s">
        <v>27</v>
      </c>
      <c r="D196" s="29" t="s">
        <v>166</v>
      </c>
      <c r="E196" s="364" t="s">
        <v>112</v>
      </c>
      <c r="F196" s="364"/>
      <c r="G196" s="31" t="s">
        <v>119</v>
      </c>
      <c r="H196" s="32">
        <v>3.6700000000000003E-2</v>
      </c>
      <c r="I196" s="33">
        <v>13.29</v>
      </c>
      <c r="J196" s="33">
        <v>0.48</v>
      </c>
    </row>
    <row r="197" spans="1:10" ht="25.5">
      <c r="A197" s="29" t="s">
        <v>113</v>
      </c>
      <c r="B197" s="30" t="s">
        <v>167</v>
      </c>
      <c r="C197" s="29" t="s">
        <v>27</v>
      </c>
      <c r="D197" s="29" t="s">
        <v>168</v>
      </c>
      <c r="E197" s="364" t="s">
        <v>112</v>
      </c>
      <c r="F197" s="364"/>
      <c r="G197" s="31" t="s">
        <v>119</v>
      </c>
      <c r="H197" s="32">
        <v>0.22450000000000001</v>
      </c>
      <c r="I197" s="33">
        <v>17.46</v>
      </c>
      <c r="J197" s="33">
        <v>3.91</v>
      </c>
    </row>
    <row r="198" spans="1:10" ht="25.5">
      <c r="A198" s="34" t="s">
        <v>122</v>
      </c>
      <c r="B198" s="35" t="s">
        <v>169</v>
      </c>
      <c r="C198" s="34" t="s">
        <v>27</v>
      </c>
      <c r="D198" s="34" t="s">
        <v>170</v>
      </c>
      <c r="E198" s="361" t="s">
        <v>123</v>
      </c>
      <c r="F198" s="361"/>
      <c r="G198" s="36" t="s">
        <v>34</v>
      </c>
      <c r="H198" s="37">
        <v>2.5000000000000001E-2</v>
      </c>
      <c r="I198" s="38">
        <v>21.58</v>
      </c>
      <c r="J198" s="38">
        <v>0.53</v>
      </c>
    </row>
    <row r="199" spans="1:10" ht="25.5">
      <c r="A199" s="34" t="s">
        <v>122</v>
      </c>
      <c r="B199" s="35" t="s">
        <v>171</v>
      </c>
      <c r="C199" s="34" t="s">
        <v>27</v>
      </c>
      <c r="D199" s="34" t="s">
        <v>172</v>
      </c>
      <c r="E199" s="361" t="s">
        <v>123</v>
      </c>
      <c r="F199" s="361"/>
      <c r="G199" s="36" t="s">
        <v>75</v>
      </c>
      <c r="H199" s="37">
        <v>1.19</v>
      </c>
      <c r="I199" s="38">
        <v>0.18</v>
      </c>
      <c r="J199" s="38">
        <v>0.21</v>
      </c>
    </row>
    <row r="200" spans="1:10" ht="25.5">
      <c r="A200" s="39"/>
      <c r="B200" s="39"/>
      <c r="C200" s="39"/>
      <c r="D200" s="39"/>
      <c r="E200" s="39" t="s">
        <v>124</v>
      </c>
      <c r="F200" s="40">
        <v>2.4664763853734719</v>
      </c>
      <c r="G200" s="39" t="s">
        <v>125</v>
      </c>
      <c r="H200" s="40">
        <v>2.11</v>
      </c>
      <c r="I200" s="39" t="s">
        <v>126</v>
      </c>
      <c r="J200" s="40">
        <v>4.58</v>
      </c>
    </row>
    <row r="201" spans="1:10" ht="15" thickBot="1">
      <c r="A201" s="39"/>
      <c r="B201" s="39"/>
      <c r="C201" s="39"/>
      <c r="D201" s="39"/>
      <c r="E201" s="39" t="s">
        <v>127</v>
      </c>
      <c r="F201" s="40">
        <v>4.12</v>
      </c>
      <c r="G201" s="39"/>
      <c r="H201" s="363" t="s">
        <v>128</v>
      </c>
      <c r="I201" s="363"/>
      <c r="J201" s="40">
        <v>20.46</v>
      </c>
    </row>
    <row r="202" spans="1:10" ht="15" thickTop="1">
      <c r="A202" s="41"/>
      <c r="B202" s="41"/>
      <c r="C202" s="41"/>
      <c r="D202" s="41"/>
      <c r="E202" s="41"/>
      <c r="F202" s="41"/>
      <c r="G202" s="41"/>
      <c r="H202" s="41"/>
      <c r="I202" s="41"/>
      <c r="J202" s="41"/>
    </row>
    <row r="203" spans="1:10" ht="15">
      <c r="A203" s="3" t="s">
        <v>709</v>
      </c>
      <c r="B203" s="4" t="s">
        <v>15</v>
      </c>
      <c r="C203" s="3" t="s">
        <v>16</v>
      </c>
      <c r="D203" s="3" t="s">
        <v>6</v>
      </c>
      <c r="E203" s="353" t="s">
        <v>110</v>
      </c>
      <c r="F203" s="353"/>
      <c r="G203" s="5" t="s">
        <v>17</v>
      </c>
      <c r="H203" s="4" t="s">
        <v>18</v>
      </c>
      <c r="I203" s="4" t="s">
        <v>19</v>
      </c>
      <c r="J203" s="4" t="s">
        <v>7</v>
      </c>
    </row>
    <row r="204" spans="1:10" ht="38.25">
      <c r="A204" s="7" t="s">
        <v>111</v>
      </c>
      <c r="B204" s="8" t="s">
        <v>53</v>
      </c>
      <c r="C204" s="7" t="s">
        <v>27</v>
      </c>
      <c r="D204" s="7" t="s">
        <v>54</v>
      </c>
      <c r="E204" s="362" t="s">
        <v>116</v>
      </c>
      <c r="F204" s="362"/>
      <c r="G204" s="9" t="s">
        <v>34</v>
      </c>
      <c r="H204" s="28">
        <v>1</v>
      </c>
      <c r="I204" s="10">
        <v>13.38</v>
      </c>
      <c r="J204" s="10">
        <v>13.38</v>
      </c>
    </row>
    <row r="205" spans="1:10" ht="25.5">
      <c r="A205" s="29" t="s">
        <v>113</v>
      </c>
      <c r="B205" s="30" t="s">
        <v>175</v>
      </c>
      <c r="C205" s="29" t="s">
        <v>27</v>
      </c>
      <c r="D205" s="29" t="s">
        <v>176</v>
      </c>
      <c r="E205" s="364" t="s">
        <v>116</v>
      </c>
      <c r="F205" s="364"/>
      <c r="G205" s="31" t="s">
        <v>34</v>
      </c>
      <c r="H205" s="32">
        <v>1</v>
      </c>
      <c r="I205" s="33">
        <v>10.9</v>
      </c>
      <c r="J205" s="33">
        <v>10.9</v>
      </c>
    </row>
    <row r="206" spans="1:10" ht="25.5">
      <c r="A206" s="29" t="s">
        <v>113</v>
      </c>
      <c r="B206" s="30" t="s">
        <v>167</v>
      </c>
      <c r="C206" s="29" t="s">
        <v>27</v>
      </c>
      <c r="D206" s="29" t="s">
        <v>168</v>
      </c>
      <c r="E206" s="364" t="s">
        <v>112</v>
      </c>
      <c r="F206" s="364"/>
      <c r="G206" s="31" t="s">
        <v>119</v>
      </c>
      <c r="H206" s="32">
        <v>9.5600000000000004E-2</v>
      </c>
      <c r="I206" s="33">
        <v>17.46</v>
      </c>
      <c r="J206" s="33">
        <v>1.66</v>
      </c>
    </row>
    <row r="207" spans="1:10" ht="25.5">
      <c r="A207" s="29" t="s">
        <v>113</v>
      </c>
      <c r="B207" s="30" t="s">
        <v>165</v>
      </c>
      <c r="C207" s="29" t="s">
        <v>27</v>
      </c>
      <c r="D207" s="29" t="s">
        <v>166</v>
      </c>
      <c r="E207" s="364" t="s">
        <v>112</v>
      </c>
      <c r="F207" s="364"/>
      <c r="G207" s="31" t="s">
        <v>119</v>
      </c>
      <c r="H207" s="32">
        <v>1.5599999999999999E-2</v>
      </c>
      <c r="I207" s="33">
        <v>13.29</v>
      </c>
      <c r="J207" s="33">
        <v>0.2</v>
      </c>
    </row>
    <row r="208" spans="1:10" ht="25.5">
      <c r="A208" s="34" t="s">
        <v>122</v>
      </c>
      <c r="B208" s="35" t="s">
        <v>169</v>
      </c>
      <c r="C208" s="34" t="s">
        <v>27</v>
      </c>
      <c r="D208" s="34" t="s">
        <v>170</v>
      </c>
      <c r="E208" s="361" t="s">
        <v>123</v>
      </c>
      <c r="F208" s="361"/>
      <c r="G208" s="36" t="s">
        <v>34</v>
      </c>
      <c r="H208" s="37">
        <v>2.5000000000000001E-2</v>
      </c>
      <c r="I208" s="38">
        <v>21.58</v>
      </c>
      <c r="J208" s="38">
        <v>0.53</v>
      </c>
    </row>
    <row r="209" spans="1:10" ht="25.5">
      <c r="A209" s="34" t="s">
        <v>122</v>
      </c>
      <c r="B209" s="35" t="s">
        <v>171</v>
      </c>
      <c r="C209" s="34" t="s">
        <v>27</v>
      </c>
      <c r="D209" s="34" t="s">
        <v>172</v>
      </c>
      <c r="E209" s="361" t="s">
        <v>123</v>
      </c>
      <c r="F209" s="361"/>
      <c r="G209" s="36" t="s">
        <v>75</v>
      </c>
      <c r="H209" s="37">
        <v>0.54300000000000004</v>
      </c>
      <c r="I209" s="38">
        <v>0.18</v>
      </c>
      <c r="J209" s="38">
        <v>0.09</v>
      </c>
    </row>
    <row r="210" spans="1:10" ht="25.5">
      <c r="A210" s="39"/>
      <c r="B210" s="39"/>
      <c r="C210" s="39"/>
      <c r="D210" s="39"/>
      <c r="E210" s="39" t="s">
        <v>124</v>
      </c>
      <c r="F210" s="40">
        <v>0.87780709785125743</v>
      </c>
      <c r="G210" s="39" t="s">
        <v>125</v>
      </c>
      <c r="H210" s="40">
        <v>0.75</v>
      </c>
      <c r="I210" s="39" t="s">
        <v>126</v>
      </c>
      <c r="J210" s="40">
        <v>1.63</v>
      </c>
    </row>
    <row r="211" spans="1:10" ht="15" thickBot="1">
      <c r="A211" s="39"/>
      <c r="B211" s="39"/>
      <c r="C211" s="39"/>
      <c r="D211" s="39"/>
      <c r="E211" s="39" t="s">
        <v>127</v>
      </c>
      <c r="F211" s="40">
        <v>3.37</v>
      </c>
      <c r="G211" s="39"/>
      <c r="H211" s="363" t="s">
        <v>128</v>
      </c>
      <c r="I211" s="363"/>
      <c r="J211" s="40">
        <v>16.75</v>
      </c>
    </row>
    <row r="212" spans="1:10" ht="15" thickTop="1">
      <c r="A212" s="41"/>
      <c r="B212" s="41"/>
      <c r="C212" s="41"/>
      <c r="D212" s="41"/>
      <c r="E212" s="41"/>
      <c r="F212" s="41"/>
      <c r="G212" s="41"/>
      <c r="H212" s="41"/>
      <c r="I212" s="41"/>
      <c r="J212" s="41"/>
    </row>
    <row r="213" spans="1:10" ht="15">
      <c r="A213" s="3" t="s">
        <v>714</v>
      </c>
      <c r="B213" s="4" t="s">
        <v>15</v>
      </c>
      <c r="C213" s="3" t="s">
        <v>16</v>
      </c>
      <c r="D213" s="3" t="s">
        <v>6</v>
      </c>
      <c r="E213" s="353" t="s">
        <v>110</v>
      </c>
      <c r="F213" s="353"/>
      <c r="G213" s="5" t="s">
        <v>17</v>
      </c>
      <c r="H213" s="4" t="s">
        <v>18</v>
      </c>
      <c r="I213" s="4" t="s">
        <v>19</v>
      </c>
      <c r="J213" s="4" t="s">
        <v>7</v>
      </c>
    </row>
    <row r="214" spans="1:10" ht="38.25">
      <c r="A214" s="7" t="s">
        <v>111</v>
      </c>
      <c r="B214" s="8" t="s">
        <v>88</v>
      </c>
      <c r="C214" s="7" t="s">
        <v>27</v>
      </c>
      <c r="D214" s="7" t="s">
        <v>89</v>
      </c>
      <c r="E214" s="362" t="s">
        <v>116</v>
      </c>
      <c r="F214" s="362"/>
      <c r="G214" s="9" t="s">
        <v>25</v>
      </c>
      <c r="H214" s="28">
        <v>1</v>
      </c>
      <c r="I214" s="10">
        <v>40.24</v>
      </c>
      <c r="J214" s="10">
        <v>40.24</v>
      </c>
    </row>
    <row r="215" spans="1:10" ht="25.5">
      <c r="A215" s="29" t="s">
        <v>113</v>
      </c>
      <c r="B215" s="30" t="s">
        <v>312</v>
      </c>
      <c r="C215" s="29" t="s">
        <v>27</v>
      </c>
      <c r="D215" s="29" t="s">
        <v>313</v>
      </c>
      <c r="E215" s="364" t="s">
        <v>116</v>
      </c>
      <c r="F215" s="364"/>
      <c r="G215" s="31" t="s">
        <v>25</v>
      </c>
      <c r="H215" s="32">
        <v>0.105</v>
      </c>
      <c r="I215" s="33">
        <v>102.97</v>
      </c>
      <c r="J215" s="33">
        <v>10.81</v>
      </c>
    </row>
    <row r="216" spans="1:10" ht="25.5">
      <c r="A216" s="29" t="s">
        <v>113</v>
      </c>
      <c r="B216" s="30" t="s">
        <v>183</v>
      </c>
      <c r="C216" s="29" t="s">
        <v>27</v>
      </c>
      <c r="D216" s="29" t="s">
        <v>184</v>
      </c>
      <c r="E216" s="364" t="s">
        <v>112</v>
      </c>
      <c r="F216" s="364"/>
      <c r="G216" s="31" t="s">
        <v>119</v>
      </c>
      <c r="H216" s="32">
        <v>0.17299999999999999</v>
      </c>
      <c r="I216" s="33">
        <v>14.46</v>
      </c>
      <c r="J216" s="33">
        <v>2.5</v>
      </c>
    </row>
    <row r="217" spans="1:10" ht="25.5">
      <c r="A217" s="29" t="s">
        <v>113</v>
      </c>
      <c r="B217" s="30" t="s">
        <v>117</v>
      </c>
      <c r="C217" s="29" t="s">
        <v>27</v>
      </c>
      <c r="D217" s="29" t="s">
        <v>118</v>
      </c>
      <c r="E217" s="364" t="s">
        <v>112</v>
      </c>
      <c r="F217" s="364"/>
      <c r="G217" s="31" t="s">
        <v>119</v>
      </c>
      <c r="H217" s="32">
        <v>0.94199999999999995</v>
      </c>
      <c r="I217" s="33">
        <v>17.36</v>
      </c>
      <c r="J217" s="33">
        <v>16.350000000000001</v>
      </c>
    </row>
    <row r="218" spans="1:10" ht="25.5">
      <c r="A218" s="34" t="s">
        <v>122</v>
      </c>
      <c r="B218" s="35" t="s">
        <v>185</v>
      </c>
      <c r="C218" s="34" t="s">
        <v>27</v>
      </c>
      <c r="D218" s="34" t="s">
        <v>186</v>
      </c>
      <c r="E218" s="361" t="s">
        <v>123</v>
      </c>
      <c r="F218" s="361"/>
      <c r="G218" s="36" t="s">
        <v>187</v>
      </c>
      <c r="H218" s="37">
        <v>4.0000000000000001E-3</v>
      </c>
      <c r="I218" s="38">
        <v>6.4</v>
      </c>
      <c r="J218" s="38">
        <v>0.02</v>
      </c>
    </row>
    <row r="219" spans="1:10" ht="25.5">
      <c r="A219" s="34" t="s">
        <v>122</v>
      </c>
      <c r="B219" s="35" t="s">
        <v>213</v>
      </c>
      <c r="C219" s="34" t="s">
        <v>27</v>
      </c>
      <c r="D219" s="34" t="s">
        <v>214</v>
      </c>
      <c r="E219" s="361" t="s">
        <v>211</v>
      </c>
      <c r="F219" s="361"/>
      <c r="G219" s="36" t="s">
        <v>212</v>
      </c>
      <c r="H219" s="37">
        <v>0.47399999999999998</v>
      </c>
      <c r="I219" s="38">
        <v>1.56</v>
      </c>
      <c r="J219" s="38">
        <v>0.73</v>
      </c>
    </row>
    <row r="220" spans="1:10">
      <c r="A220" s="34" t="s">
        <v>122</v>
      </c>
      <c r="B220" s="35" t="s">
        <v>314</v>
      </c>
      <c r="C220" s="34" t="s">
        <v>27</v>
      </c>
      <c r="D220" s="34" t="s">
        <v>315</v>
      </c>
      <c r="E220" s="361" t="s">
        <v>211</v>
      </c>
      <c r="F220" s="361"/>
      <c r="G220" s="36" t="s">
        <v>212</v>
      </c>
      <c r="H220" s="37">
        <v>1.1859999999999999</v>
      </c>
      <c r="I220" s="38">
        <v>1.56</v>
      </c>
      <c r="J220" s="38">
        <v>1.85</v>
      </c>
    </row>
    <row r="221" spans="1:10" ht="38.25">
      <c r="A221" s="34" t="s">
        <v>122</v>
      </c>
      <c r="B221" s="35" t="s">
        <v>316</v>
      </c>
      <c r="C221" s="34" t="s">
        <v>27</v>
      </c>
      <c r="D221" s="34" t="s">
        <v>317</v>
      </c>
      <c r="E221" s="361" t="s">
        <v>211</v>
      </c>
      <c r="F221" s="361"/>
      <c r="G221" s="36" t="s">
        <v>212</v>
      </c>
      <c r="H221" s="37">
        <v>1.1859999999999999</v>
      </c>
      <c r="I221" s="38">
        <v>2.87</v>
      </c>
      <c r="J221" s="38">
        <v>3.4</v>
      </c>
    </row>
    <row r="222" spans="1:10" ht="38.25">
      <c r="A222" s="34" t="s">
        <v>122</v>
      </c>
      <c r="B222" s="35" t="s">
        <v>215</v>
      </c>
      <c r="C222" s="34" t="s">
        <v>27</v>
      </c>
      <c r="D222" s="34" t="s">
        <v>216</v>
      </c>
      <c r="E222" s="361" t="s">
        <v>211</v>
      </c>
      <c r="F222" s="361"/>
      <c r="G222" s="36" t="s">
        <v>212</v>
      </c>
      <c r="H222" s="37">
        <v>0.35599999999999998</v>
      </c>
      <c r="I222" s="38">
        <v>6.26</v>
      </c>
      <c r="J222" s="38">
        <v>2.2200000000000002</v>
      </c>
    </row>
    <row r="223" spans="1:10" ht="25.5">
      <c r="A223" s="34" t="s">
        <v>122</v>
      </c>
      <c r="B223" s="35" t="s">
        <v>245</v>
      </c>
      <c r="C223" s="34" t="s">
        <v>27</v>
      </c>
      <c r="D223" s="34" t="s">
        <v>246</v>
      </c>
      <c r="E223" s="361" t="s">
        <v>123</v>
      </c>
      <c r="F223" s="361"/>
      <c r="G223" s="36" t="s">
        <v>71</v>
      </c>
      <c r="H223" s="37">
        <v>0.13200000000000001</v>
      </c>
      <c r="I223" s="38">
        <v>11.3</v>
      </c>
      <c r="J223" s="38">
        <v>1.49</v>
      </c>
    </row>
    <row r="224" spans="1:10">
      <c r="A224" s="34" t="s">
        <v>122</v>
      </c>
      <c r="B224" s="35" t="s">
        <v>190</v>
      </c>
      <c r="C224" s="34" t="s">
        <v>27</v>
      </c>
      <c r="D224" s="34" t="s">
        <v>191</v>
      </c>
      <c r="E224" s="361" t="s">
        <v>123</v>
      </c>
      <c r="F224" s="361"/>
      <c r="G224" s="36" t="s">
        <v>34</v>
      </c>
      <c r="H224" s="37">
        <v>3.3000000000000002E-2</v>
      </c>
      <c r="I224" s="38">
        <v>26.64</v>
      </c>
      <c r="J224" s="38">
        <v>0.87</v>
      </c>
    </row>
    <row r="225" spans="1:10" ht="25.5">
      <c r="A225" s="39"/>
      <c r="B225" s="39"/>
      <c r="C225" s="39"/>
      <c r="D225" s="39"/>
      <c r="E225" s="39" t="s">
        <v>124</v>
      </c>
      <c r="F225" s="40">
        <v>9.0419516398298239</v>
      </c>
      <c r="G225" s="39" t="s">
        <v>125</v>
      </c>
      <c r="H225" s="40">
        <v>7.75</v>
      </c>
      <c r="I225" s="39" t="s">
        <v>126</v>
      </c>
      <c r="J225" s="40">
        <v>16.79</v>
      </c>
    </row>
    <row r="226" spans="1:10" ht="15" thickBot="1">
      <c r="A226" s="39"/>
      <c r="B226" s="39"/>
      <c r="C226" s="39"/>
      <c r="D226" s="39"/>
      <c r="E226" s="39" t="s">
        <v>127</v>
      </c>
      <c r="F226" s="40">
        <v>10.14</v>
      </c>
      <c r="G226" s="39"/>
      <c r="H226" s="363" t="s">
        <v>128</v>
      </c>
      <c r="I226" s="363"/>
      <c r="J226" s="40">
        <v>50.38</v>
      </c>
    </row>
    <row r="227" spans="1:10" ht="15" thickTop="1">
      <c r="A227" s="41"/>
      <c r="B227" s="41"/>
      <c r="C227" s="41"/>
      <c r="D227" s="41"/>
      <c r="E227" s="41"/>
      <c r="F227" s="41"/>
      <c r="G227" s="41"/>
      <c r="H227" s="41"/>
      <c r="I227" s="41"/>
      <c r="J227" s="41"/>
    </row>
    <row r="228" spans="1:10" ht="15">
      <c r="A228" s="3" t="s">
        <v>716</v>
      </c>
      <c r="B228" s="4" t="s">
        <v>15</v>
      </c>
      <c r="C228" s="3" t="s">
        <v>16</v>
      </c>
      <c r="D228" s="3" t="s">
        <v>6</v>
      </c>
      <c r="E228" s="353" t="s">
        <v>110</v>
      </c>
      <c r="F228" s="353"/>
      <c r="G228" s="5" t="s">
        <v>17</v>
      </c>
      <c r="H228" s="4" t="s">
        <v>18</v>
      </c>
      <c r="I228" s="4" t="s">
        <v>19</v>
      </c>
      <c r="J228" s="4" t="s">
        <v>7</v>
      </c>
    </row>
    <row r="229" spans="1:10" ht="38.25">
      <c r="A229" s="7" t="s">
        <v>111</v>
      </c>
      <c r="B229" s="8" t="s">
        <v>49</v>
      </c>
      <c r="C229" s="7" t="s">
        <v>27</v>
      </c>
      <c r="D229" s="7" t="s">
        <v>50</v>
      </c>
      <c r="E229" s="362" t="s">
        <v>116</v>
      </c>
      <c r="F229" s="362"/>
      <c r="G229" s="9" t="s">
        <v>34</v>
      </c>
      <c r="H229" s="28">
        <v>1</v>
      </c>
      <c r="I229" s="10">
        <v>15.7</v>
      </c>
      <c r="J229" s="10">
        <v>15.7</v>
      </c>
    </row>
    <row r="230" spans="1:10" ht="25.5">
      <c r="A230" s="29" t="s">
        <v>113</v>
      </c>
      <c r="B230" s="30" t="s">
        <v>163</v>
      </c>
      <c r="C230" s="29" t="s">
        <v>27</v>
      </c>
      <c r="D230" s="29" t="s">
        <v>164</v>
      </c>
      <c r="E230" s="364" t="s">
        <v>116</v>
      </c>
      <c r="F230" s="364"/>
      <c r="G230" s="31" t="s">
        <v>34</v>
      </c>
      <c r="H230" s="32">
        <v>1</v>
      </c>
      <c r="I230" s="33">
        <v>11.64</v>
      </c>
      <c r="J230" s="33">
        <v>11.64</v>
      </c>
    </row>
    <row r="231" spans="1:10" ht="25.5">
      <c r="A231" s="29" t="s">
        <v>113</v>
      </c>
      <c r="B231" s="30" t="s">
        <v>165</v>
      </c>
      <c r="C231" s="29" t="s">
        <v>27</v>
      </c>
      <c r="D231" s="29" t="s">
        <v>166</v>
      </c>
      <c r="E231" s="364" t="s">
        <v>112</v>
      </c>
      <c r="F231" s="364"/>
      <c r="G231" s="31" t="s">
        <v>119</v>
      </c>
      <c r="H231" s="32">
        <v>2.8000000000000001E-2</v>
      </c>
      <c r="I231" s="33">
        <v>13.29</v>
      </c>
      <c r="J231" s="33">
        <v>0.37</v>
      </c>
    </row>
    <row r="232" spans="1:10" ht="25.5">
      <c r="A232" s="29" t="s">
        <v>113</v>
      </c>
      <c r="B232" s="30" t="s">
        <v>167</v>
      </c>
      <c r="C232" s="29" t="s">
        <v>27</v>
      </c>
      <c r="D232" s="29" t="s">
        <v>168</v>
      </c>
      <c r="E232" s="364" t="s">
        <v>112</v>
      </c>
      <c r="F232" s="364"/>
      <c r="G232" s="31" t="s">
        <v>119</v>
      </c>
      <c r="H232" s="32">
        <v>0.17130000000000001</v>
      </c>
      <c r="I232" s="33">
        <v>17.46</v>
      </c>
      <c r="J232" s="33">
        <v>2.99</v>
      </c>
    </row>
    <row r="233" spans="1:10" ht="25.5">
      <c r="A233" s="34" t="s">
        <v>122</v>
      </c>
      <c r="B233" s="35" t="s">
        <v>169</v>
      </c>
      <c r="C233" s="34" t="s">
        <v>27</v>
      </c>
      <c r="D233" s="34" t="s">
        <v>170</v>
      </c>
      <c r="E233" s="361" t="s">
        <v>123</v>
      </c>
      <c r="F233" s="361"/>
      <c r="G233" s="36" t="s">
        <v>34</v>
      </c>
      <c r="H233" s="37">
        <v>2.5000000000000001E-2</v>
      </c>
      <c r="I233" s="38">
        <v>21.58</v>
      </c>
      <c r="J233" s="38">
        <v>0.53</v>
      </c>
    </row>
    <row r="234" spans="1:10" ht="25.5">
      <c r="A234" s="34" t="s">
        <v>122</v>
      </c>
      <c r="B234" s="35" t="s">
        <v>171</v>
      </c>
      <c r="C234" s="34" t="s">
        <v>27</v>
      </c>
      <c r="D234" s="34" t="s">
        <v>172</v>
      </c>
      <c r="E234" s="361" t="s">
        <v>123</v>
      </c>
      <c r="F234" s="361"/>
      <c r="G234" s="36" t="s">
        <v>75</v>
      </c>
      <c r="H234" s="37">
        <v>0.97</v>
      </c>
      <c r="I234" s="38">
        <v>0.18</v>
      </c>
      <c r="J234" s="38">
        <v>0.17</v>
      </c>
    </row>
    <row r="235" spans="1:10" ht="25.5">
      <c r="A235" s="39"/>
      <c r="B235" s="39"/>
      <c r="C235" s="39"/>
      <c r="D235" s="39"/>
      <c r="E235" s="39" t="s">
        <v>124</v>
      </c>
      <c r="F235" s="40">
        <v>1.7394582368463569</v>
      </c>
      <c r="G235" s="39" t="s">
        <v>125</v>
      </c>
      <c r="H235" s="40">
        <v>1.49</v>
      </c>
      <c r="I235" s="39" t="s">
        <v>126</v>
      </c>
      <c r="J235" s="40">
        <v>3.23</v>
      </c>
    </row>
    <row r="236" spans="1:10" ht="15" thickBot="1">
      <c r="A236" s="39"/>
      <c r="B236" s="39"/>
      <c r="C236" s="39"/>
      <c r="D236" s="39"/>
      <c r="E236" s="39" t="s">
        <v>127</v>
      </c>
      <c r="F236" s="40">
        <v>3.95</v>
      </c>
      <c r="G236" s="39"/>
      <c r="H236" s="363" t="s">
        <v>128</v>
      </c>
      <c r="I236" s="363"/>
      <c r="J236" s="40">
        <v>19.649999999999999</v>
      </c>
    </row>
    <row r="237" spans="1:10" ht="15" thickTop="1">
      <c r="A237" s="41"/>
      <c r="B237" s="41"/>
      <c r="C237" s="41"/>
      <c r="D237" s="41"/>
      <c r="E237" s="41"/>
      <c r="F237" s="41"/>
      <c r="G237" s="41"/>
      <c r="H237" s="41"/>
      <c r="I237" s="41"/>
      <c r="J237" s="41"/>
    </row>
    <row r="238" spans="1:10" ht="15">
      <c r="A238" s="3" t="s">
        <v>717</v>
      </c>
      <c r="B238" s="4" t="s">
        <v>15</v>
      </c>
      <c r="C238" s="3" t="s">
        <v>16</v>
      </c>
      <c r="D238" s="3" t="s">
        <v>6</v>
      </c>
      <c r="E238" s="353" t="s">
        <v>110</v>
      </c>
      <c r="F238" s="353"/>
      <c r="G238" s="5" t="s">
        <v>17</v>
      </c>
      <c r="H238" s="4" t="s">
        <v>18</v>
      </c>
      <c r="I238" s="4" t="s">
        <v>19</v>
      </c>
      <c r="J238" s="4" t="s">
        <v>7</v>
      </c>
    </row>
    <row r="239" spans="1:10" ht="38.25">
      <c r="A239" s="7" t="s">
        <v>111</v>
      </c>
      <c r="B239" s="8" t="s">
        <v>51</v>
      </c>
      <c r="C239" s="7" t="s">
        <v>27</v>
      </c>
      <c r="D239" s="7" t="s">
        <v>52</v>
      </c>
      <c r="E239" s="362" t="s">
        <v>116</v>
      </c>
      <c r="F239" s="362"/>
      <c r="G239" s="9" t="s">
        <v>34</v>
      </c>
      <c r="H239" s="28">
        <v>1</v>
      </c>
      <c r="I239" s="10">
        <v>14.91</v>
      </c>
      <c r="J239" s="10">
        <v>14.91</v>
      </c>
    </row>
    <row r="240" spans="1:10" ht="25.5">
      <c r="A240" s="29" t="s">
        <v>113</v>
      </c>
      <c r="B240" s="30" t="s">
        <v>173</v>
      </c>
      <c r="C240" s="29" t="s">
        <v>27</v>
      </c>
      <c r="D240" s="29" t="s">
        <v>174</v>
      </c>
      <c r="E240" s="364" t="s">
        <v>116</v>
      </c>
      <c r="F240" s="364"/>
      <c r="G240" s="31" t="s">
        <v>34</v>
      </c>
      <c r="H240" s="32">
        <v>1</v>
      </c>
      <c r="I240" s="33">
        <v>11.75</v>
      </c>
      <c r="J240" s="33">
        <v>11.75</v>
      </c>
    </row>
    <row r="241" spans="1:10" ht="25.5">
      <c r="A241" s="29" t="s">
        <v>113</v>
      </c>
      <c r="B241" s="30" t="s">
        <v>167</v>
      </c>
      <c r="C241" s="29" t="s">
        <v>27</v>
      </c>
      <c r="D241" s="29" t="s">
        <v>168</v>
      </c>
      <c r="E241" s="364" t="s">
        <v>112</v>
      </c>
      <c r="F241" s="364"/>
      <c r="G241" s="31" t="s">
        <v>119</v>
      </c>
      <c r="H241" s="32">
        <v>0.1278</v>
      </c>
      <c r="I241" s="33">
        <v>17.46</v>
      </c>
      <c r="J241" s="33">
        <v>2.23</v>
      </c>
    </row>
    <row r="242" spans="1:10" ht="25.5">
      <c r="A242" s="29" t="s">
        <v>113</v>
      </c>
      <c r="B242" s="30" t="s">
        <v>165</v>
      </c>
      <c r="C242" s="29" t="s">
        <v>27</v>
      </c>
      <c r="D242" s="29" t="s">
        <v>166</v>
      </c>
      <c r="E242" s="364" t="s">
        <v>112</v>
      </c>
      <c r="F242" s="364"/>
      <c r="G242" s="31" t="s">
        <v>119</v>
      </c>
      <c r="H242" s="32">
        <v>2.0899999999999998E-2</v>
      </c>
      <c r="I242" s="33">
        <v>13.29</v>
      </c>
      <c r="J242" s="33">
        <v>0.27</v>
      </c>
    </row>
    <row r="243" spans="1:10" ht="25.5">
      <c r="A243" s="34" t="s">
        <v>122</v>
      </c>
      <c r="B243" s="35" t="s">
        <v>169</v>
      </c>
      <c r="C243" s="34" t="s">
        <v>27</v>
      </c>
      <c r="D243" s="34" t="s">
        <v>170</v>
      </c>
      <c r="E243" s="361" t="s">
        <v>123</v>
      </c>
      <c r="F243" s="361"/>
      <c r="G243" s="36" t="s">
        <v>34</v>
      </c>
      <c r="H243" s="37">
        <v>2.5000000000000001E-2</v>
      </c>
      <c r="I243" s="38">
        <v>21.58</v>
      </c>
      <c r="J243" s="38">
        <v>0.53</v>
      </c>
    </row>
    <row r="244" spans="1:10" ht="25.5">
      <c r="A244" s="34" t="s">
        <v>122</v>
      </c>
      <c r="B244" s="35" t="s">
        <v>171</v>
      </c>
      <c r="C244" s="34" t="s">
        <v>27</v>
      </c>
      <c r="D244" s="34" t="s">
        <v>172</v>
      </c>
      <c r="E244" s="361" t="s">
        <v>123</v>
      </c>
      <c r="F244" s="361"/>
      <c r="G244" s="36" t="s">
        <v>75</v>
      </c>
      <c r="H244" s="37">
        <v>0.74299999999999999</v>
      </c>
      <c r="I244" s="38">
        <v>0.18</v>
      </c>
      <c r="J244" s="38">
        <v>0.13</v>
      </c>
    </row>
    <row r="245" spans="1:10" ht="25.5">
      <c r="A245" s="39"/>
      <c r="B245" s="39"/>
      <c r="C245" s="39"/>
      <c r="D245" s="39"/>
      <c r="E245" s="39" t="s">
        <v>124</v>
      </c>
      <c r="F245" s="40">
        <v>1.2224675534492973</v>
      </c>
      <c r="G245" s="39" t="s">
        <v>125</v>
      </c>
      <c r="H245" s="40">
        <v>1.05</v>
      </c>
      <c r="I245" s="39" t="s">
        <v>126</v>
      </c>
      <c r="J245" s="40">
        <v>2.27</v>
      </c>
    </row>
    <row r="246" spans="1:10" ht="15" thickBot="1">
      <c r="A246" s="39"/>
      <c r="B246" s="39"/>
      <c r="C246" s="39"/>
      <c r="D246" s="39"/>
      <c r="E246" s="39" t="s">
        <v>127</v>
      </c>
      <c r="F246" s="40">
        <v>3.76</v>
      </c>
      <c r="G246" s="39"/>
      <c r="H246" s="363" t="s">
        <v>128</v>
      </c>
      <c r="I246" s="363"/>
      <c r="J246" s="40">
        <v>18.670000000000002</v>
      </c>
    </row>
    <row r="247" spans="1:10" ht="15" thickTop="1">
      <c r="A247" s="41"/>
      <c r="B247" s="41"/>
      <c r="C247" s="41"/>
      <c r="D247" s="41"/>
      <c r="E247" s="41"/>
      <c r="F247" s="41"/>
      <c r="G247" s="41"/>
      <c r="H247" s="41"/>
      <c r="I247" s="41"/>
      <c r="J247" s="41"/>
    </row>
    <row r="248" spans="1:10" ht="15">
      <c r="A248" s="3" t="s">
        <v>719</v>
      </c>
      <c r="B248" s="4" t="s">
        <v>15</v>
      </c>
      <c r="C248" s="3" t="s">
        <v>16</v>
      </c>
      <c r="D248" s="3" t="s">
        <v>6</v>
      </c>
      <c r="E248" s="353" t="s">
        <v>110</v>
      </c>
      <c r="F248" s="353"/>
      <c r="G248" s="5" t="s">
        <v>17</v>
      </c>
      <c r="H248" s="4" t="s">
        <v>18</v>
      </c>
      <c r="I248" s="4" t="s">
        <v>19</v>
      </c>
      <c r="J248" s="4" t="s">
        <v>7</v>
      </c>
    </row>
    <row r="249" spans="1:10" ht="38.25">
      <c r="A249" s="7" t="s">
        <v>111</v>
      </c>
      <c r="B249" s="8" t="s">
        <v>720</v>
      </c>
      <c r="C249" s="7" t="s">
        <v>27</v>
      </c>
      <c r="D249" s="7" t="s">
        <v>721</v>
      </c>
      <c r="E249" s="362" t="s">
        <v>116</v>
      </c>
      <c r="F249" s="362"/>
      <c r="G249" s="9" t="s">
        <v>34</v>
      </c>
      <c r="H249" s="28">
        <v>1</v>
      </c>
      <c r="I249" s="10">
        <v>11.32</v>
      </c>
      <c r="J249" s="10">
        <v>11.32</v>
      </c>
    </row>
    <row r="250" spans="1:10" ht="25.5">
      <c r="A250" s="29" t="s">
        <v>113</v>
      </c>
      <c r="B250" s="30" t="s">
        <v>328</v>
      </c>
      <c r="C250" s="29" t="s">
        <v>27</v>
      </c>
      <c r="D250" s="29" t="s">
        <v>329</v>
      </c>
      <c r="E250" s="364" t="s">
        <v>116</v>
      </c>
      <c r="F250" s="364"/>
      <c r="G250" s="31" t="s">
        <v>34</v>
      </c>
      <c r="H250" s="32">
        <v>1</v>
      </c>
      <c r="I250" s="33">
        <v>9.3699999999999992</v>
      </c>
      <c r="J250" s="33">
        <v>9.3699999999999992</v>
      </c>
    </row>
    <row r="251" spans="1:10" ht="25.5">
      <c r="A251" s="29" t="s">
        <v>113</v>
      </c>
      <c r="B251" s="30" t="s">
        <v>165</v>
      </c>
      <c r="C251" s="29" t="s">
        <v>27</v>
      </c>
      <c r="D251" s="29" t="s">
        <v>166</v>
      </c>
      <c r="E251" s="364" t="s">
        <v>112</v>
      </c>
      <c r="F251" s="364"/>
      <c r="G251" s="31" t="s">
        <v>119</v>
      </c>
      <c r="H251" s="32">
        <v>1.14E-2</v>
      </c>
      <c r="I251" s="33">
        <v>13.29</v>
      </c>
      <c r="J251" s="33">
        <v>0.15</v>
      </c>
    </row>
    <row r="252" spans="1:10" ht="25.5">
      <c r="A252" s="29" t="s">
        <v>113</v>
      </c>
      <c r="B252" s="30" t="s">
        <v>167</v>
      </c>
      <c r="C252" s="29" t="s">
        <v>27</v>
      </c>
      <c r="D252" s="29" t="s">
        <v>168</v>
      </c>
      <c r="E252" s="364" t="s">
        <v>112</v>
      </c>
      <c r="F252" s="364"/>
      <c r="G252" s="31" t="s">
        <v>119</v>
      </c>
      <c r="H252" s="32">
        <v>6.9800000000000001E-2</v>
      </c>
      <c r="I252" s="33">
        <v>17.46</v>
      </c>
      <c r="J252" s="33">
        <v>1.21</v>
      </c>
    </row>
    <row r="253" spans="1:10" ht="25.5">
      <c r="A253" s="34" t="s">
        <v>122</v>
      </c>
      <c r="B253" s="35" t="s">
        <v>169</v>
      </c>
      <c r="C253" s="34" t="s">
        <v>27</v>
      </c>
      <c r="D253" s="34" t="s">
        <v>170</v>
      </c>
      <c r="E253" s="361" t="s">
        <v>123</v>
      </c>
      <c r="F253" s="361"/>
      <c r="G253" s="36" t="s">
        <v>34</v>
      </c>
      <c r="H253" s="37">
        <v>2.5000000000000001E-2</v>
      </c>
      <c r="I253" s="38">
        <v>21.58</v>
      </c>
      <c r="J253" s="38">
        <v>0.53</v>
      </c>
    </row>
    <row r="254" spans="1:10" ht="25.5">
      <c r="A254" s="34" t="s">
        <v>122</v>
      </c>
      <c r="B254" s="35" t="s">
        <v>171</v>
      </c>
      <c r="C254" s="34" t="s">
        <v>27</v>
      </c>
      <c r="D254" s="34" t="s">
        <v>172</v>
      </c>
      <c r="E254" s="361" t="s">
        <v>123</v>
      </c>
      <c r="F254" s="361"/>
      <c r="G254" s="36" t="s">
        <v>75</v>
      </c>
      <c r="H254" s="37">
        <v>0.36699999999999999</v>
      </c>
      <c r="I254" s="38">
        <v>0.18</v>
      </c>
      <c r="J254" s="38">
        <v>0.06</v>
      </c>
    </row>
    <row r="255" spans="1:10" ht="25.5">
      <c r="A255" s="39"/>
      <c r="B255" s="39"/>
      <c r="C255" s="39"/>
      <c r="D255" s="39"/>
      <c r="E255" s="39" t="s">
        <v>124</v>
      </c>
      <c r="F255" s="40">
        <v>0.61392643653400825</v>
      </c>
      <c r="G255" s="39" t="s">
        <v>125</v>
      </c>
      <c r="H255" s="40">
        <v>0.53</v>
      </c>
      <c r="I255" s="39" t="s">
        <v>126</v>
      </c>
      <c r="J255" s="40">
        <v>1.1399999999999999</v>
      </c>
    </row>
    <row r="256" spans="1:10" ht="15" thickBot="1">
      <c r="A256" s="39"/>
      <c r="B256" s="39"/>
      <c r="C256" s="39"/>
      <c r="D256" s="39"/>
      <c r="E256" s="39" t="s">
        <v>127</v>
      </c>
      <c r="F256" s="40">
        <v>2.85</v>
      </c>
      <c r="G256" s="39"/>
      <c r="H256" s="363" t="s">
        <v>128</v>
      </c>
      <c r="I256" s="363"/>
      <c r="J256" s="40">
        <v>14.17</v>
      </c>
    </row>
    <row r="257" spans="1:10" ht="15" thickTop="1">
      <c r="A257" s="41"/>
      <c r="B257" s="41"/>
      <c r="C257" s="41"/>
      <c r="D257" s="41"/>
      <c r="E257" s="41"/>
      <c r="F257" s="41"/>
      <c r="G257" s="41"/>
      <c r="H257" s="41"/>
      <c r="I257" s="41"/>
      <c r="J257" s="41"/>
    </row>
    <row r="258" spans="1:10" ht="15">
      <c r="A258" s="3" t="s">
        <v>726</v>
      </c>
      <c r="B258" s="4" t="s">
        <v>15</v>
      </c>
      <c r="C258" s="3" t="s">
        <v>16</v>
      </c>
      <c r="D258" s="3" t="s">
        <v>6</v>
      </c>
      <c r="E258" s="353" t="s">
        <v>110</v>
      </c>
      <c r="F258" s="353"/>
      <c r="G258" s="5" t="s">
        <v>17</v>
      </c>
      <c r="H258" s="4" t="s">
        <v>18</v>
      </c>
      <c r="I258" s="4" t="s">
        <v>19</v>
      </c>
      <c r="J258" s="4" t="s">
        <v>7</v>
      </c>
    </row>
    <row r="259" spans="1:10" ht="38.25">
      <c r="A259" s="7" t="s">
        <v>111</v>
      </c>
      <c r="B259" s="8" t="s">
        <v>727</v>
      </c>
      <c r="C259" s="7" t="s">
        <v>27</v>
      </c>
      <c r="D259" s="7" t="s">
        <v>728</v>
      </c>
      <c r="E259" s="362" t="s">
        <v>116</v>
      </c>
      <c r="F259" s="362"/>
      <c r="G259" s="9" t="s">
        <v>25</v>
      </c>
      <c r="H259" s="28">
        <v>1</v>
      </c>
      <c r="I259" s="10">
        <v>17.03</v>
      </c>
      <c r="J259" s="10">
        <v>17.03</v>
      </c>
    </row>
    <row r="260" spans="1:10" ht="25.5">
      <c r="A260" s="29" t="s">
        <v>113</v>
      </c>
      <c r="B260" s="30" t="s">
        <v>895</v>
      </c>
      <c r="C260" s="29" t="s">
        <v>27</v>
      </c>
      <c r="D260" s="29" t="s">
        <v>896</v>
      </c>
      <c r="E260" s="364" t="s">
        <v>116</v>
      </c>
      <c r="F260" s="364"/>
      <c r="G260" s="31" t="s">
        <v>25</v>
      </c>
      <c r="H260" s="32">
        <v>0.19500000000000001</v>
      </c>
      <c r="I260" s="33">
        <v>25.58</v>
      </c>
      <c r="J260" s="33">
        <v>4.9800000000000004</v>
      </c>
    </row>
    <row r="261" spans="1:10" ht="25.5">
      <c r="A261" s="29" t="s">
        <v>113</v>
      </c>
      <c r="B261" s="30" t="s">
        <v>183</v>
      </c>
      <c r="C261" s="29" t="s">
        <v>27</v>
      </c>
      <c r="D261" s="29" t="s">
        <v>184</v>
      </c>
      <c r="E261" s="364" t="s">
        <v>112</v>
      </c>
      <c r="F261" s="364"/>
      <c r="G261" s="31" t="s">
        <v>119</v>
      </c>
      <c r="H261" s="32">
        <v>7.8E-2</v>
      </c>
      <c r="I261" s="33">
        <v>14.46</v>
      </c>
      <c r="J261" s="33">
        <v>1.1200000000000001</v>
      </c>
    </row>
    <row r="262" spans="1:10" ht="25.5">
      <c r="A262" s="29" t="s">
        <v>113</v>
      </c>
      <c r="B262" s="30" t="s">
        <v>117</v>
      </c>
      <c r="C262" s="29" t="s">
        <v>27</v>
      </c>
      <c r="D262" s="29" t="s">
        <v>118</v>
      </c>
      <c r="E262" s="364" t="s">
        <v>112</v>
      </c>
      <c r="F262" s="364"/>
      <c r="G262" s="31" t="s">
        <v>119</v>
      </c>
      <c r="H262" s="32">
        <v>0.42399999999999999</v>
      </c>
      <c r="I262" s="33">
        <v>17.36</v>
      </c>
      <c r="J262" s="33">
        <v>7.36</v>
      </c>
    </row>
    <row r="263" spans="1:10" ht="25.5">
      <c r="A263" s="34" t="s">
        <v>122</v>
      </c>
      <c r="B263" s="35" t="s">
        <v>185</v>
      </c>
      <c r="C263" s="34" t="s">
        <v>27</v>
      </c>
      <c r="D263" s="34" t="s">
        <v>186</v>
      </c>
      <c r="E263" s="361" t="s">
        <v>123</v>
      </c>
      <c r="F263" s="361"/>
      <c r="G263" s="36" t="s">
        <v>187</v>
      </c>
      <c r="H263" s="37">
        <v>0.01</v>
      </c>
      <c r="I263" s="38">
        <v>6.4</v>
      </c>
      <c r="J263" s="38">
        <v>0.06</v>
      </c>
    </row>
    <row r="264" spans="1:10" ht="38.25">
      <c r="A264" s="34" t="s">
        <v>122</v>
      </c>
      <c r="B264" s="35" t="s">
        <v>316</v>
      </c>
      <c r="C264" s="34" t="s">
        <v>27</v>
      </c>
      <c r="D264" s="34" t="s">
        <v>317</v>
      </c>
      <c r="E264" s="361" t="s">
        <v>211</v>
      </c>
      <c r="F264" s="361"/>
      <c r="G264" s="36" t="s">
        <v>212</v>
      </c>
      <c r="H264" s="37">
        <v>0.39700000000000002</v>
      </c>
      <c r="I264" s="38">
        <v>2.87</v>
      </c>
      <c r="J264" s="38">
        <v>1.1299999999999999</v>
      </c>
    </row>
    <row r="265" spans="1:10" ht="25.5">
      <c r="A265" s="34" t="s">
        <v>122</v>
      </c>
      <c r="B265" s="35" t="s">
        <v>897</v>
      </c>
      <c r="C265" s="34" t="s">
        <v>27</v>
      </c>
      <c r="D265" s="34" t="s">
        <v>898</v>
      </c>
      <c r="E265" s="361" t="s">
        <v>123</v>
      </c>
      <c r="F265" s="361"/>
      <c r="G265" s="36" t="s">
        <v>71</v>
      </c>
      <c r="H265" s="37">
        <v>0.03</v>
      </c>
      <c r="I265" s="38">
        <v>79.569999999999993</v>
      </c>
      <c r="J265" s="38">
        <v>2.38</v>
      </c>
    </row>
    <row r="266" spans="1:10" ht="25.5">
      <c r="A266" s="39"/>
      <c r="B266" s="39"/>
      <c r="C266" s="39"/>
      <c r="D266" s="39"/>
      <c r="E266" s="39" t="s">
        <v>124</v>
      </c>
      <c r="F266" s="40">
        <v>3.6350907426355756</v>
      </c>
      <c r="G266" s="39" t="s">
        <v>125</v>
      </c>
      <c r="H266" s="40">
        <v>3.11</v>
      </c>
      <c r="I266" s="39" t="s">
        <v>126</v>
      </c>
      <c r="J266" s="40">
        <v>6.75</v>
      </c>
    </row>
    <row r="267" spans="1:10" ht="15" thickBot="1">
      <c r="A267" s="39"/>
      <c r="B267" s="39"/>
      <c r="C267" s="39"/>
      <c r="D267" s="39"/>
      <c r="E267" s="39" t="s">
        <v>127</v>
      </c>
      <c r="F267" s="40">
        <v>4.29</v>
      </c>
      <c r="G267" s="39"/>
      <c r="H267" s="363" t="s">
        <v>128</v>
      </c>
      <c r="I267" s="363"/>
      <c r="J267" s="40">
        <v>21.32</v>
      </c>
    </row>
    <row r="268" spans="1:10" ht="15" thickTop="1">
      <c r="A268" s="41"/>
      <c r="B268" s="41"/>
      <c r="C268" s="41"/>
      <c r="D268" s="41"/>
      <c r="E268" s="41"/>
      <c r="F268" s="41"/>
      <c r="G268" s="41"/>
      <c r="H268" s="41"/>
      <c r="I268" s="41"/>
      <c r="J268" s="41"/>
    </row>
    <row r="269" spans="1:10" ht="15">
      <c r="A269" s="3" t="s">
        <v>729</v>
      </c>
      <c r="B269" s="4" t="s">
        <v>15</v>
      </c>
      <c r="C269" s="3" t="s">
        <v>16</v>
      </c>
      <c r="D269" s="3" t="s">
        <v>6</v>
      </c>
      <c r="E269" s="353" t="s">
        <v>110</v>
      </c>
      <c r="F269" s="353"/>
      <c r="G269" s="5" t="s">
        <v>17</v>
      </c>
      <c r="H269" s="4" t="s">
        <v>18</v>
      </c>
      <c r="I269" s="4" t="s">
        <v>19</v>
      </c>
      <c r="J269" s="4" t="s">
        <v>7</v>
      </c>
    </row>
    <row r="270" spans="1:10" ht="38.25">
      <c r="A270" s="7" t="s">
        <v>111</v>
      </c>
      <c r="B270" s="8" t="s">
        <v>493</v>
      </c>
      <c r="C270" s="7" t="s">
        <v>27</v>
      </c>
      <c r="D270" s="7" t="s">
        <v>494</v>
      </c>
      <c r="E270" s="362" t="s">
        <v>116</v>
      </c>
      <c r="F270" s="362"/>
      <c r="G270" s="9" t="s">
        <v>30</v>
      </c>
      <c r="H270" s="28">
        <v>1</v>
      </c>
      <c r="I270" s="10">
        <v>318.57</v>
      </c>
      <c r="J270" s="10">
        <v>318.57</v>
      </c>
    </row>
    <row r="271" spans="1:10" ht="38.25">
      <c r="A271" s="29" t="s">
        <v>113</v>
      </c>
      <c r="B271" s="30" t="s">
        <v>430</v>
      </c>
      <c r="C271" s="29" t="s">
        <v>27</v>
      </c>
      <c r="D271" s="29" t="s">
        <v>431</v>
      </c>
      <c r="E271" s="364" t="s">
        <v>156</v>
      </c>
      <c r="F271" s="364"/>
      <c r="G271" s="31" t="s">
        <v>157</v>
      </c>
      <c r="H271" s="32">
        <v>0.64339999999999997</v>
      </c>
      <c r="I271" s="33">
        <v>3.7</v>
      </c>
      <c r="J271" s="33">
        <v>2.38</v>
      </c>
    </row>
    <row r="272" spans="1:10" ht="38.25">
      <c r="A272" s="29" t="s">
        <v>113</v>
      </c>
      <c r="B272" s="30" t="s">
        <v>432</v>
      </c>
      <c r="C272" s="29" t="s">
        <v>27</v>
      </c>
      <c r="D272" s="29" t="s">
        <v>433</v>
      </c>
      <c r="E272" s="364" t="s">
        <v>156</v>
      </c>
      <c r="F272" s="364"/>
      <c r="G272" s="31" t="s">
        <v>158</v>
      </c>
      <c r="H272" s="32">
        <v>0.60670000000000002</v>
      </c>
      <c r="I272" s="33">
        <v>1.25</v>
      </c>
      <c r="J272" s="33">
        <v>0.75</v>
      </c>
    </row>
    <row r="273" spans="1:10" ht="25.5">
      <c r="A273" s="29" t="s">
        <v>113</v>
      </c>
      <c r="B273" s="30" t="s">
        <v>120</v>
      </c>
      <c r="C273" s="29" t="s">
        <v>27</v>
      </c>
      <c r="D273" s="29" t="s">
        <v>121</v>
      </c>
      <c r="E273" s="364" t="s">
        <v>112</v>
      </c>
      <c r="F273" s="364"/>
      <c r="G273" s="31" t="s">
        <v>119</v>
      </c>
      <c r="H273" s="32">
        <v>1.9792000000000001</v>
      </c>
      <c r="I273" s="33">
        <v>13.91</v>
      </c>
      <c r="J273" s="33">
        <v>27.53</v>
      </c>
    </row>
    <row r="274" spans="1:10" ht="25.5">
      <c r="A274" s="29" t="s">
        <v>113</v>
      </c>
      <c r="B274" s="30" t="s">
        <v>251</v>
      </c>
      <c r="C274" s="29" t="s">
        <v>27</v>
      </c>
      <c r="D274" s="29" t="s">
        <v>252</v>
      </c>
      <c r="E274" s="364" t="s">
        <v>112</v>
      </c>
      <c r="F274" s="364"/>
      <c r="G274" s="31" t="s">
        <v>119</v>
      </c>
      <c r="H274" s="32">
        <v>1.2501</v>
      </c>
      <c r="I274" s="33">
        <v>14.93</v>
      </c>
      <c r="J274" s="33">
        <v>18.66</v>
      </c>
    </row>
    <row r="275" spans="1:10" ht="25.5">
      <c r="A275" s="34" t="s">
        <v>122</v>
      </c>
      <c r="B275" s="35" t="s">
        <v>253</v>
      </c>
      <c r="C275" s="34" t="s">
        <v>27</v>
      </c>
      <c r="D275" s="34" t="s">
        <v>254</v>
      </c>
      <c r="E275" s="361" t="s">
        <v>123</v>
      </c>
      <c r="F275" s="361"/>
      <c r="G275" s="36" t="s">
        <v>30</v>
      </c>
      <c r="H275" s="37">
        <v>0.72750000000000004</v>
      </c>
      <c r="I275" s="38">
        <v>77.69</v>
      </c>
      <c r="J275" s="38">
        <v>56.51</v>
      </c>
    </row>
    <row r="276" spans="1:10">
      <c r="A276" s="34" t="s">
        <v>122</v>
      </c>
      <c r="B276" s="35" t="s">
        <v>255</v>
      </c>
      <c r="C276" s="34" t="s">
        <v>27</v>
      </c>
      <c r="D276" s="34" t="s">
        <v>256</v>
      </c>
      <c r="E276" s="361" t="s">
        <v>123</v>
      </c>
      <c r="F276" s="361"/>
      <c r="G276" s="36" t="s">
        <v>34</v>
      </c>
      <c r="H276" s="37">
        <v>364.94330000000002</v>
      </c>
      <c r="I276" s="38">
        <v>0.46</v>
      </c>
      <c r="J276" s="38">
        <v>167.87</v>
      </c>
    </row>
    <row r="277" spans="1:10" ht="25.5">
      <c r="A277" s="34" t="s">
        <v>122</v>
      </c>
      <c r="B277" s="35" t="s">
        <v>257</v>
      </c>
      <c r="C277" s="34" t="s">
        <v>27</v>
      </c>
      <c r="D277" s="34" t="s">
        <v>258</v>
      </c>
      <c r="E277" s="361" t="s">
        <v>123</v>
      </c>
      <c r="F277" s="361"/>
      <c r="G277" s="36" t="s">
        <v>30</v>
      </c>
      <c r="H277" s="37">
        <v>0.59719999999999995</v>
      </c>
      <c r="I277" s="38">
        <v>75.14</v>
      </c>
      <c r="J277" s="38">
        <v>44.87</v>
      </c>
    </row>
    <row r="278" spans="1:10" ht="25.5">
      <c r="A278" s="39"/>
      <c r="B278" s="39"/>
      <c r="C278" s="39"/>
      <c r="D278" s="39"/>
      <c r="E278" s="39" t="s">
        <v>124</v>
      </c>
      <c r="F278" s="40">
        <v>19.112499326835049</v>
      </c>
      <c r="G278" s="39" t="s">
        <v>125</v>
      </c>
      <c r="H278" s="40">
        <v>16.38</v>
      </c>
      <c r="I278" s="39" t="s">
        <v>126</v>
      </c>
      <c r="J278" s="40">
        <v>35.49</v>
      </c>
    </row>
    <row r="279" spans="1:10" ht="15" thickBot="1">
      <c r="A279" s="39"/>
      <c r="B279" s="39"/>
      <c r="C279" s="39"/>
      <c r="D279" s="39"/>
      <c r="E279" s="39" t="s">
        <v>127</v>
      </c>
      <c r="F279" s="40">
        <v>80.34</v>
      </c>
      <c r="G279" s="39"/>
      <c r="H279" s="363" t="s">
        <v>128</v>
      </c>
      <c r="I279" s="363"/>
      <c r="J279" s="40">
        <v>398.91</v>
      </c>
    </row>
    <row r="280" spans="1:10" ht="15" thickTop="1">
      <c r="A280" s="41"/>
      <c r="B280" s="41"/>
      <c r="C280" s="41"/>
      <c r="D280" s="41"/>
      <c r="E280" s="41"/>
      <c r="F280" s="41"/>
      <c r="G280" s="41"/>
      <c r="H280" s="41"/>
      <c r="I280" s="41"/>
      <c r="J280" s="41"/>
    </row>
    <row r="281" spans="1:10" ht="15">
      <c r="A281" s="3" t="s">
        <v>60</v>
      </c>
      <c r="B281" s="4" t="s">
        <v>15</v>
      </c>
      <c r="C281" s="3" t="s">
        <v>16</v>
      </c>
      <c r="D281" s="3" t="s">
        <v>6</v>
      </c>
      <c r="E281" s="353" t="s">
        <v>110</v>
      </c>
      <c r="F281" s="353"/>
      <c r="G281" s="5" t="s">
        <v>17</v>
      </c>
      <c r="H281" s="4" t="s">
        <v>18</v>
      </c>
      <c r="I281" s="4" t="s">
        <v>19</v>
      </c>
      <c r="J281" s="4" t="s">
        <v>7</v>
      </c>
    </row>
    <row r="282" spans="1:10" ht="51">
      <c r="A282" s="7" t="s">
        <v>111</v>
      </c>
      <c r="B282" s="8" t="s">
        <v>734</v>
      </c>
      <c r="C282" s="7" t="s">
        <v>27</v>
      </c>
      <c r="D282" s="7" t="s">
        <v>735</v>
      </c>
      <c r="E282" s="362" t="s">
        <v>143</v>
      </c>
      <c r="F282" s="362"/>
      <c r="G282" s="9" t="s">
        <v>25</v>
      </c>
      <c r="H282" s="28">
        <v>1</v>
      </c>
      <c r="I282" s="10">
        <v>54.44</v>
      </c>
      <c r="J282" s="10">
        <v>54.44</v>
      </c>
    </row>
    <row r="283" spans="1:10" ht="51">
      <c r="A283" s="29" t="s">
        <v>113</v>
      </c>
      <c r="B283" s="30" t="s">
        <v>217</v>
      </c>
      <c r="C283" s="29" t="s">
        <v>27</v>
      </c>
      <c r="D283" s="29" t="s">
        <v>218</v>
      </c>
      <c r="E283" s="364" t="s">
        <v>112</v>
      </c>
      <c r="F283" s="364"/>
      <c r="G283" s="31" t="s">
        <v>30</v>
      </c>
      <c r="H283" s="32">
        <v>9.7999999999999997E-3</v>
      </c>
      <c r="I283" s="33">
        <v>352.44</v>
      </c>
      <c r="J283" s="33">
        <v>3.45</v>
      </c>
    </row>
    <row r="284" spans="1:10" ht="25.5">
      <c r="A284" s="29" t="s">
        <v>113</v>
      </c>
      <c r="B284" s="30" t="s">
        <v>159</v>
      </c>
      <c r="C284" s="29" t="s">
        <v>27</v>
      </c>
      <c r="D284" s="29" t="s">
        <v>160</v>
      </c>
      <c r="E284" s="364" t="s">
        <v>112</v>
      </c>
      <c r="F284" s="364"/>
      <c r="G284" s="31" t="s">
        <v>119</v>
      </c>
      <c r="H284" s="32">
        <v>1.37</v>
      </c>
      <c r="I284" s="33">
        <v>17.57</v>
      </c>
      <c r="J284" s="33">
        <v>24.07</v>
      </c>
    </row>
    <row r="285" spans="1:10" ht="25.5">
      <c r="A285" s="29" t="s">
        <v>113</v>
      </c>
      <c r="B285" s="30" t="s">
        <v>120</v>
      </c>
      <c r="C285" s="29" t="s">
        <v>27</v>
      </c>
      <c r="D285" s="29" t="s">
        <v>121</v>
      </c>
      <c r="E285" s="364" t="s">
        <v>112</v>
      </c>
      <c r="F285" s="364"/>
      <c r="G285" s="31" t="s">
        <v>119</v>
      </c>
      <c r="H285" s="32">
        <v>0.68500000000000005</v>
      </c>
      <c r="I285" s="33">
        <v>13.91</v>
      </c>
      <c r="J285" s="33">
        <v>9.52</v>
      </c>
    </row>
    <row r="286" spans="1:10" ht="25.5">
      <c r="A286" s="34" t="s">
        <v>122</v>
      </c>
      <c r="B286" s="35" t="s">
        <v>899</v>
      </c>
      <c r="C286" s="34" t="s">
        <v>27</v>
      </c>
      <c r="D286" s="34" t="s">
        <v>900</v>
      </c>
      <c r="E286" s="361" t="s">
        <v>123</v>
      </c>
      <c r="F286" s="361"/>
      <c r="G286" s="36" t="s">
        <v>350</v>
      </c>
      <c r="H286" s="37">
        <v>2.793E-2</v>
      </c>
      <c r="I286" s="38">
        <v>569.75</v>
      </c>
      <c r="J286" s="38">
        <v>15.91</v>
      </c>
    </row>
    <row r="287" spans="1:10">
      <c r="A287" s="34" t="s">
        <v>122</v>
      </c>
      <c r="B287" s="35" t="s">
        <v>219</v>
      </c>
      <c r="C287" s="34" t="s">
        <v>27</v>
      </c>
      <c r="D287" s="34" t="s">
        <v>220</v>
      </c>
      <c r="E287" s="361" t="s">
        <v>123</v>
      </c>
      <c r="F287" s="361"/>
      <c r="G287" s="36" t="s">
        <v>221</v>
      </c>
      <c r="H287" s="37">
        <v>5.0000000000000001E-3</v>
      </c>
      <c r="I287" s="38">
        <v>35.94</v>
      </c>
      <c r="J287" s="38">
        <v>0.17</v>
      </c>
    </row>
    <row r="288" spans="1:10" ht="25.5">
      <c r="A288" s="34" t="s">
        <v>122</v>
      </c>
      <c r="B288" s="35" t="s">
        <v>222</v>
      </c>
      <c r="C288" s="34" t="s">
        <v>27</v>
      </c>
      <c r="D288" s="34" t="s">
        <v>223</v>
      </c>
      <c r="E288" s="361" t="s">
        <v>123</v>
      </c>
      <c r="F288" s="361"/>
      <c r="G288" s="36" t="s">
        <v>71</v>
      </c>
      <c r="H288" s="37">
        <v>0.42</v>
      </c>
      <c r="I288" s="38">
        <v>3.15</v>
      </c>
      <c r="J288" s="38">
        <v>1.32</v>
      </c>
    </row>
    <row r="289" spans="1:10" ht="25.5">
      <c r="A289" s="39"/>
      <c r="B289" s="39"/>
      <c r="C289" s="39"/>
      <c r="D289" s="39"/>
      <c r="E289" s="39" t="s">
        <v>124</v>
      </c>
      <c r="F289" s="40">
        <v>14.287252948462491</v>
      </c>
      <c r="G289" s="39" t="s">
        <v>125</v>
      </c>
      <c r="H289" s="40">
        <v>12.24</v>
      </c>
      <c r="I289" s="39" t="s">
        <v>126</v>
      </c>
      <c r="J289" s="40">
        <v>26.53</v>
      </c>
    </row>
    <row r="290" spans="1:10" ht="15" thickBot="1">
      <c r="A290" s="39"/>
      <c r="B290" s="39"/>
      <c r="C290" s="39"/>
      <c r="D290" s="39"/>
      <c r="E290" s="39" t="s">
        <v>127</v>
      </c>
      <c r="F290" s="40">
        <v>13.72</v>
      </c>
      <c r="G290" s="39"/>
      <c r="H290" s="363" t="s">
        <v>128</v>
      </c>
      <c r="I290" s="363"/>
      <c r="J290" s="40">
        <v>68.16</v>
      </c>
    </row>
    <row r="291" spans="1:10" ht="15" thickTop="1">
      <c r="A291" s="41"/>
      <c r="B291" s="41"/>
      <c r="C291" s="41"/>
      <c r="D291" s="41"/>
      <c r="E291" s="41"/>
      <c r="F291" s="41"/>
      <c r="G291" s="41"/>
      <c r="H291" s="41"/>
      <c r="I291" s="41"/>
      <c r="J291" s="41"/>
    </row>
    <row r="292" spans="1:10" ht="15">
      <c r="A292" s="3" t="s">
        <v>61</v>
      </c>
      <c r="B292" s="4" t="s">
        <v>15</v>
      </c>
      <c r="C292" s="3" t="s">
        <v>16</v>
      </c>
      <c r="D292" s="3" t="s">
        <v>6</v>
      </c>
      <c r="E292" s="353" t="s">
        <v>110</v>
      </c>
      <c r="F292" s="353"/>
      <c r="G292" s="5" t="s">
        <v>17</v>
      </c>
      <c r="H292" s="4" t="s">
        <v>18</v>
      </c>
      <c r="I292" s="4" t="s">
        <v>19</v>
      </c>
      <c r="J292" s="4" t="s">
        <v>7</v>
      </c>
    </row>
    <row r="293" spans="1:10" ht="38.25">
      <c r="A293" s="7" t="s">
        <v>111</v>
      </c>
      <c r="B293" s="8" t="s">
        <v>736</v>
      </c>
      <c r="C293" s="7" t="s">
        <v>24</v>
      </c>
      <c r="D293" s="7" t="s">
        <v>737</v>
      </c>
      <c r="E293" s="362" t="s">
        <v>143</v>
      </c>
      <c r="F293" s="362"/>
      <c r="G293" s="9" t="s">
        <v>25</v>
      </c>
      <c r="H293" s="28">
        <v>1</v>
      </c>
      <c r="I293" s="10">
        <v>110.22</v>
      </c>
      <c r="J293" s="10">
        <v>110.22</v>
      </c>
    </row>
    <row r="294" spans="1:10" ht="25.5">
      <c r="A294" s="29" t="s">
        <v>113</v>
      </c>
      <c r="B294" s="30" t="s">
        <v>159</v>
      </c>
      <c r="C294" s="29" t="s">
        <v>27</v>
      </c>
      <c r="D294" s="29" t="s">
        <v>160</v>
      </c>
      <c r="E294" s="364" t="s">
        <v>112</v>
      </c>
      <c r="F294" s="364"/>
      <c r="G294" s="31" t="s">
        <v>119</v>
      </c>
      <c r="H294" s="32">
        <v>0.85</v>
      </c>
      <c r="I294" s="33">
        <v>17.57</v>
      </c>
      <c r="J294" s="33">
        <v>14.93</v>
      </c>
    </row>
    <row r="295" spans="1:10" ht="25.5">
      <c r="A295" s="29" t="s">
        <v>113</v>
      </c>
      <c r="B295" s="30" t="s">
        <v>120</v>
      </c>
      <c r="C295" s="29" t="s">
        <v>27</v>
      </c>
      <c r="D295" s="29" t="s">
        <v>121</v>
      </c>
      <c r="E295" s="364" t="s">
        <v>112</v>
      </c>
      <c r="F295" s="364"/>
      <c r="G295" s="31" t="s">
        <v>119</v>
      </c>
      <c r="H295" s="32">
        <v>0.85</v>
      </c>
      <c r="I295" s="33">
        <v>13.91</v>
      </c>
      <c r="J295" s="33">
        <v>11.82</v>
      </c>
    </row>
    <row r="296" spans="1:10" ht="25.5">
      <c r="A296" s="29" t="s">
        <v>113</v>
      </c>
      <c r="B296" s="30" t="s">
        <v>326</v>
      </c>
      <c r="C296" s="29" t="s">
        <v>27</v>
      </c>
      <c r="D296" s="29" t="s">
        <v>327</v>
      </c>
      <c r="E296" s="364" t="s">
        <v>112</v>
      </c>
      <c r="F296" s="364"/>
      <c r="G296" s="31" t="s">
        <v>30</v>
      </c>
      <c r="H296" s="32">
        <v>4.7999999999999996E-3</v>
      </c>
      <c r="I296" s="33">
        <v>424.48</v>
      </c>
      <c r="J296" s="33">
        <v>2.0299999999999998</v>
      </c>
    </row>
    <row r="297" spans="1:10" ht="25.5">
      <c r="A297" s="34" t="s">
        <v>122</v>
      </c>
      <c r="B297" s="35" t="s">
        <v>901</v>
      </c>
      <c r="C297" s="34" t="s">
        <v>27</v>
      </c>
      <c r="D297" s="34" t="s">
        <v>902</v>
      </c>
      <c r="E297" s="361" t="s">
        <v>123</v>
      </c>
      <c r="F297" s="361"/>
      <c r="G297" s="36" t="s">
        <v>75</v>
      </c>
      <c r="H297" s="37">
        <v>4</v>
      </c>
      <c r="I297" s="38">
        <v>20.36</v>
      </c>
      <c r="J297" s="38">
        <v>81.44</v>
      </c>
    </row>
    <row r="298" spans="1:10" ht="25.5">
      <c r="A298" s="39"/>
      <c r="B298" s="39"/>
      <c r="C298" s="39"/>
      <c r="D298" s="39"/>
      <c r="E298" s="39" t="s">
        <v>124</v>
      </c>
      <c r="F298" s="40">
        <v>11.266088642360923</v>
      </c>
      <c r="G298" s="39" t="s">
        <v>125</v>
      </c>
      <c r="H298" s="40">
        <v>9.65</v>
      </c>
      <c r="I298" s="39" t="s">
        <v>126</v>
      </c>
      <c r="J298" s="40">
        <v>20.92</v>
      </c>
    </row>
    <row r="299" spans="1:10" ht="15" thickBot="1">
      <c r="A299" s="39"/>
      <c r="B299" s="39"/>
      <c r="C299" s="39"/>
      <c r="D299" s="39"/>
      <c r="E299" s="39" t="s">
        <v>127</v>
      </c>
      <c r="F299" s="40">
        <v>27.79</v>
      </c>
      <c r="G299" s="39"/>
      <c r="H299" s="363" t="s">
        <v>128</v>
      </c>
      <c r="I299" s="363"/>
      <c r="J299" s="40">
        <v>138.01</v>
      </c>
    </row>
    <row r="300" spans="1:10" ht="15" thickTop="1">
      <c r="A300" s="41"/>
      <c r="B300" s="41"/>
      <c r="C300" s="41"/>
      <c r="D300" s="41"/>
      <c r="E300" s="41"/>
      <c r="F300" s="41"/>
      <c r="G300" s="41"/>
      <c r="H300" s="41"/>
      <c r="I300" s="41"/>
      <c r="J300" s="41"/>
    </row>
    <row r="301" spans="1:10" ht="15">
      <c r="A301" s="3" t="s">
        <v>62</v>
      </c>
      <c r="B301" s="4" t="s">
        <v>15</v>
      </c>
      <c r="C301" s="3" t="s">
        <v>16</v>
      </c>
      <c r="D301" s="3" t="s">
        <v>6</v>
      </c>
      <c r="E301" s="353" t="s">
        <v>110</v>
      </c>
      <c r="F301" s="353"/>
      <c r="G301" s="5" t="s">
        <v>17</v>
      </c>
      <c r="H301" s="4" t="s">
        <v>18</v>
      </c>
      <c r="I301" s="4" t="s">
        <v>19</v>
      </c>
      <c r="J301" s="4" t="s">
        <v>7</v>
      </c>
    </row>
    <row r="302" spans="1:10" ht="25.5">
      <c r="A302" s="7" t="s">
        <v>111</v>
      </c>
      <c r="B302" s="8" t="s">
        <v>738</v>
      </c>
      <c r="C302" s="7" t="s">
        <v>27</v>
      </c>
      <c r="D302" s="7" t="s">
        <v>739</v>
      </c>
      <c r="E302" s="362" t="s">
        <v>116</v>
      </c>
      <c r="F302" s="362"/>
      <c r="G302" s="9" t="s">
        <v>71</v>
      </c>
      <c r="H302" s="28">
        <v>1</v>
      </c>
      <c r="I302" s="10">
        <v>36.51</v>
      </c>
      <c r="J302" s="10">
        <v>36.51</v>
      </c>
    </row>
    <row r="303" spans="1:10" ht="25.5">
      <c r="A303" s="29" t="s">
        <v>113</v>
      </c>
      <c r="B303" s="30" t="s">
        <v>259</v>
      </c>
      <c r="C303" s="29" t="s">
        <v>27</v>
      </c>
      <c r="D303" s="29" t="s">
        <v>260</v>
      </c>
      <c r="E303" s="364" t="s">
        <v>116</v>
      </c>
      <c r="F303" s="364"/>
      <c r="G303" s="31" t="s">
        <v>25</v>
      </c>
      <c r="H303" s="32">
        <v>0.17</v>
      </c>
      <c r="I303" s="33">
        <v>121.94</v>
      </c>
      <c r="J303" s="33">
        <v>20.72</v>
      </c>
    </row>
    <row r="304" spans="1:10" ht="25.5">
      <c r="A304" s="29" t="s">
        <v>113</v>
      </c>
      <c r="B304" s="30" t="s">
        <v>163</v>
      </c>
      <c r="C304" s="29" t="s">
        <v>27</v>
      </c>
      <c r="D304" s="29" t="s">
        <v>164</v>
      </c>
      <c r="E304" s="364" t="s">
        <v>116</v>
      </c>
      <c r="F304" s="364"/>
      <c r="G304" s="31" t="s">
        <v>34</v>
      </c>
      <c r="H304" s="32">
        <v>0.49</v>
      </c>
      <c r="I304" s="33">
        <v>11.64</v>
      </c>
      <c r="J304" s="33">
        <v>5.7</v>
      </c>
    </row>
    <row r="305" spans="1:10" ht="38.25">
      <c r="A305" s="29" t="s">
        <v>113</v>
      </c>
      <c r="B305" s="30" t="s">
        <v>261</v>
      </c>
      <c r="C305" s="29" t="s">
        <v>27</v>
      </c>
      <c r="D305" s="29" t="s">
        <v>262</v>
      </c>
      <c r="E305" s="364" t="s">
        <v>116</v>
      </c>
      <c r="F305" s="364"/>
      <c r="G305" s="31" t="s">
        <v>30</v>
      </c>
      <c r="H305" s="32">
        <v>1.7999999999999999E-2</v>
      </c>
      <c r="I305" s="33">
        <v>303.55</v>
      </c>
      <c r="J305" s="33">
        <v>5.46</v>
      </c>
    </row>
    <row r="306" spans="1:10" ht="51">
      <c r="A306" s="29" t="s">
        <v>113</v>
      </c>
      <c r="B306" s="30" t="s">
        <v>263</v>
      </c>
      <c r="C306" s="29" t="s">
        <v>27</v>
      </c>
      <c r="D306" s="29" t="s">
        <v>264</v>
      </c>
      <c r="E306" s="364" t="s">
        <v>112</v>
      </c>
      <c r="F306" s="364"/>
      <c r="G306" s="31" t="s">
        <v>30</v>
      </c>
      <c r="H306" s="32">
        <v>1.9E-3</v>
      </c>
      <c r="I306" s="33">
        <v>338.13</v>
      </c>
      <c r="J306" s="33">
        <v>0.64</v>
      </c>
    </row>
    <row r="307" spans="1:10" ht="25.5">
      <c r="A307" s="29" t="s">
        <v>113</v>
      </c>
      <c r="B307" s="30" t="s">
        <v>159</v>
      </c>
      <c r="C307" s="29" t="s">
        <v>27</v>
      </c>
      <c r="D307" s="29" t="s">
        <v>160</v>
      </c>
      <c r="E307" s="364" t="s">
        <v>112</v>
      </c>
      <c r="F307" s="364"/>
      <c r="G307" s="31" t="s">
        <v>119</v>
      </c>
      <c r="H307" s="32">
        <v>8.4000000000000005E-2</v>
      </c>
      <c r="I307" s="33">
        <v>17.57</v>
      </c>
      <c r="J307" s="33">
        <v>1.47</v>
      </c>
    </row>
    <row r="308" spans="1:10" ht="25.5">
      <c r="A308" s="29" t="s">
        <v>113</v>
      </c>
      <c r="B308" s="30" t="s">
        <v>120</v>
      </c>
      <c r="C308" s="29" t="s">
        <v>27</v>
      </c>
      <c r="D308" s="29" t="s">
        <v>121</v>
      </c>
      <c r="E308" s="364" t="s">
        <v>112</v>
      </c>
      <c r="F308" s="364"/>
      <c r="G308" s="31" t="s">
        <v>119</v>
      </c>
      <c r="H308" s="32">
        <v>0.10199999999999999</v>
      </c>
      <c r="I308" s="33">
        <v>13.91</v>
      </c>
      <c r="J308" s="33">
        <v>1.41</v>
      </c>
    </row>
    <row r="309" spans="1:10" ht="25.5">
      <c r="A309" s="34" t="s">
        <v>122</v>
      </c>
      <c r="B309" s="35" t="s">
        <v>185</v>
      </c>
      <c r="C309" s="34" t="s">
        <v>27</v>
      </c>
      <c r="D309" s="34" t="s">
        <v>186</v>
      </c>
      <c r="E309" s="361" t="s">
        <v>123</v>
      </c>
      <c r="F309" s="361"/>
      <c r="G309" s="36" t="s">
        <v>187</v>
      </c>
      <c r="H309" s="37">
        <v>6.0000000000000001E-3</v>
      </c>
      <c r="I309" s="38">
        <v>6.4</v>
      </c>
      <c r="J309" s="38">
        <v>0.03</v>
      </c>
    </row>
    <row r="310" spans="1:10" ht="25.5">
      <c r="A310" s="34" t="s">
        <v>122</v>
      </c>
      <c r="B310" s="35" t="s">
        <v>171</v>
      </c>
      <c r="C310" s="34" t="s">
        <v>27</v>
      </c>
      <c r="D310" s="34" t="s">
        <v>172</v>
      </c>
      <c r="E310" s="361" t="s">
        <v>123</v>
      </c>
      <c r="F310" s="361"/>
      <c r="G310" s="36" t="s">
        <v>75</v>
      </c>
      <c r="H310" s="37">
        <v>6</v>
      </c>
      <c r="I310" s="38">
        <v>0.18</v>
      </c>
      <c r="J310" s="38">
        <v>1.08</v>
      </c>
    </row>
    <row r="311" spans="1:10" ht="25.5">
      <c r="A311" s="39"/>
      <c r="B311" s="39"/>
      <c r="C311" s="39"/>
      <c r="D311" s="39"/>
      <c r="E311" s="39" t="s">
        <v>124</v>
      </c>
      <c r="F311" s="40">
        <v>3.2796596478000968</v>
      </c>
      <c r="G311" s="39" t="s">
        <v>125</v>
      </c>
      <c r="H311" s="40">
        <v>2.81</v>
      </c>
      <c r="I311" s="39" t="s">
        <v>126</v>
      </c>
      <c r="J311" s="40">
        <v>6.09</v>
      </c>
    </row>
    <row r="312" spans="1:10" ht="15" thickBot="1">
      <c r="A312" s="39"/>
      <c r="B312" s="39"/>
      <c r="C312" s="39"/>
      <c r="D312" s="39"/>
      <c r="E312" s="39" t="s">
        <v>127</v>
      </c>
      <c r="F312" s="40">
        <v>9.1999999999999993</v>
      </c>
      <c r="G312" s="39"/>
      <c r="H312" s="363" t="s">
        <v>128</v>
      </c>
      <c r="I312" s="363"/>
      <c r="J312" s="40">
        <v>45.71</v>
      </c>
    </row>
    <row r="313" spans="1:10" ht="15" thickTop="1">
      <c r="A313" s="41"/>
      <c r="B313" s="41"/>
      <c r="C313" s="41"/>
      <c r="D313" s="41"/>
      <c r="E313" s="41"/>
      <c r="F313" s="41"/>
      <c r="G313" s="41"/>
      <c r="H313" s="41"/>
      <c r="I313" s="41"/>
      <c r="J313" s="41"/>
    </row>
    <row r="314" spans="1:10" ht="15">
      <c r="A314" s="3" t="s">
        <v>65</v>
      </c>
      <c r="B314" s="4" t="s">
        <v>15</v>
      </c>
      <c r="C314" s="3" t="s">
        <v>16</v>
      </c>
      <c r="D314" s="3" t="s">
        <v>6</v>
      </c>
      <c r="E314" s="353" t="s">
        <v>110</v>
      </c>
      <c r="F314" s="353"/>
      <c r="G314" s="5" t="s">
        <v>17</v>
      </c>
      <c r="H314" s="4" t="s">
        <v>18</v>
      </c>
      <c r="I314" s="4" t="s">
        <v>19</v>
      </c>
      <c r="J314" s="4" t="s">
        <v>7</v>
      </c>
    </row>
    <row r="315" spans="1:10" ht="25.5">
      <c r="A315" s="7" t="s">
        <v>111</v>
      </c>
      <c r="B315" s="8" t="s">
        <v>740</v>
      </c>
      <c r="C315" s="7" t="s">
        <v>27</v>
      </c>
      <c r="D315" s="7" t="s">
        <v>741</v>
      </c>
      <c r="E315" s="362" t="s">
        <v>116</v>
      </c>
      <c r="F315" s="362"/>
      <c r="G315" s="9" t="s">
        <v>71</v>
      </c>
      <c r="H315" s="28">
        <v>1</v>
      </c>
      <c r="I315" s="10">
        <v>26.84</v>
      </c>
      <c r="J315" s="10">
        <v>26.84</v>
      </c>
    </row>
    <row r="316" spans="1:10" ht="25.5">
      <c r="A316" s="29" t="s">
        <v>113</v>
      </c>
      <c r="B316" s="30" t="s">
        <v>259</v>
      </c>
      <c r="C316" s="29" t="s">
        <v>27</v>
      </c>
      <c r="D316" s="29" t="s">
        <v>260</v>
      </c>
      <c r="E316" s="364" t="s">
        <v>116</v>
      </c>
      <c r="F316" s="364"/>
      <c r="G316" s="31" t="s">
        <v>25</v>
      </c>
      <c r="H316" s="32">
        <v>0.122</v>
      </c>
      <c r="I316" s="33">
        <v>121.94</v>
      </c>
      <c r="J316" s="33">
        <v>14.87</v>
      </c>
    </row>
    <row r="317" spans="1:10" ht="25.5">
      <c r="A317" s="29" t="s">
        <v>113</v>
      </c>
      <c r="B317" s="30" t="s">
        <v>177</v>
      </c>
      <c r="C317" s="29" t="s">
        <v>27</v>
      </c>
      <c r="D317" s="29" t="s">
        <v>178</v>
      </c>
      <c r="E317" s="364" t="s">
        <v>116</v>
      </c>
      <c r="F317" s="364"/>
      <c r="G317" s="31" t="s">
        <v>34</v>
      </c>
      <c r="H317" s="32">
        <v>0.308</v>
      </c>
      <c r="I317" s="33">
        <v>11.21</v>
      </c>
      <c r="J317" s="33">
        <v>3.45</v>
      </c>
    </row>
    <row r="318" spans="1:10" ht="38.25">
      <c r="A318" s="29" t="s">
        <v>113</v>
      </c>
      <c r="B318" s="30" t="s">
        <v>261</v>
      </c>
      <c r="C318" s="29" t="s">
        <v>27</v>
      </c>
      <c r="D318" s="29" t="s">
        <v>262</v>
      </c>
      <c r="E318" s="364" t="s">
        <v>116</v>
      </c>
      <c r="F318" s="364"/>
      <c r="G318" s="31" t="s">
        <v>30</v>
      </c>
      <c r="H318" s="32">
        <v>1.2E-2</v>
      </c>
      <c r="I318" s="33">
        <v>303.55</v>
      </c>
      <c r="J318" s="33">
        <v>3.64</v>
      </c>
    </row>
    <row r="319" spans="1:10" ht="51">
      <c r="A319" s="29" t="s">
        <v>113</v>
      </c>
      <c r="B319" s="30" t="s">
        <v>263</v>
      </c>
      <c r="C319" s="29" t="s">
        <v>27</v>
      </c>
      <c r="D319" s="29" t="s">
        <v>264</v>
      </c>
      <c r="E319" s="364" t="s">
        <v>112</v>
      </c>
      <c r="F319" s="364"/>
      <c r="G319" s="31" t="s">
        <v>30</v>
      </c>
      <c r="H319" s="32">
        <v>1.9E-3</v>
      </c>
      <c r="I319" s="33">
        <v>338.13</v>
      </c>
      <c r="J319" s="33">
        <v>0.64</v>
      </c>
    </row>
    <row r="320" spans="1:10" ht="25.5">
      <c r="A320" s="29" t="s">
        <v>113</v>
      </c>
      <c r="B320" s="30" t="s">
        <v>159</v>
      </c>
      <c r="C320" s="29" t="s">
        <v>27</v>
      </c>
      <c r="D320" s="29" t="s">
        <v>160</v>
      </c>
      <c r="E320" s="364" t="s">
        <v>112</v>
      </c>
      <c r="F320" s="364"/>
      <c r="G320" s="31" t="s">
        <v>119</v>
      </c>
      <c r="H320" s="32">
        <v>9.4E-2</v>
      </c>
      <c r="I320" s="33">
        <v>17.57</v>
      </c>
      <c r="J320" s="33">
        <v>1.65</v>
      </c>
    </row>
    <row r="321" spans="1:10" ht="25.5">
      <c r="A321" s="29" t="s">
        <v>113</v>
      </c>
      <c r="B321" s="30" t="s">
        <v>120</v>
      </c>
      <c r="C321" s="29" t="s">
        <v>27</v>
      </c>
      <c r="D321" s="29" t="s">
        <v>121</v>
      </c>
      <c r="E321" s="364" t="s">
        <v>112</v>
      </c>
      <c r="F321" s="364"/>
      <c r="G321" s="31" t="s">
        <v>119</v>
      </c>
      <c r="H321" s="32">
        <v>0.107</v>
      </c>
      <c r="I321" s="33">
        <v>13.91</v>
      </c>
      <c r="J321" s="33">
        <v>1.48</v>
      </c>
    </row>
    <row r="322" spans="1:10" ht="25.5">
      <c r="A322" s="34" t="s">
        <v>122</v>
      </c>
      <c r="B322" s="35" t="s">
        <v>185</v>
      </c>
      <c r="C322" s="34" t="s">
        <v>27</v>
      </c>
      <c r="D322" s="34" t="s">
        <v>186</v>
      </c>
      <c r="E322" s="361" t="s">
        <v>123</v>
      </c>
      <c r="F322" s="361"/>
      <c r="G322" s="36" t="s">
        <v>187</v>
      </c>
      <c r="H322" s="37">
        <v>5.0000000000000001E-3</v>
      </c>
      <c r="I322" s="38">
        <v>6.4</v>
      </c>
      <c r="J322" s="38">
        <v>0.03</v>
      </c>
    </row>
    <row r="323" spans="1:10" ht="25.5">
      <c r="A323" s="34" t="s">
        <v>122</v>
      </c>
      <c r="B323" s="35" t="s">
        <v>171</v>
      </c>
      <c r="C323" s="34" t="s">
        <v>27</v>
      </c>
      <c r="D323" s="34" t="s">
        <v>172</v>
      </c>
      <c r="E323" s="361" t="s">
        <v>123</v>
      </c>
      <c r="F323" s="361"/>
      <c r="G323" s="36" t="s">
        <v>75</v>
      </c>
      <c r="H323" s="37">
        <v>6</v>
      </c>
      <c r="I323" s="38">
        <v>0.18</v>
      </c>
      <c r="J323" s="38">
        <v>1.08</v>
      </c>
    </row>
    <row r="324" spans="1:10" ht="25.5">
      <c r="A324" s="39"/>
      <c r="B324" s="39"/>
      <c r="C324" s="39"/>
      <c r="D324" s="39"/>
      <c r="E324" s="39" t="s">
        <v>124</v>
      </c>
      <c r="F324" s="40">
        <v>2.8596047175399861</v>
      </c>
      <c r="G324" s="39" t="s">
        <v>125</v>
      </c>
      <c r="H324" s="40">
        <v>2.4500000000000002</v>
      </c>
      <c r="I324" s="39" t="s">
        <v>126</v>
      </c>
      <c r="J324" s="40">
        <v>5.31</v>
      </c>
    </row>
    <row r="325" spans="1:10" ht="15" thickBot="1">
      <c r="A325" s="39"/>
      <c r="B325" s="39"/>
      <c r="C325" s="39"/>
      <c r="D325" s="39"/>
      <c r="E325" s="39" t="s">
        <v>127</v>
      </c>
      <c r="F325" s="40">
        <v>6.76</v>
      </c>
      <c r="G325" s="39"/>
      <c r="H325" s="363" t="s">
        <v>128</v>
      </c>
      <c r="I325" s="363"/>
      <c r="J325" s="40">
        <v>33.6</v>
      </c>
    </row>
    <row r="326" spans="1:10" ht="15" thickTop="1">
      <c r="A326" s="41"/>
      <c r="B326" s="41"/>
      <c r="C326" s="41"/>
      <c r="D326" s="41"/>
      <c r="E326" s="41"/>
      <c r="F326" s="41"/>
      <c r="G326" s="41"/>
      <c r="H326" s="41"/>
      <c r="I326" s="41"/>
      <c r="J326" s="41"/>
    </row>
    <row r="327" spans="1:10" ht="15">
      <c r="A327" s="3" t="s">
        <v>66</v>
      </c>
      <c r="B327" s="4" t="s">
        <v>15</v>
      </c>
      <c r="C327" s="3" t="s">
        <v>16</v>
      </c>
      <c r="D327" s="3" t="s">
        <v>6</v>
      </c>
      <c r="E327" s="353" t="s">
        <v>110</v>
      </c>
      <c r="F327" s="353"/>
      <c r="G327" s="5" t="s">
        <v>17</v>
      </c>
      <c r="H327" s="4" t="s">
        <v>18</v>
      </c>
      <c r="I327" s="4" t="s">
        <v>19</v>
      </c>
      <c r="J327" s="4" t="s">
        <v>7</v>
      </c>
    </row>
    <row r="328" spans="1:10" ht="25.5">
      <c r="A328" s="7" t="s">
        <v>111</v>
      </c>
      <c r="B328" s="8" t="s">
        <v>742</v>
      </c>
      <c r="C328" s="7" t="s">
        <v>27</v>
      </c>
      <c r="D328" s="7" t="s">
        <v>743</v>
      </c>
      <c r="E328" s="362" t="s">
        <v>116</v>
      </c>
      <c r="F328" s="362"/>
      <c r="G328" s="9" t="s">
        <v>71</v>
      </c>
      <c r="H328" s="28">
        <v>1</v>
      </c>
      <c r="I328" s="10">
        <v>35.78</v>
      </c>
      <c r="J328" s="10">
        <v>35.78</v>
      </c>
    </row>
    <row r="329" spans="1:10" ht="25.5">
      <c r="A329" s="29" t="s">
        <v>113</v>
      </c>
      <c r="B329" s="30" t="s">
        <v>259</v>
      </c>
      <c r="C329" s="29" t="s">
        <v>27</v>
      </c>
      <c r="D329" s="29" t="s">
        <v>260</v>
      </c>
      <c r="E329" s="364" t="s">
        <v>116</v>
      </c>
      <c r="F329" s="364"/>
      <c r="G329" s="31" t="s">
        <v>25</v>
      </c>
      <c r="H329" s="32">
        <v>0.16400000000000001</v>
      </c>
      <c r="I329" s="33">
        <v>121.94</v>
      </c>
      <c r="J329" s="33">
        <v>19.989999999999998</v>
      </c>
    </row>
    <row r="330" spans="1:10" ht="25.5">
      <c r="A330" s="29" t="s">
        <v>113</v>
      </c>
      <c r="B330" s="30" t="s">
        <v>163</v>
      </c>
      <c r="C330" s="29" t="s">
        <v>27</v>
      </c>
      <c r="D330" s="29" t="s">
        <v>164</v>
      </c>
      <c r="E330" s="364" t="s">
        <v>116</v>
      </c>
      <c r="F330" s="364"/>
      <c r="G330" s="31" t="s">
        <v>34</v>
      </c>
      <c r="H330" s="32">
        <v>0.49</v>
      </c>
      <c r="I330" s="33">
        <v>11.64</v>
      </c>
      <c r="J330" s="33">
        <v>5.7</v>
      </c>
    </row>
    <row r="331" spans="1:10" ht="38.25">
      <c r="A331" s="29" t="s">
        <v>113</v>
      </c>
      <c r="B331" s="30" t="s">
        <v>261</v>
      </c>
      <c r="C331" s="29" t="s">
        <v>27</v>
      </c>
      <c r="D331" s="29" t="s">
        <v>262</v>
      </c>
      <c r="E331" s="364" t="s">
        <v>116</v>
      </c>
      <c r="F331" s="364"/>
      <c r="G331" s="31" t="s">
        <v>30</v>
      </c>
      <c r="H331" s="32">
        <v>1.7999999999999999E-2</v>
      </c>
      <c r="I331" s="33">
        <v>303.55</v>
      </c>
      <c r="J331" s="33">
        <v>5.46</v>
      </c>
    </row>
    <row r="332" spans="1:10" ht="51">
      <c r="A332" s="29" t="s">
        <v>113</v>
      </c>
      <c r="B332" s="30" t="s">
        <v>263</v>
      </c>
      <c r="C332" s="29" t="s">
        <v>27</v>
      </c>
      <c r="D332" s="29" t="s">
        <v>264</v>
      </c>
      <c r="E332" s="364" t="s">
        <v>112</v>
      </c>
      <c r="F332" s="364"/>
      <c r="G332" s="31" t="s">
        <v>30</v>
      </c>
      <c r="H332" s="32">
        <v>1.9E-3</v>
      </c>
      <c r="I332" s="33">
        <v>338.13</v>
      </c>
      <c r="J332" s="33">
        <v>0.64</v>
      </c>
    </row>
    <row r="333" spans="1:10" ht="25.5">
      <c r="A333" s="29" t="s">
        <v>113</v>
      </c>
      <c r="B333" s="30" t="s">
        <v>159</v>
      </c>
      <c r="C333" s="29" t="s">
        <v>27</v>
      </c>
      <c r="D333" s="29" t="s">
        <v>160</v>
      </c>
      <c r="E333" s="364" t="s">
        <v>112</v>
      </c>
      <c r="F333" s="364"/>
      <c r="G333" s="31" t="s">
        <v>119</v>
      </c>
      <c r="H333" s="32">
        <v>8.4000000000000005E-2</v>
      </c>
      <c r="I333" s="33">
        <v>17.57</v>
      </c>
      <c r="J333" s="33">
        <v>1.47</v>
      </c>
    </row>
    <row r="334" spans="1:10" ht="25.5">
      <c r="A334" s="29" t="s">
        <v>113</v>
      </c>
      <c r="B334" s="30" t="s">
        <v>120</v>
      </c>
      <c r="C334" s="29" t="s">
        <v>27</v>
      </c>
      <c r="D334" s="29" t="s">
        <v>121</v>
      </c>
      <c r="E334" s="364" t="s">
        <v>112</v>
      </c>
      <c r="F334" s="364"/>
      <c r="G334" s="31" t="s">
        <v>119</v>
      </c>
      <c r="H334" s="32">
        <v>0.10199999999999999</v>
      </c>
      <c r="I334" s="33">
        <v>13.91</v>
      </c>
      <c r="J334" s="33">
        <v>1.41</v>
      </c>
    </row>
    <row r="335" spans="1:10" ht="25.5">
      <c r="A335" s="34" t="s">
        <v>122</v>
      </c>
      <c r="B335" s="35" t="s">
        <v>185</v>
      </c>
      <c r="C335" s="34" t="s">
        <v>27</v>
      </c>
      <c r="D335" s="34" t="s">
        <v>186</v>
      </c>
      <c r="E335" s="361" t="s">
        <v>123</v>
      </c>
      <c r="F335" s="361"/>
      <c r="G335" s="36" t="s">
        <v>187</v>
      </c>
      <c r="H335" s="37">
        <v>6.0000000000000001E-3</v>
      </c>
      <c r="I335" s="38">
        <v>6.4</v>
      </c>
      <c r="J335" s="38">
        <v>0.03</v>
      </c>
    </row>
    <row r="336" spans="1:10" ht="25.5">
      <c r="A336" s="34" t="s">
        <v>122</v>
      </c>
      <c r="B336" s="35" t="s">
        <v>171</v>
      </c>
      <c r="C336" s="34" t="s">
        <v>27</v>
      </c>
      <c r="D336" s="34" t="s">
        <v>172</v>
      </c>
      <c r="E336" s="361" t="s">
        <v>123</v>
      </c>
      <c r="F336" s="361"/>
      <c r="G336" s="36" t="s">
        <v>75</v>
      </c>
      <c r="H336" s="37">
        <v>6</v>
      </c>
      <c r="I336" s="38">
        <v>0.18</v>
      </c>
      <c r="J336" s="38">
        <v>1.08</v>
      </c>
    </row>
    <row r="337" spans="1:10" ht="25.5">
      <c r="A337" s="39"/>
      <c r="B337" s="39"/>
      <c r="C337" s="39"/>
      <c r="D337" s="39"/>
      <c r="E337" s="39" t="s">
        <v>124</v>
      </c>
      <c r="F337" s="40">
        <v>3.225806451612903</v>
      </c>
      <c r="G337" s="39" t="s">
        <v>125</v>
      </c>
      <c r="H337" s="40">
        <v>2.76</v>
      </c>
      <c r="I337" s="39" t="s">
        <v>126</v>
      </c>
      <c r="J337" s="40">
        <v>5.99</v>
      </c>
    </row>
    <row r="338" spans="1:10" ht="15" thickBot="1">
      <c r="A338" s="39"/>
      <c r="B338" s="39"/>
      <c r="C338" s="39"/>
      <c r="D338" s="39"/>
      <c r="E338" s="39" t="s">
        <v>127</v>
      </c>
      <c r="F338" s="40">
        <v>9.02</v>
      </c>
      <c r="G338" s="39"/>
      <c r="H338" s="363" t="s">
        <v>128</v>
      </c>
      <c r="I338" s="363"/>
      <c r="J338" s="40">
        <v>44.8</v>
      </c>
    </row>
    <row r="339" spans="1:10" ht="15" thickTop="1">
      <c r="A339" s="41"/>
      <c r="B339" s="41"/>
      <c r="C339" s="41"/>
      <c r="D339" s="41"/>
      <c r="E339" s="41"/>
      <c r="F339" s="41"/>
      <c r="G339" s="41"/>
      <c r="H339" s="41"/>
      <c r="I339" s="41"/>
      <c r="J339" s="41"/>
    </row>
    <row r="340" spans="1:10" ht="15">
      <c r="A340" s="3" t="s">
        <v>746</v>
      </c>
      <c r="B340" s="4" t="s">
        <v>15</v>
      </c>
      <c r="C340" s="3" t="s">
        <v>16</v>
      </c>
      <c r="D340" s="3" t="s">
        <v>6</v>
      </c>
      <c r="E340" s="353" t="s">
        <v>110</v>
      </c>
      <c r="F340" s="353"/>
      <c r="G340" s="5" t="s">
        <v>17</v>
      </c>
      <c r="H340" s="4" t="s">
        <v>18</v>
      </c>
      <c r="I340" s="4" t="s">
        <v>19</v>
      </c>
      <c r="J340" s="4" t="s">
        <v>7</v>
      </c>
    </row>
    <row r="341" spans="1:10" ht="38.25">
      <c r="A341" s="7" t="s">
        <v>111</v>
      </c>
      <c r="B341" s="8" t="s">
        <v>90</v>
      </c>
      <c r="C341" s="7" t="s">
        <v>27</v>
      </c>
      <c r="D341" s="7" t="s">
        <v>91</v>
      </c>
      <c r="E341" s="362" t="s">
        <v>131</v>
      </c>
      <c r="F341" s="362"/>
      <c r="G341" s="9" t="s">
        <v>25</v>
      </c>
      <c r="H341" s="28">
        <v>1</v>
      </c>
      <c r="I341" s="10">
        <v>663.81</v>
      </c>
      <c r="J341" s="10">
        <v>663.81</v>
      </c>
    </row>
    <row r="342" spans="1:10" ht="25.5">
      <c r="A342" s="29" t="s">
        <v>113</v>
      </c>
      <c r="B342" s="30" t="s">
        <v>159</v>
      </c>
      <c r="C342" s="29" t="s">
        <v>27</v>
      </c>
      <c r="D342" s="29" t="s">
        <v>160</v>
      </c>
      <c r="E342" s="364" t="s">
        <v>112</v>
      </c>
      <c r="F342" s="364"/>
      <c r="G342" s="31" t="s">
        <v>119</v>
      </c>
      <c r="H342" s="32">
        <v>0.3826</v>
      </c>
      <c r="I342" s="33">
        <v>17.57</v>
      </c>
      <c r="J342" s="33">
        <v>6.72</v>
      </c>
    </row>
    <row r="343" spans="1:10" ht="25.5">
      <c r="A343" s="29" t="s">
        <v>113</v>
      </c>
      <c r="B343" s="30" t="s">
        <v>120</v>
      </c>
      <c r="C343" s="29" t="s">
        <v>27</v>
      </c>
      <c r="D343" s="29" t="s">
        <v>121</v>
      </c>
      <c r="E343" s="364" t="s">
        <v>112</v>
      </c>
      <c r="F343" s="364"/>
      <c r="G343" s="31" t="s">
        <v>119</v>
      </c>
      <c r="H343" s="32">
        <v>0.191</v>
      </c>
      <c r="I343" s="33">
        <v>13.91</v>
      </c>
      <c r="J343" s="33">
        <v>2.65</v>
      </c>
    </row>
    <row r="344" spans="1:10" ht="38.25">
      <c r="A344" s="34" t="s">
        <v>122</v>
      </c>
      <c r="B344" s="35" t="s">
        <v>318</v>
      </c>
      <c r="C344" s="34" t="s">
        <v>27</v>
      </c>
      <c r="D344" s="34" t="s">
        <v>319</v>
      </c>
      <c r="E344" s="361" t="s">
        <v>123</v>
      </c>
      <c r="F344" s="361"/>
      <c r="G344" s="36" t="s">
        <v>75</v>
      </c>
      <c r="H344" s="37">
        <v>4.8166000000000002</v>
      </c>
      <c r="I344" s="38">
        <v>0.68</v>
      </c>
      <c r="J344" s="38">
        <v>3.27</v>
      </c>
    </row>
    <row r="345" spans="1:10" ht="38.25">
      <c r="A345" s="34" t="s">
        <v>122</v>
      </c>
      <c r="B345" s="35" t="s">
        <v>320</v>
      </c>
      <c r="C345" s="34" t="s">
        <v>27</v>
      </c>
      <c r="D345" s="34" t="s">
        <v>321</v>
      </c>
      <c r="E345" s="361" t="s">
        <v>123</v>
      </c>
      <c r="F345" s="361"/>
      <c r="G345" s="36" t="s">
        <v>71</v>
      </c>
      <c r="H345" s="37">
        <v>6.8503999999999996</v>
      </c>
      <c r="I345" s="38">
        <v>37.97</v>
      </c>
      <c r="J345" s="38">
        <v>260.10000000000002</v>
      </c>
    </row>
    <row r="346" spans="1:10" ht="25.5">
      <c r="A346" s="34" t="s">
        <v>122</v>
      </c>
      <c r="B346" s="35" t="s">
        <v>322</v>
      </c>
      <c r="C346" s="34" t="s">
        <v>27</v>
      </c>
      <c r="D346" s="34" t="s">
        <v>323</v>
      </c>
      <c r="E346" s="361" t="s">
        <v>123</v>
      </c>
      <c r="F346" s="361"/>
      <c r="G346" s="36" t="s">
        <v>75</v>
      </c>
      <c r="H346" s="37">
        <v>0.54730000000000001</v>
      </c>
      <c r="I346" s="38">
        <v>663.09</v>
      </c>
      <c r="J346" s="38">
        <v>362.9</v>
      </c>
    </row>
    <row r="347" spans="1:10" ht="25.5">
      <c r="A347" s="34" t="s">
        <v>122</v>
      </c>
      <c r="B347" s="35" t="s">
        <v>271</v>
      </c>
      <c r="C347" s="34" t="s">
        <v>27</v>
      </c>
      <c r="D347" s="34" t="s">
        <v>272</v>
      </c>
      <c r="E347" s="361" t="s">
        <v>123</v>
      </c>
      <c r="F347" s="361"/>
      <c r="G347" s="36" t="s">
        <v>273</v>
      </c>
      <c r="H347" s="37">
        <v>0.88290000000000002</v>
      </c>
      <c r="I347" s="38">
        <v>31.91</v>
      </c>
      <c r="J347" s="38">
        <v>28.17</v>
      </c>
    </row>
    <row r="348" spans="1:10" ht="25.5">
      <c r="A348" s="39"/>
      <c r="B348" s="39"/>
      <c r="C348" s="39"/>
      <c r="D348" s="39"/>
      <c r="E348" s="39" t="s">
        <v>124</v>
      </c>
      <c r="F348" s="40">
        <v>3.904356723571544</v>
      </c>
      <c r="G348" s="39" t="s">
        <v>125</v>
      </c>
      <c r="H348" s="40">
        <v>3.35</v>
      </c>
      <c r="I348" s="39" t="s">
        <v>126</v>
      </c>
      <c r="J348" s="40">
        <v>7.25</v>
      </c>
    </row>
    <row r="349" spans="1:10" ht="15" thickBot="1">
      <c r="A349" s="39"/>
      <c r="B349" s="39"/>
      <c r="C349" s="39"/>
      <c r="D349" s="39"/>
      <c r="E349" s="39" t="s">
        <v>127</v>
      </c>
      <c r="F349" s="40">
        <v>167.41</v>
      </c>
      <c r="G349" s="39"/>
      <c r="H349" s="363" t="s">
        <v>128</v>
      </c>
      <c r="I349" s="363"/>
      <c r="J349" s="40">
        <v>831.22</v>
      </c>
    </row>
    <row r="350" spans="1:10" ht="15" thickTop="1">
      <c r="A350" s="41"/>
      <c r="B350" s="41"/>
      <c r="C350" s="41"/>
      <c r="D350" s="41"/>
      <c r="E350" s="41"/>
      <c r="F350" s="41"/>
      <c r="G350" s="41"/>
      <c r="H350" s="41"/>
      <c r="I350" s="41"/>
      <c r="J350" s="41"/>
    </row>
    <row r="351" spans="1:10" ht="15">
      <c r="A351" s="3" t="s">
        <v>747</v>
      </c>
      <c r="B351" s="4" t="s">
        <v>15</v>
      </c>
      <c r="C351" s="3" t="s">
        <v>16</v>
      </c>
      <c r="D351" s="3" t="s">
        <v>6</v>
      </c>
      <c r="E351" s="353" t="s">
        <v>110</v>
      </c>
      <c r="F351" s="353"/>
      <c r="G351" s="5" t="s">
        <v>17</v>
      </c>
      <c r="H351" s="4" t="s">
        <v>18</v>
      </c>
      <c r="I351" s="4" t="s">
        <v>19</v>
      </c>
      <c r="J351" s="4" t="s">
        <v>7</v>
      </c>
    </row>
    <row r="352" spans="1:10" ht="38.25">
      <c r="A352" s="7" t="s">
        <v>111</v>
      </c>
      <c r="B352" s="8" t="s">
        <v>748</v>
      </c>
      <c r="C352" s="7" t="s">
        <v>24</v>
      </c>
      <c r="D352" s="7" t="s">
        <v>749</v>
      </c>
      <c r="E352" s="362" t="s">
        <v>131</v>
      </c>
      <c r="F352" s="362"/>
      <c r="G352" s="9" t="s">
        <v>25</v>
      </c>
      <c r="H352" s="28">
        <v>1</v>
      </c>
      <c r="I352" s="10">
        <v>231.83</v>
      </c>
      <c r="J352" s="10">
        <v>231.83</v>
      </c>
    </row>
    <row r="353" spans="1:10" ht="25.5">
      <c r="A353" s="29" t="s">
        <v>113</v>
      </c>
      <c r="B353" s="30" t="s">
        <v>159</v>
      </c>
      <c r="C353" s="29" t="s">
        <v>27</v>
      </c>
      <c r="D353" s="29" t="s">
        <v>160</v>
      </c>
      <c r="E353" s="364" t="s">
        <v>112</v>
      </c>
      <c r="F353" s="364"/>
      <c r="G353" s="31" t="s">
        <v>119</v>
      </c>
      <c r="H353" s="32">
        <v>1.5</v>
      </c>
      <c r="I353" s="33">
        <v>17.57</v>
      </c>
      <c r="J353" s="33">
        <v>26.35</v>
      </c>
    </row>
    <row r="354" spans="1:10" ht="25.5">
      <c r="A354" s="29" t="s">
        <v>113</v>
      </c>
      <c r="B354" s="30" t="s">
        <v>120</v>
      </c>
      <c r="C354" s="29" t="s">
        <v>27</v>
      </c>
      <c r="D354" s="29" t="s">
        <v>121</v>
      </c>
      <c r="E354" s="364" t="s">
        <v>112</v>
      </c>
      <c r="F354" s="364"/>
      <c r="G354" s="31" t="s">
        <v>119</v>
      </c>
      <c r="H354" s="32">
        <v>1.5</v>
      </c>
      <c r="I354" s="33">
        <v>13.91</v>
      </c>
      <c r="J354" s="33">
        <v>20.86</v>
      </c>
    </row>
    <row r="355" spans="1:10" ht="25.5">
      <c r="A355" s="34" t="s">
        <v>122</v>
      </c>
      <c r="B355" s="35" t="s">
        <v>253</v>
      </c>
      <c r="C355" s="34" t="s">
        <v>27</v>
      </c>
      <c r="D355" s="34" t="s">
        <v>254</v>
      </c>
      <c r="E355" s="361" t="s">
        <v>123</v>
      </c>
      <c r="F355" s="361"/>
      <c r="G355" s="36" t="s">
        <v>30</v>
      </c>
      <c r="H355" s="37">
        <v>2.5000000000000001E-2</v>
      </c>
      <c r="I355" s="38">
        <v>77.69</v>
      </c>
      <c r="J355" s="38">
        <v>1.94</v>
      </c>
    </row>
    <row r="356" spans="1:10">
      <c r="A356" s="34" t="s">
        <v>122</v>
      </c>
      <c r="B356" s="35" t="s">
        <v>428</v>
      </c>
      <c r="C356" s="34" t="s">
        <v>27</v>
      </c>
      <c r="D356" s="34" t="s">
        <v>429</v>
      </c>
      <c r="E356" s="361" t="s">
        <v>123</v>
      </c>
      <c r="F356" s="361"/>
      <c r="G356" s="36" t="s">
        <v>34</v>
      </c>
      <c r="H356" s="37">
        <v>1</v>
      </c>
      <c r="I356" s="38">
        <v>0.59</v>
      </c>
      <c r="J356" s="38">
        <v>0.59</v>
      </c>
    </row>
    <row r="357" spans="1:10">
      <c r="A357" s="34" t="s">
        <v>122</v>
      </c>
      <c r="B357" s="35" t="s">
        <v>255</v>
      </c>
      <c r="C357" s="34" t="s">
        <v>27</v>
      </c>
      <c r="D357" s="34" t="s">
        <v>256</v>
      </c>
      <c r="E357" s="361" t="s">
        <v>123</v>
      </c>
      <c r="F357" s="361"/>
      <c r="G357" s="36" t="s">
        <v>34</v>
      </c>
      <c r="H357" s="37">
        <v>4.7999999999999996E-3</v>
      </c>
      <c r="I357" s="38">
        <v>0.46</v>
      </c>
      <c r="J357" s="38">
        <v>0</v>
      </c>
    </row>
    <row r="358" spans="1:10" ht="25.5">
      <c r="A358" s="34" t="s">
        <v>122</v>
      </c>
      <c r="B358" s="35" t="s">
        <v>903</v>
      </c>
      <c r="C358" s="34" t="s">
        <v>27</v>
      </c>
      <c r="D358" s="34" t="s">
        <v>904</v>
      </c>
      <c r="E358" s="361" t="s">
        <v>123</v>
      </c>
      <c r="F358" s="361"/>
      <c r="G358" s="36" t="s">
        <v>34</v>
      </c>
      <c r="H358" s="37">
        <v>4.5999999999999996</v>
      </c>
      <c r="I358" s="38">
        <v>9.19</v>
      </c>
      <c r="J358" s="38">
        <v>42.27</v>
      </c>
    </row>
    <row r="359" spans="1:10" ht="25.5">
      <c r="A359" s="34" t="s">
        <v>122</v>
      </c>
      <c r="B359" s="35" t="s">
        <v>905</v>
      </c>
      <c r="C359" s="34" t="s">
        <v>27</v>
      </c>
      <c r="D359" s="34" t="s">
        <v>906</v>
      </c>
      <c r="E359" s="361" t="s">
        <v>123</v>
      </c>
      <c r="F359" s="361"/>
      <c r="G359" s="36" t="s">
        <v>34</v>
      </c>
      <c r="H359" s="37">
        <v>8.26</v>
      </c>
      <c r="I359" s="38">
        <v>10.55</v>
      </c>
      <c r="J359" s="38">
        <v>87.14</v>
      </c>
    </row>
    <row r="360" spans="1:10" ht="25.5">
      <c r="A360" s="34" t="s">
        <v>122</v>
      </c>
      <c r="B360" s="35" t="s">
        <v>907</v>
      </c>
      <c r="C360" s="34" t="s">
        <v>27</v>
      </c>
      <c r="D360" s="34" t="s">
        <v>908</v>
      </c>
      <c r="E360" s="361" t="s">
        <v>123</v>
      </c>
      <c r="F360" s="361"/>
      <c r="G360" s="36" t="s">
        <v>34</v>
      </c>
      <c r="H360" s="37">
        <v>5.0999999999999996</v>
      </c>
      <c r="I360" s="38">
        <v>10.33</v>
      </c>
      <c r="J360" s="38">
        <v>52.68</v>
      </c>
    </row>
    <row r="361" spans="1:10" ht="25.5">
      <c r="A361" s="39"/>
      <c r="B361" s="39"/>
      <c r="C361" s="39"/>
      <c r="D361" s="39"/>
      <c r="E361" s="39" t="s">
        <v>124</v>
      </c>
      <c r="F361" s="40">
        <v>19.489471700145405</v>
      </c>
      <c r="G361" s="39" t="s">
        <v>125</v>
      </c>
      <c r="H361" s="40">
        <v>16.7</v>
      </c>
      <c r="I361" s="39" t="s">
        <v>126</v>
      </c>
      <c r="J361" s="40">
        <v>36.19</v>
      </c>
    </row>
    <row r="362" spans="1:10" ht="15" thickBot="1">
      <c r="A362" s="39"/>
      <c r="B362" s="39"/>
      <c r="C362" s="39"/>
      <c r="D362" s="39"/>
      <c r="E362" s="39" t="s">
        <v>127</v>
      </c>
      <c r="F362" s="40">
        <v>58.46</v>
      </c>
      <c r="G362" s="39"/>
      <c r="H362" s="363" t="s">
        <v>128</v>
      </c>
      <c r="I362" s="363"/>
      <c r="J362" s="40">
        <v>290.29000000000002</v>
      </c>
    </row>
    <row r="363" spans="1:10" ht="15" thickTop="1">
      <c r="A363" s="41"/>
      <c r="B363" s="41"/>
      <c r="C363" s="41"/>
      <c r="D363" s="41"/>
      <c r="E363" s="41"/>
      <c r="F363" s="41"/>
      <c r="G363" s="41"/>
      <c r="H363" s="41"/>
      <c r="I363" s="41"/>
      <c r="J363" s="41"/>
    </row>
    <row r="364" spans="1:10" ht="15">
      <c r="A364" s="3" t="s">
        <v>752</v>
      </c>
      <c r="B364" s="4" t="s">
        <v>15</v>
      </c>
      <c r="C364" s="3" t="s">
        <v>16</v>
      </c>
      <c r="D364" s="3" t="s">
        <v>6</v>
      </c>
      <c r="E364" s="353" t="s">
        <v>110</v>
      </c>
      <c r="F364" s="353"/>
      <c r="G364" s="5" t="s">
        <v>17</v>
      </c>
      <c r="H364" s="4" t="s">
        <v>18</v>
      </c>
      <c r="I364" s="4" t="s">
        <v>19</v>
      </c>
      <c r="J364" s="4" t="s">
        <v>7</v>
      </c>
    </row>
    <row r="365" spans="1:10" ht="51">
      <c r="A365" s="7" t="s">
        <v>111</v>
      </c>
      <c r="B365" s="8" t="s">
        <v>753</v>
      </c>
      <c r="C365" s="7" t="s">
        <v>27</v>
      </c>
      <c r="D365" s="7" t="s">
        <v>754</v>
      </c>
      <c r="E365" s="362" t="s">
        <v>116</v>
      </c>
      <c r="F365" s="362"/>
      <c r="G365" s="9" t="s">
        <v>34</v>
      </c>
      <c r="H365" s="28">
        <v>1</v>
      </c>
      <c r="I365" s="10">
        <v>17.13</v>
      </c>
      <c r="J365" s="10">
        <v>17.13</v>
      </c>
    </row>
    <row r="366" spans="1:10" ht="38.25">
      <c r="A366" s="29" t="s">
        <v>113</v>
      </c>
      <c r="B366" s="30" t="s">
        <v>580</v>
      </c>
      <c r="C366" s="29" t="s">
        <v>27</v>
      </c>
      <c r="D366" s="29" t="s">
        <v>581</v>
      </c>
      <c r="E366" s="364" t="s">
        <v>156</v>
      </c>
      <c r="F366" s="364"/>
      <c r="G366" s="31" t="s">
        <v>157</v>
      </c>
      <c r="H366" s="32">
        <v>1.4E-3</v>
      </c>
      <c r="I366" s="33">
        <v>340.45</v>
      </c>
      <c r="J366" s="33">
        <v>0.47</v>
      </c>
    </row>
    <row r="367" spans="1:10" ht="38.25">
      <c r="A367" s="29" t="s">
        <v>113</v>
      </c>
      <c r="B367" s="30" t="s">
        <v>570</v>
      </c>
      <c r="C367" s="29" t="s">
        <v>27</v>
      </c>
      <c r="D367" s="29" t="s">
        <v>571</v>
      </c>
      <c r="E367" s="364" t="s">
        <v>156</v>
      </c>
      <c r="F367" s="364"/>
      <c r="G367" s="31" t="s">
        <v>158</v>
      </c>
      <c r="H367" s="32">
        <v>1.1999999999999999E-3</v>
      </c>
      <c r="I367" s="33">
        <v>103.39</v>
      </c>
      <c r="J367" s="33">
        <v>0.12</v>
      </c>
    </row>
    <row r="368" spans="1:10" ht="25.5">
      <c r="A368" s="29" t="s">
        <v>113</v>
      </c>
      <c r="B368" s="30" t="s">
        <v>909</v>
      </c>
      <c r="C368" s="29" t="s">
        <v>27</v>
      </c>
      <c r="D368" s="29" t="s">
        <v>910</v>
      </c>
      <c r="E368" s="364" t="s">
        <v>144</v>
      </c>
      <c r="F368" s="364"/>
      <c r="G368" s="31" t="s">
        <v>25</v>
      </c>
      <c r="H368" s="32">
        <v>0.22189999999999999</v>
      </c>
      <c r="I368" s="33">
        <v>21.28</v>
      </c>
      <c r="J368" s="33">
        <v>4.72</v>
      </c>
    </row>
    <row r="369" spans="1:10" ht="38.25">
      <c r="A369" s="29" t="s">
        <v>113</v>
      </c>
      <c r="B369" s="30" t="s">
        <v>911</v>
      </c>
      <c r="C369" s="29" t="s">
        <v>27</v>
      </c>
      <c r="D369" s="29" t="s">
        <v>912</v>
      </c>
      <c r="E369" s="364" t="s">
        <v>144</v>
      </c>
      <c r="F369" s="364"/>
      <c r="G369" s="31" t="s">
        <v>25</v>
      </c>
      <c r="H369" s="32">
        <v>0.22189999999999999</v>
      </c>
      <c r="I369" s="33">
        <v>6.42</v>
      </c>
      <c r="J369" s="33">
        <v>1.42</v>
      </c>
    </row>
    <row r="370" spans="1:10" ht="25.5">
      <c r="A370" s="29" t="s">
        <v>113</v>
      </c>
      <c r="B370" s="30" t="s">
        <v>913</v>
      </c>
      <c r="C370" s="29" t="s">
        <v>27</v>
      </c>
      <c r="D370" s="29" t="s">
        <v>914</v>
      </c>
      <c r="E370" s="364" t="s">
        <v>112</v>
      </c>
      <c r="F370" s="364"/>
      <c r="G370" s="31" t="s">
        <v>119</v>
      </c>
      <c r="H370" s="32">
        <v>1.8E-3</v>
      </c>
      <c r="I370" s="33">
        <v>10.96</v>
      </c>
      <c r="J370" s="33">
        <v>0.01</v>
      </c>
    </row>
    <row r="371" spans="1:10" ht="25.5">
      <c r="A371" s="29" t="s">
        <v>113</v>
      </c>
      <c r="B371" s="30" t="s">
        <v>915</v>
      </c>
      <c r="C371" s="29" t="s">
        <v>27</v>
      </c>
      <c r="D371" s="29" t="s">
        <v>916</v>
      </c>
      <c r="E371" s="364" t="s">
        <v>112</v>
      </c>
      <c r="F371" s="364"/>
      <c r="G371" s="31" t="s">
        <v>119</v>
      </c>
      <c r="H371" s="32">
        <v>5.0000000000000001E-3</v>
      </c>
      <c r="I371" s="33">
        <v>14.35</v>
      </c>
      <c r="J371" s="33">
        <v>7.0000000000000007E-2</v>
      </c>
    </row>
    <row r="372" spans="1:10" ht="25.5">
      <c r="A372" s="29" t="s">
        <v>113</v>
      </c>
      <c r="B372" s="30" t="s">
        <v>305</v>
      </c>
      <c r="C372" s="29" t="s">
        <v>27</v>
      </c>
      <c r="D372" s="29" t="s">
        <v>306</v>
      </c>
      <c r="E372" s="364" t="s">
        <v>112</v>
      </c>
      <c r="F372" s="364"/>
      <c r="G372" s="31" t="s">
        <v>119</v>
      </c>
      <c r="H372" s="32">
        <v>6.7999999999999996E-3</v>
      </c>
      <c r="I372" s="33">
        <v>19.61</v>
      </c>
      <c r="J372" s="33">
        <v>0.13</v>
      </c>
    </row>
    <row r="373" spans="1:10" ht="25.5">
      <c r="A373" s="34" t="s">
        <v>122</v>
      </c>
      <c r="B373" s="35" t="s">
        <v>903</v>
      </c>
      <c r="C373" s="34" t="s">
        <v>27</v>
      </c>
      <c r="D373" s="34" t="s">
        <v>904</v>
      </c>
      <c r="E373" s="361" t="s">
        <v>123</v>
      </c>
      <c r="F373" s="361"/>
      <c r="G373" s="36" t="s">
        <v>34</v>
      </c>
      <c r="H373" s="37">
        <v>0.16980000000000001</v>
      </c>
      <c r="I373" s="38">
        <v>9.19</v>
      </c>
      <c r="J373" s="38">
        <v>1.56</v>
      </c>
    </row>
    <row r="374" spans="1:10">
      <c r="A374" s="34" t="s">
        <v>122</v>
      </c>
      <c r="B374" s="35" t="s">
        <v>917</v>
      </c>
      <c r="C374" s="34" t="s">
        <v>27</v>
      </c>
      <c r="D374" s="34" t="s">
        <v>918</v>
      </c>
      <c r="E374" s="361" t="s">
        <v>123</v>
      </c>
      <c r="F374" s="361"/>
      <c r="G374" s="36" t="s">
        <v>34</v>
      </c>
      <c r="H374" s="37">
        <v>6.8199999999999997E-2</v>
      </c>
      <c r="I374" s="38">
        <v>9.42</v>
      </c>
      <c r="J374" s="38">
        <v>0.64</v>
      </c>
    </row>
    <row r="375" spans="1:10">
      <c r="A375" s="34" t="s">
        <v>122</v>
      </c>
      <c r="B375" s="35" t="s">
        <v>919</v>
      </c>
      <c r="C375" s="34" t="s">
        <v>27</v>
      </c>
      <c r="D375" s="34" t="s">
        <v>920</v>
      </c>
      <c r="E375" s="361" t="s">
        <v>123</v>
      </c>
      <c r="F375" s="361"/>
      <c r="G375" s="36" t="s">
        <v>34</v>
      </c>
      <c r="H375" s="37">
        <v>8.0000000000000004E-4</v>
      </c>
      <c r="I375" s="38">
        <v>30.21</v>
      </c>
      <c r="J375" s="38">
        <v>0.02</v>
      </c>
    </row>
    <row r="376" spans="1:10">
      <c r="A376" s="34" t="s">
        <v>122</v>
      </c>
      <c r="B376" s="35" t="s">
        <v>921</v>
      </c>
      <c r="C376" s="34" t="s">
        <v>27</v>
      </c>
      <c r="D376" s="34" t="s">
        <v>922</v>
      </c>
      <c r="E376" s="361" t="s">
        <v>123</v>
      </c>
      <c r="F376" s="361"/>
      <c r="G376" s="36" t="s">
        <v>34</v>
      </c>
      <c r="H376" s="37">
        <v>0.76200000000000001</v>
      </c>
      <c r="I376" s="38">
        <v>10.46</v>
      </c>
      <c r="J376" s="38">
        <v>7.97</v>
      </c>
    </row>
    <row r="377" spans="1:10" ht="25.5">
      <c r="A377" s="39"/>
      <c r="B377" s="39"/>
      <c r="C377" s="39"/>
      <c r="D377" s="39"/>
      <c r="E377" s="39" t="s">
        <v>124</v>
      </c>
      <c r="F377" s="40">
        <v>0.45775216759114651</v>
      </c>
      <c r="G377" s="39" t="s">
        <v>125</v>
      </c>
      <c r="H377" s="40">
        <v>0.39</v>
      </c>
      <c r="I377" s="39" t="s">
        <v>126</v>
      </c>
      <c r="J377" s="40">
        <v>0.85</v>
      </c>
    </row>
    <row r="378" spans="1:10" ht="15" thickBot="1">
      <c r="A378" s="39"/>
      <c r="B378" s="39"/>
      <c r="C378" s="39"/>
      <c r="D378" s="39"/>
      <c r="E378" s="39" t="s">
        <v>127</v>
      </c>
      <c r="F378" s="40">
        <v>4.32</v>
      </c>
      <c r="G378" s="39"/>
      <c r="H378" s="363" t="s">
        <v>128</v>
      </c>
      <c r="I378" s="363"/>
      <c r="J378" s="40">
        <v>21.45</v>
      </c>
    </row>
    <row r="379" spans="1:10" ht="15" thickTop="1">
      <c r="A379" s="41"/>
      <c r="B379" s="41"/>
      <c r="C379" s="41"/>
      <c r="D379" s="41"/>
      <c r="E379" s="41"/>
      <c r="F379" s="41"/>
      <c r="G379" s="41"/>
      <c r="H379" s="41"/>
      <c r="I379" s="41"/>
      <c r="J379" s="41"/>
    </row>
    <row r="380" spans="1:10" ht="15">
      <c r="A380" s="3" t="s">
        <v>755</v>
      </c>
      <c r="B380" s="4" t="s">
        <v>15</v>
      </c>
      <c r="C380" s="3" t="s">
        <v>16</v>
      </c>
      <c r="D380" s="3" t="s">
        <v>6</v>
      </c>
      <c r="E380" s="353" t="s">
        <v>110</v>
      </c>
      <c r="F380" s="353"/>
      <c r="G380" s="5" t="s">
        <v>17</v>
      </c>
      <c r="H380" s="4" t="s">
        <v>18</v>
      </c>
      <c r="I380" s="4" t="s">
        <v>19</v>
      </c>
      <c r="J380" s="4" t="s">
        <v>7</v>
      </c>
    </row>
    <row r="381" spans="1:10" ht="25.5">
      <c r="A381" s="7" t="s">
        <v>111</v>
      </c>
      <c r="B381" s="8" t="s">
        <v>756</v>
      </c>
      <c r="C381" s="7" t="s">
        <v>27</v>
      </c>
      <c r="D381" s="7" t="s">
        <v>757</v>
      </c>
      <c r="E381" s="362" t="s">
        <v>130</v>
      </c>
      <c r="F381" s="362"/>
      <c r="G381" s="9" t="s">
        <v>25</v>
      </c>
      <c r="H381" s="28">
        <v>1</v>
      </c>
      <c r="I381" s="10">
        <v>82.43</v>
      </c>
      <c r="J381" s="10">
        <v>82.43</v>
      </c>
    </row>
    <row r="382" spans="1:10" ht="25.5">
      <c r="A382" s="29" t="s">
        <v>113</v>
      </c>
      <c r="B382" s="30" t="s">
        <v>265</v>
      </c>
      <c r="C382" s="29" t="s">
        <v>27</v>
      </c>
      <c r="D382" s="29" t="s">
        <v>266</v>
      </c>
      <c r="E382" s="364" t="s">
        <v>156</v>
      </c>
      <c r="F382" s="364"/>
      <c r="G382" s="31" t="s">
        <v>157</v>
      </c>
      <c r="H382" s="32">
        <v>8.9999999999999998E-4</v>
      </c>
      <c r="I382" s="33">
        <v>15.55</v>
      </c>
      <c r="J382" s="33">
        <v>0.01</v>
      </c>
    </row>
    <row r="383" spans="1:10" ht="25.5">
      <c r="A383" s="29" t="s">
        <v>113</v>
      </c>
      <c r="B383" s="30" t="s">
        <v>267</v>
      </c>
      <c r="C383" s="29" t="s">
        <v>27</v>
      </c>
      <c r="D383" s="29" t="s">
        <v>268</v>
      </c>
      <c r="E383" s="364" t="s">
        <v>156</v>
      </c>
      <c r="F383" s="364"/>
      <c r="G383" s="31" t="s">
        <v>158</v>
      </c>
      <c r="H383" s="32">
        <v>1.2999999999999999E-3</v>
      </c>
      <c r="I383" s="33">
        <v>14.88</v>
      </c>
      <c r="J383" s="33">
        <v>0.01</v>
      </c>
    </row>
    <row r="384" spans="1:10" ht="25.5">
      <c r="A384" s="29" t="s">
        <v>113</v>
      </c>
      <c r="B384" s="30" t="s">
        <v>120</v>
      </c>
      <c r="C384" s="29" t="s">
        <v>27</v>
      </c>
      <c r="D384" s="29" t="s">
        <v>121</v>
      </c>
      <c r="E384" s="364" t="s">
        <v>112</v>
      </c>
      <c r="F384" s="364"/>
      <c r="G384" s="31" t="s">
        <v>119</v>
      </c>
      <c r="H384" s="32">
        <v>9.7000000000000003E-2</v>
      </c>
      <c r="I384" s="33">
        <v>13.91</v>
      </c>
      <c r="J384" s="33">
        <v>1.34</v>
      </c>
    </row>
    <row r="385" spans="1:10" ht="25.5">
      <c r="A385" s="29" t="s">
        <v>113</v>
      </c>
      <c r="B385" s="30" t="s">
        <v>269</v>
      </c>
      <c r="C385" s="29" t="s">
        <v>27</v>
      </c>
      <c r="D385" s="29" t="s">
        <v>270</v>
      </c>
      <c r="E385" s="364" t="s">
        <v>112</v>
      </c>
      <c r="F385" s="364"/>
      <c r="G385" s="31" t="s">
        <v>119</v>
      </c>
      <c r="H385" s="32">
        <v>9.0999999999999998E-2</v>
      </c>
      <c r="I385" s="33">
        <v>20.02</v>
      </c>
      <c r="J385" s="33">
        <v>1.82</v>
      </c>
    </row>
    <row r="386" spans="1:10" ht="38.25">
      <c r="A386" s="34" t="s">
        <v>122</v>
      </c>
      <c r="B386" s="35" t="s">
        <v>923</v>
      </c>
      <c r="C386" s="34" t="s">
        <v>27</v>
      </c>
      <c r="D386" s="34" t="s">
        <v>924</v>
      </c>
      <c r="E386" s="361" t="s">
        <v>123</v>
      </c>
      <c r="F386" s="361"/>
      <c r="G386" s="36" t="s">
        <v>155</v>
      </c>
      <c r="H386" s="37">
        <v>4.1500000000000004</v>
      </c>
      <c r="I386" s="38">
        <v>1.61</v>
      </c>
      <c r="J386" s="38">
        <v>6.68</v>
      </c>
    </row>
    <row r="387" spans="1:10" ht="38.25">
      <c r="A387" s="34" t="s">
        <v>122</v>
      </c>
      <c r="B387" s="35" t="s">
        <v>925</v>
      </c>
      <c r="C387" s="34" t="s">
        <v>27</v>
      </c>
      <c r="D387" s="34" t="s">
        <v>926</v>
      </c>
      <c r="E387" s="361" t="s">
        <v>123</v>
      </c>
      <c r="F387" s="361"/>
      <c r="G387" s="36" t="s">
        <v>25</v>
      </c>
      <c r="H387" s="37">
        <v>1.1659999999999999</v>
      </c>
      <c r="I387" s="38">
        <v>62.24</v>
      </c>
      <c r="J387" s="38">
        <v>72.569999999999993</v>
      </c>
    </row>
    <row r="388" spans="1:10" ht="25.5">
      <c r="A388" s="39"/>
      <c r="B388" s="39"/>
      <c r="C388" s="39"/>
      <c r="D388" s="39"/>
      <c r="E388" s="39" t="s">
        <v>124</v>
      </c>
      <c r="F388" s="40">
        <v>1.3463299046798427</v>
      </c>
      <c r="G388" s="39" t="s">
        <v>125</v>
      </c>
      <c r="H388" s="40">
        <v>1.1499999999999999</v>
      </c>
      <c r="I388" s="39" t="s">
        <v>126</v>
      </c>
      <c r="J388" s="40">
        <v>2.5</v>
      </c>
    </row>
    <row r="389" spans="1:10" ht="15" thickBot="1">
      <c r="A389" s="39"/>
      <c r="B389" s="39"/>
      <c r="C389" s="39"/>
      <c r="D389" s="39"/>
      <c r="E389" s="39" t="s">
        <v>127</v>
      </c>
      <c r="F389" s="40">
        <v>20.78</v>
      </c>
      <c r="G389" s="39"/>
      <c r="H389" s="363" t="s">
        <v>128</v>
      </c>
      <c r="I389" s="363"/>
      <c r="J389" s="40">
        <v>103.21</v>
      </c>
    </row>
    <row r="390" spans="1:10" ht="15" thickTop="1">
      <c r="A390" s="41"/>
      <c r="B390" s="41"/>
      <c r="C390" s="41"/>
      <c r="D390" s="41"/>
      <c r="E390" s="41"/>
      <c r="F390" s="41"/>
      <c r="G390" s="41"/>
      <c r="H390" s="41"/>
      <c r="I390" s="41"/>
      <c r="J390" s="41"/>
    </row>
    <row r="391" spans="1:10" ht="15">
      <c r="A391" s="3" t="s">
        <v>758</v>
      </c>
      <c r="B391" s="4" t="s">
        <v>15</v>
      </c>
      <c r="C391" s="3" t="s">
        <v>16</v>
      </c>
      <c r="D391" s="3" t="s">
        <v>6</v>
      </c>
      <c r="E391" s="353" t="s">
        <v>110</v>
      </c>
      <c r="F391" s="353"/>
      <c r="G391" s="5" t="s">
        <v>17</v>
      </c>
      <c r="H391" s="4" t="s">
        <v>18</v>
      </c>
      <c r="I391" s="4" t="s">
        <v>19</v>
      </c>
      <c r="J391" s="4" t="s">
        <v>7</v>
      </c>
    </row>
    <row r="392" spans="1:10" ht="51">
      <c r="A392" s="7" t="s">
        <v>111</v>
      </c>
      <c r="B392" s="8" t="s">
        <v>94</v>
      </c>
      <c r="C392" s="7" t="s">
        <v>27</v>
      </c>
      <c r="D392" s="7" t="s">
        <v>95</v>
      </c>
      <c r="E392" s="362" t="s">
        <v>130</v>
      </c>
      <c r="F392" s="362"/>
      <c r="G392" s="9" t="s">
        <v>71</v>
      </c>
      <c r="H392" s="28">
        <v>1</v>
      </c>
      <c r="I392" s="10">
        <v>61.41</v>
      </c>
      <c r="J392" s="10">
        <v>61.41</v>
      </c>
    </row>
    <row r="393" spans="1:10" ht="25.5">
      <c r="A393" s="29" t="s">
        <v>113</v>
      </c>
      <c r="B393" s="30" t="s">
        <v>265</v>
      </c>
      <c r="C393" s="29" t="s">
        <v>27</v>
      </c>
      <c r="D393" s="29" t="s">
        <v>266</v>
      </c>
      <c r="E393" s="364" t="s">
        <v>156</v>
      </c>
      <c r="F393" s="364"/>
      <c r="G393" s="31" t="s">
        <v>157</v>
      </c>
      <c r="H393" s="32">
        <v>1.32E-2</v>
      </c>
      <c r="I393" s="33">
        <v>15.55</v>
      </c>
      <c r="J393" s="33">
        <v>0.2</v>
      </c>
    </row>
    <row r="394" spans="1:10" ht="25.5">
      <c r="A394" s="29" t="s">
        <v>113</v>
      </c>
      <c r="B394" s="30" t="s">
        <v>267</v>
      </c>
      <c r="C394" s="29" t="s">
        <v>27</v>
      </c>
      <c r="D394" s="29" t="s">
        <v>268</v>
      </c>
      <c r="E394" s="364" t="s">
        <v>156</v>
      </c>
      <c r="F394" s="364"/>
      <c r="G394" s="31" t="s">
        <v>158</v>
      </c>
      <c r="H394" s="32">
        <v>1.83E-2</v>
      </c>
      <c r="I394" s="33">
        <v>14.88</v>
      </c>
      <c r="J394" s="33">
        <v>0.27</v>
      </c>
    </row>
    <row r="395" spans="1:10" ht="25.5">
      <c r="A395" s="29" t="s">
        <v>113</v>
      </c>
      <c r="B395" s="30" t="s">
        <v>120</v>
      </c>
      <c r="C395" s="29" t="s">
        <v>27</v>
      </c>
      <c r="D395" s="29" t="s">
        <v>121</v>
      </c>
      <c r="E395" s="364" t="s">
        <v>112</v>
      </c>
      <c r="F395" s="364"/>
      <c r="G395" s="31" t="s">
        <v>119</v>
      </c>
      <c r="H395" s="32">
        <v>0.25</v>
      </c>
      <c r="I395" s="33">
        <v>13.91</v>
      </c>
      <c r="J395" s="33">
        <v>3.47</v>
      </c>
    </row>
    <row r="396" spans="1:10" ht="25.5">
      <c r="A396" s="29" t="s">
        <v>113</v>
      </c>
      <c r="B396" s="30" t="s">
        <v>269</v>
      </c>
      <c r="C396" s="29" t="s">
        <v>27</v>
      </c>
      <c r="D396" s="29" t="s">
        <v>270</v>
      </c>
      <c r="E396" s="364" t="s">
        <v>112</v>
      </c>
      <c r="F396" s="364"/>
      <c r="G396" s="31" t="s">
        <v>119</v>
      </c>
      <c r="H396" s="32">
        <v>0.156</v>
      </c>
      <c r="I396" s="33">
        <v>20.02</v>
      </c>
      <c r="J396" s="33">
        <v>3.12</v>
      </c>
    </row>
    <row r="397" spans="1:10" ht="25.5">
      <c r="A397" s="34" t="s">
        <v>122</v>
      </c>
      <c r="B397" s="35" t="s">
        <v>334</v>
      </c>
      <c r="C397" s="34" t="s">
        <v>27</v>
      </c>
      <c r="D397" s="34" t="s">
        <v>335</v>
      </c>
      <c r="E397" s="361" t="s">
        <v>123</v>
      </c>
      <c r="F397" s="361"/>
      <c r="G397" s="36" t="s">
        <v>75</v>
      </c>
      <c r="H397" s="37">
        <v>0.33</v>
      </c>
      <c r="I397" s="38">
        <v>20.55</v>
      </c>
      <c r="J397" s="38">
        <v>6.78</v>
      </c>
    </row>
    <row r="398" spans="1:10" ht="25.5">
      <c r="A398" s="34" t="s">
        <v>122</v>
      </c>
      <c r="B398" s="35" t="s">
        <v>336</v>
      </c>
      <c r="C398" s="34" t="s">
        <v>27</v>
      </c>
      <c r="D398" s="34" t="s">
        <v>337</v>
      </c>
      <c r="E398" s="361" t="s">
        <v>123</v>
      </c>
      <c r="F398" s="361"/>
      <c r="G398" s="36" t="s">
        <v>75</v>
      </c>
      <c r="H398" s="37">
        <v>0.22</v>
      </c>
      <c r="I398" s="38">
        <v>6.09</v>
      </c>
      <c r="J398" s="38">
        <v>1.33</v>
      </c>
    </row>
    <row r="399" spans="1:10" ht="25.5">
      <c r="A399" s="34" t="s">
        <v>122</v>
      </c>
      <c r="B399" s="35" t="s">
        <v>338</v>
      </c>
      <c r="C399" s="34" t="s">
        <v>27</v>
      </c>
      <c r="D399" s="34" t="s">
        <v>339</v>
      </c>
      <c r="E399" s="361" t="s">
        <v>123</v>
      </c>
      <c r="F399" s="361"/>
      <c r="G399" s="36" t="s">
        <v>75</v>
      </c>
      <c r="H399" s="37">
        <v>0.35</v>
      </c>
      <c r="I399" s="38">
        <v>49.01</v>
      </c>
      <c r="J399" s="38">
        <v>17.149999999999999</v>
      </c>
    </row>
    <row r="400" spans="1:10" ht="25.5">
      <c r="A400" s="34" t="s">
        <v>122</v>
      </c>
      <c r="B400" s="35" t="s">
        <v>340</v>
      </c>
      <c r="C400" s="34" t="s">
        <v>27</v>
      </c>
      <c r="D400" s="34" t="s">
        <v>341</v>
      </c>
      <c r="E400" s="361" t="s">
        <v>123</v>
      </c>
      <c r="F400" s="361"/>
      <c r="G400" s="36" t="s">
        <v>75</v>
      </c>
      <c r="H400" s="37">
        <v>0.22</v>
      </c>
      <c r="I400" s="38">
        <v>12.26</v>
      </c>
      <c r="J400" s="38">
        <v>2.69</v>
      </c>
    </row>
    <row r="401" spans="1:10" ht="25.5">
      <c r="A401" s="34" t="s">
        <v>122</v>
      </c>
      <c r="B401" s="35" t="s">
        <v>342</v>
      </c>
      <c r="C401" s="34" t="s">
        <v>27</v>
      </c>
      <c r="D401" s="34" t="s">
        <v>343</v>
      </c>
      <c r="E401" s="361" t="s">
        <v>123</v>
      </c>
      <c r="F401" s="361"/>
      <c r="G401" s="36" t="s">
        <v>75</v>
      </c>
      <c r="H401" s="37">
        <v>3</v>
      </c>
      <c r="I401" s="38">
        <v>0.03</v>
      </c>
      <c r="J401" s="38">
        <v>0.09</v>
      </c>
    </row>
    <row r="402" spans="1:10" ht="25.5">
      <c r="A402" s="34" t="s">
        <v>122</v>
      </c>
      <c r="B402" s="35" t="s">
        <v>344</v>
      </c>
      <c r="C402" s="34" t="s">
        <v>27</v>
      </c>
      <c r="D402" s="34" t="s">
        <v>345</v>
      </c>
      <c r="E402" s="361" t="s">
        <v>123</v>
      </c>
      <c r="F402" s="361"/>
      <c r="G402" s="36" t="s">
        <v>75</v>
      </c>
      <c r="H402" s="37">
        <v>1.55</v>
      </c>
      <c r="I402" s="38">
        <v>16.84</v>
      </c>
      <c r="J402" s="38">
        <v>26.1</v>
      </c>
    </row>
    <row r="403" spans="1:10" ht="25.5">
      <c r="A403" s="34" t="s">
        <v>122</v>
      </c>
      <c r="B403" s="35" t="s">
        <v>346</v>
      </c>
      <c r="C403" s="34" t="s">
        <v>27</v>
      </c>
      <c r="D403" s="34" t="s">
        <v>347</v>
      </c>
      <c r="E403" s="361" t="s">
        <v>123</v>
      </c>
      <c r="F403" s="361"/>
      <c r="G403" s="36" t="s">
        <v>75</v>
      </c>
      <c r="H403" s="37">
        <v>0.44</v>
      </c>
      <c r="I403" s="38">
        <v>0.48</v>
      </c>
      <c r="J403" s="38">
        <v>0.21</v>
      </c>
    </row>
    <row r="404" spans="1:10" ht="25.5">
      <c r="A404" s="39"/>
      <c r="B404" s="39"/>
      <c r="C404" s="39"/>
      <c r="D404" s="39"/>
      <c r="E404" s="39" t="s">
        <v>124</v>
      </c>
      <c r="F404" s="40">
        <v>2.9511551510582152</v>
      </c>
      <c r="G404" s="39" t="s">
        <v>125</v>
      </c>
      <c r="H404" s="40">
        <v>2.5299999999999998</v>
      </c>
      <c r="I404" s="39" t="s">
        <v>126</v>
      </c>
      <c r="J404" s="40">
        <v>5.48</v>
      </c>
    </row>
    <row r="405" spans="1:10" ht="15" thickBot="1">
      <c r="A405" s="39"/>
      <c r="B405" s="39"/>
      <c r="C405" s="39"/>
      <c r="D405" s="39"/>
      <c r="E405" s="39" t="s">
        <v>127</v>
      </c>
      <c r="F405" s="40">
        <v>15.48</v>
      </c>
      <c r="G405" s="39"/>
      <c r="H405" s="363" t="s">
        <v>128</v>
      </c>
      <c r="I405" s="363"/>
      <c r="J405" s="40">
        <v>76.89</v>
      </c>
    </row>
    <row r="406" spans="1:10" ht="15" thickTop="1">
      <c r="A406" s="41"/>
      <c r="B406" s="41"/>
      <c r="C406" s="41"/>
      <c r="D406" s="41"/>
      <c r="E406" s="41"/>
      <c r="F406" s="41"/>
      <c r="G406" s="41"/>
      <c r="H406" s="41"/>
      <c r="I406" s="41"/>
      <c r="J406" s="41"/>
    </row>
    <row r="407" spans="1:10" ht="15">
      <c r="A407" s="3" t="s">
        <v>759</v>
      </c>
      <c r="B407" s="4" t="s">
        <v>15</v>
      </c>
      <c r="C407" s="3" t="s">
        <v>16</v>
      </c>
      <c r="D407" s="3" t="s">
        <v>6</v>
      </c>
      <c r="E407" s="353" t="s">
        <v>110</v>
      </c>
      <c r="F407" s="353"/>
      <c r="G407" s="5" t="s">
        <v>17</v>
      </c>
      <c r="H407" s="4" t="s">
        <v>18</v>
      </c>
      <c r="I407" s="4" t="s">
        <v>19</v>
      </c>
      <c r="J407" s="4" t="s">
        <v>7</v>
      </c>
    </row>
    <row r="408" spans="1:10" ht="25.5">
      <c r="A408" s="7" t="s">
        <v>111</v>
      </c>
      <c r="B408" s="8" t="s">
        <v>73</v>
      </c>
      <c r="C408" s="7" t="s">
        <v>27</v>
      </c>
      <c r="D408" s="7" t="s">
        <v>74</v>
      </c>
      <c r="E408" s="362" t="s">
        <v>145</v>
      </c>
      <c r="F408" s="362"/>
      <c r="G408" s="9" t="s">
        <v>25</v>
      </c>
      <c r="H408" s="28">
        <v>1</v>
      </c>
      <c r="I408" s="10">
        <v>28.11</v>
      </c>
      <c r="J408" s="10">
        <v>28.11</v>
      </c>
    </row>
    <row r="409" spans="1:10" ht="25.5">
      <c r="A409" s="29" t="s">
        <v>113</v>
      </c>
      <c r="B409" s="30" t="s">
        <v>274</v>
      </c>
      <c r="C409" s="29" t="s">
        <v>27</v>
      </c>
      <c r="D409" s="29" t="s">
        <v>275</v>
      </c>
      <c r="E409" s="364" t="s">
        <v>112</v>
      </c>
      <c r="F409" s="364"/>
      <c r="G409" s="31" t="s">
        <v>119</v>
      </c>
      <c r="H409" s="32">
        <v>0.63129999999999997</v>
      </c>
      <c r="I409" s="33">
        <v>17.46</v>
      </c>
      <c r="J409" s="33">
        <v>11.02</v>
      </c>
    </row>
    <row r="410" spans="1:10" ht="25.5">
      <c r="A410" s="29" t="s">
        <v>113</v>
      </c>
      <c r="B410" s="30" t="s">
        <v>120</v>
      </c>
      <c r="C410" s="29" t="s">
        <v>27</v>
      </c>
      <c r="D410" s="29" t="s">
        <v>121</v>
      </c>
      <c r="E410" s="364" t="s">
        <v>112</v>
      </c>
      <c r="F410" s="364"/>
      <c r="G410" s="31" t="s">
        <v>119</v>
      </c>
      <c r="H410" s="32">
        <v>0.31559999999999999</v>
      </c>
      <c r="I410" s="33">
        <v>13.91</v>
      </c>
      <c r="J410" s="33">
        <v>4.38</v>
      </c>
    </row>
    <row r="411" spans="1:10">
      <c r="A411" s="34" t="s">
        <v>122</v>
      </c>
      <c r="B411" s="35" t="s">
        <v>276</v>
      </c>
      <c r="C411" s="34" t="s">
        <v>27</v>
      </c>
      <c r="D411" s="34" t="s">
        <v>277</v>
      </c>
      <c r="E411" s="361" t="s">
        <v>123</v>
      </c>
      <c r="F411" s="361"/>
      <c r="G411" s="36" t="s">
        <v>34</v>
      </c>
      <c r="H411" s="37">
        <v>2.5000000000000001E-2</v>
      </c>
      <c r="I411" s="38">
        <v>30.78</v>
      </c>
      <c r="J411" s="38">
        <v>0.76</v>
      </c>
    </row>
    <row r="412" spans="1:10" ht="25.5">
      <c r="A412" s="34" t="s">
        <v>122</v>
      </c>
      <c r="B412" s="35" t="s">
        <v>278</v>
      </c>
      <c r="C412" s="34" t="s">
        <v>27</v>
      </c>
      <c r="D412" s="34" t="s">
        <v>279</v>
      </c>
      <c r="E412" s="361" t="s">
        <v>123</v>
      </c>
      <c r="F412" s="361"/>
      <c r="G412" s="36" t="s">
        <v>34</v>
      </c>
      <c r="H412" s="37">
        <v>0.99639999999999995</v>
      </c>
      <c r="I412" s="38">
        <v>0.7</v>
      </c>
      <c r="J412" s="38">
        <v>0.69</v>
      </c>
    </row>
    <row r="413" spans="1:10">
      <c r="A413" s="34" t="s">
        <v>122</v>
      </c>
      <c r="B413" s="35" t="s">
        <v>280</v>
      </c>
      <c r="C413" s="34" t="s">
        <v>27</v>
      </c>
      <c r="D413" s="34" t="s">
        <v>281</v>
      </c>
      <c r="E413" s="361" t="s">
        <v>123</v>
      </c>
      <c r="F413" s="361"/>
      <c r="G413" s="36" t="s">
        <v>221</v>
      </c>
      <c r="H413" s="37">
        <v>3.0800000000000001E-2</v>
      </c>
      <c r="I413" s="38">
        <v>20.38</v>
      </c>
      <c r="J413" s="38">
        <v>0.62</v>
      </c>
    </row>
    <row r="414" spans="1:10" ht="25.5">
      <c r="A414" s="34" t="s">
        <v>122</v>
      </c>
      <c r="B414" s="35" t="s">
        <v>282</v>
      </c>
      <c r="C414" s="34" t="s">
        <v>27</v>
      </c>
      <c r="D414" s="34" t="s">
        <v>283</v>
      </c>
      <c r="E414" s="361" t="s">
        <v>123</v>
      </c>
      <c r="F414" s="361"/>
      <c r="G414" s="36" t="s">
        <v>25</v>
      </c>
      <c r="H414" s="37">
        <v>1.0740000000000001</v>
      </c>
      <c r="I414" s="38">
        <v>9.8000000000000007</v>
      </c>
      <c r="J414" s="38">
        <v>10.52</v>
      </c>
    </row>
    <row r="415" spans="1:10">
      <c r="A415" s="34" t="s">
        <v>122</v>
      </c>
      <c r="B415" s="35" t="s">
        <v>284</v>
      </c>
      <c r="C415" s="34" t="s">
        <v>27</v>
      </c>
      <c r="D415" s="34" t="s">
        <v>285</v>
      </c>
      <c r="E415" s="361" t="s">
        <v>123</v>
      </c>
      <c r="F415" s="361"/>
      <c r="G415" s="36" t="s">
        <v>34</v>
      </c>
      <c r="H415" s="37">
        <v>7.7999999999999996E-3</v>
      </c>
      <c r="I415" s="38">
        <v>15.72</v>
      </c>
      <c r="J415" s="38">
        <v>0.12</v>
      </c>
    </row>
    <row r="416" spans="1:10" ht="25.5">
      <c r="A416" s="39"/>
      <c r="B416" s="39"/>
      <c r="C416" s="39"/>
      <c r="D416" s="39"/>
      <c r="E416" s="39" t="s">
        <v>124</v>
      </c>
      <c r="F416" s="40">
        <v>6.4085303462760512</v>
      </c>
      <c r="G416" s="39" t="s">
        <v>125</v>
      </c>
      <c r="H416" s="40">
        <v>5.49</v>
      </c>
      <c r="I416" s="39" t="s">
        <v>126</v>
      </c>
      <c r="J416" s="40">
        <v>11.9</v>
      </c>
    </row>
    <row r="417" spans="1:10" ht="15" thickBot="1">
      <c r="A417" s="39"/>
      <c r="B417" s="39"/>
      <c r="C417" s="39"/>
      <c r="D417" s="39"/>
      <c r="E417" s="39" t="s">
        <v>127</v>
      </c>
      <c r="F417" s="40">
        <v>7.08</v>
      </c>
      <c r="G417" s="39"/>
      <c r="H417" s="363" t="s">
        <v>128</v>
      </c>
      <c r="I417" s="363"/>
      <c r="J417" s="40">
        <v>35.19</v>
      </c>
    </row>
    <row r="418" spans="1:10" ht="15" thickTop="1">
      <c r="A418" s="41"/>
      <c r="B418" s="41"/>
      <c r="C418" s="41"/>
      <c r="D418" s="41"/>
      <c r="E418" s="41"/>
      <c r="F418" s="41"/>
      <c r="G418" s="41"/>
      <c r="H418" s="41"/>
      <c r="I418" s="41"/>
      <c r="J418" s="41"/>
    </row>
    <row r="419" spans="1:10" ht="15">
      <c r="A419" s="3" t="s">
        <v>760</v>
      </c>
      <c r="B419" s="4" t="s">
        <v>15</v>
      </c>
      <c r="C419" s="3" t="s">
        <v>16</v>
      </c>
      <c r="D419" s="3" t="s">
        <v>6</v>
      </c>
      <c r="E419" s="353" t="s">
        <v>110</v>
      </c>
      <c r="F419" s="353"/>
      <c r="G419" s="5" t="s">
        <v>17</v>
      </c>
      <c r="H419" s="4" t="s">
        <v>18</v>
      </c>
      <c r="I419" s="4" t="s">
        <v>19</v>
      </c>
      <c r="J419" s="4" t="s">
        <v>7</v>
      </c>
    </row>
    <row r="420" spans="1:10" ht="25.5">
      <c r="A420" s="7" t="s">
        <v>111</v>
      </c>
      <c r="B420" s="8" t="s">
        <v>761</v>
      </c>
      <c r="C420" s="7" t="s">
        <v>27</v>
      </c>
      <c r="D420" s="7" t="s">
        <v>762</v>
      </c>
      <c r="E420" s="362" t="s">
        <v>202</v>
      </c>
      <c r="F420" s="362"/>
      <c r="G420" s="9" t="s">
        <v>25</v>
      </c>
      <c r="H420" s="28">
        <v>1</v>
      </c>
      <c r="I420" s="10">
        <v>32.5</v>
      </c>
      <c r="J420" s="10">
        <v>32.5</v>
      </c>
    </row>
    <row r="421" spans="1:10" ht="38.25">
      <c r="A421" s="29" t="s">
        <v>113</v>
      </c>
      <c r="B421" s="30" t="s">
        <v>203</v>
      </c>
      <c r="C421" s="29" t="s">
        <v>27</v>
      </c>
      <c r="D421" s="29" t="s">
        <v>204</v>
      </c>
      <c r="E421" s="364" t="s">
        <v>112</v>
      </c>
      <c r="F421" s="364"/>
      <c r="G421" s="31" t="s">
        <v>30</v>
      </c>
      <c r="H421" s="32">
        <v>2.5000000000000001E-2</v>
      </c>
      <c r="I421" s="33">
        <v>430.8</v>
      </c>
      <c r="J421" s="33">
        <v>10.77</v>
      </c>
    </row>
    <row r="422" spans="1:10" ht="25.5">
      <c r="A422" s="29" t="s">
        <v>113</v>
      </c>
      <c r="B422" s="30" t="s">
        <v>159</v>
      </c>
      <c r="C422" s="29" t="s">
        <v>27</v>
      </c>
      <c r="D422" s="29" t="s">
        <v>160</v>
      </c>
      <c r="E422" s="364" t="s">
        <v>112</v>
      </c>
      <c r="F422" s="364"/>
      <c r="G422" s="31" t="s">
        <v>119</v>
      </c>
      <c r="H422" s="32">
        <v>0.97499999999999998</v>
      </c>
      <c r="I422" s="33">
        <v>17.57</v>
      </c>
      <c r="J422" s="33">
        <v>17.13</v>
      </c>
    </row>
    <row r="423" spans="1:10" ht="25.5">
      <c r="A423" s="29" t="s">
        <v>113</v>
      </c>
      <c r="B423" s="30" t="s">
        <v>120</v>
      </c>
      <c r="C423" s="29" t="s">
        <v>27</v>
      </c>
      <c r="D423" s="29" t="s">
        <v>121</v>
      </c>
      <c r="E423" s="364" t="s">
        <v>112</v>
      </c>
      <c r="F423" s="364"/>
      <c r="G423" s="31" t="s">
        <v>119</v>
      </c>
      <c r="H423" s="32">
        <v>0.19700000000000001</v>
      </c>
      <c r="I423" s="33">
        <v>13.91</v>
      </c>
      <c r="J423" s="33">
        <v>2.74</v>
      </c>
    </row>
    <row r="424" spans="1:10" ht="25.5">
      <c r="A424" s="34" t="s">
        <v>122</v>
      </c>
      <c r="B424" s="35" t="s">
        <v>205</v>
      </c>
      <c r="C424" s="34" t="s">
        <v>27</v>
      </c>
      <c r="D424" s="34" t="s">
        <v>206</v>
      </c>
      <c r="E424" s="361" t="s">
        <v>123</v>
      </c>
      <c r="F424" s="361"/>
      <c r="G424" s="36" t="s">
        <v>187</v>
      </c>
      <c r="H424" s="37">
        <v>0.28000000000000003</v>
      </c>
      <c r="I424" s="38">
        <v>6.66</v>
      </c>
      <c r="J424" s="38">
        <v>1.86</v>
      </c>
    </row>
    <row r="425" spans="1:10" ht="25.5">
      <c r="A425" s="39"/>
      <c r="B425" s="39"/>
      <c r="C425" s="39"/>
      <c r="D425" s="39"/>
      <c r="E425" s="39" t="s">
        <v>124</v>
      </c>
      <c r="F425" s="40">
        <v>9.0688782379234212</v>
      </c>
      <c r="G425" s="39" t="s">
        <v>125</v>
      </c>
      <c r="H425" s="40">
        <v>7.77</v>
      </c>
      <c r="I425" s="39" t="s">
        <v>126</v>
      </c>
      <c r="J425" s="40">
        <v>16.84</v>
      </c>
    </row>
    <row r="426" spans="1:10" ht="15" thickBot="1">
      <c r="A426" s="39"/>
      <c r="B426" s="39"/>
      <c r="C426" s="39"/>
      <c r="D426" s="39"/>
      <c r="E426" s="39" t="s">
        <v>127</v>
      </c>
      <c r="F426" s="40">
        <v>8.19</v>
      </c>
      <c r="G426" s="39"/>
      <c r="H426" s="363" t="s">
        <v>128</v>
      </c>
      <c r="I426" s="363"/>
      <c r="J426" s="40">
        <v>40.69</v>
      </c>
    </row>
    <row r="427" spans="1:10" ht="15" thickTop="1">
      <c r="A427" s="41"/>
      <c r="B427" s="41"/>
      <c r="C427" s="41"/>
      <c r="D427" s="41"/>
      <c r="E427" s="41"/>
      <c r="F427" s="41"/>
      <c r="G427" s="41"/>
      <c r="H427" s="41"/>
      <c r="I427" s="41"/>
      <c r="J427" s="41"/>
    </row>
    <row r="428" spans="1:10" ht="15">
      <c r="A428" s="3" t="s">
        <v>763</v>
      </c>
      <c r="B428" s="4" t="s">
        <v>15</v>
      </c>
      <c r="C428" s="3" t="s">
        <v>16</v>
      </c>
      <c r="D428" s="3" t="s">
        <v>6</v>
      </c>
      <c r="E428" s="353" t="s">
        <v>110</v>
      </c>
      <c r="F428" s="353"/>
      <c r="G428" s="5" t="s">
        <v>17</v>
      </c>
      <c r="H428" s="4" t="s">
        <v>18</v>
      </c>
      <c r="I428" s="4" t="s">
        <v>19</v>
      </c>
      <c r="J428" s="4" t="s">
        <v>7</v>
      </c>
    </row>
    <row r="429" spans="1:10" ht="38.25">
      <c r="A429" s="7" t="s">
        <v>111</v>
      </c>
      <c r="B429" s="8" t="s">
        <v>764</v>
      </c>
      <c r="C429" s="7" t="s">
        <v>27</v>
      </c>
      <c r="D429" s="7" t="s">
        <v>765</v>
      </c>
      <c r="E429" s="362" t="s">
        <v>145</v>
      </c>
      <c r="F429" s="362"/>
      <c r="G429" s="9" t="s">
        <v>25</v>
      </c>
      <c r="H429" s="28">
        <v>1</v>
      </c>
      <c r="I429" s="10">
        <v>2.72</v>
      </c>
      <c r="J429" s="10">
        <v>2.72</v>
      </c>
    </row>
    <row r="430" spans="1:10" ht="38.25">
      <c r="A430" s="29" t="s">
        <v>113</v>
      </c>
      <c r="B430" s="30" t="s">
        <v>232</v>
      </c>
      <c r="C430" s="29" t="s">
        <v>27</v>
      </c>
      <c r="D430" s="29" t="s">
        <v>233</v>
      </c>
      <c r="E430" s="364" t="s">
        <v>112</v>
      </c>
      <c r="F430" s="364"/>
      <c r="G430" s="31" t="s">
        <v>30</v>
      </c>
      <c r="H430" s="32">
        <v>4.1999999999999997E-3</v>
      </c>
      <c r="I430" s="33">
        <v>336.72</v>
      </c>
      <c r="J430" s="33">
        <v>1.41</v>
      </c>
    </row>
    <row r="431" spans="1:10" ht="25.5">
      <c r="A431" s="29" t="s">
        <v>113</v>
      </c>
      <c r="B431" s="30" t="s">
        <v>159</v>
      </c>
      <c r="C431" s="29" t="s">
        <v>27</v>
      </c>
      <c r="D431" s="29" t="s">
        <v>160</v>
      </c>
      <c r="E431" s="364" t="s">
        <v>112</v>
      </c>
      <c r="F431" s="364"/>
      <c r="G431" s="31" t="s">
        <v>119</v>
      </c>
      <c r="H431" s="32">
        <v>7.0000000000000007E-2</v>
      </c>
      <c r="I431" s="33">
        <v>17.57</v>
      </c>
      <c r="J431" s="33">
        <v>1.22</v>
      </c>
    </row>
    <row r="432" spans="1:10" ht="25.5">
      <c r="A432" s="29" t="s">
        <v>113</v>
      </c>
      <c r="B432" s="30" t="s">
        <v>120</v>
      </c>
      <c r="C432" s="29" t="s">
        <v>27</v>
      </c>
      <c r="D432" s="29" t="s">
        <v>121</v>
      </c>
      <c r="E432" s="364" t="s">
        <v>112</v>
      </c>
      <c r="F432" s="364"/>
      <c r="G432" s="31" t="s">
        <v>119</v>
      </c>
      <c r="H432" s="32">
        <v>7.0000000000000001E-3</v>
      </c>
      <c r="I432" s="33">
        <v>13.91</v>
      </c>
      <c r="J432" s="33">
        <v>0.09</v>
      </c>
    </row>
    <row r="433" spans="1:10" ht="25.5">
      <c r="A433" s="39"/>
      <c r="B433" s="39"/>
      <c r="C433" s="39"/>
      <c r="D433" s="39"/>
      <c r="E433" s="39" t="s">
        <v>124</v>
      </c>
      <c r="F433" s="40">
        <v>0.667779632721202</v>
      </c>
      <c r="G433" s="39" t="s">
        <v>125</v>
      </c>
      <c r="H433" s="40">
        <v>0.56999999999999995</v>
      </c>
      <c r="I433" s="39" t="s">
        <v>126</v>
      </c>
      <c r="J433" s="40">
        <v>1.24</v>
      </c>
    </row>
    <row r="434" spans="1:10" ht="15" thickBot="1">
      <c r="A434" s="39"/>
      <c r="B434" s="39"/>
      <c r="C434" s="39"/>
      <c r="D434" s="39"/>
      <c r="E434" s="39" t="s">
        <v>127</v>
      </c>
      <c r="F434" s="40">
        <v>0.68</v>
      </c>
      <c r="G434" s="39"/>
      <c r="H434" s="363" t="s">
        <v>128</v>
      </c>
      <c r="I434" s="363"/>
      <c r="J434" s="40">
        <v>3.4</v>
      </c>
    </row>
    <row r="435" spans="1:10" ht="15" thickTop="1">
      <c r="A435" s="41"/>
      <c r="B435" s="41"/>
      <c r="C435" s="41"/>
      <c r="D435" s="41"/>
      <c r="E435" s="41"/>
      <c r="F435" s="41"/>
      <c r="G435" s="41"/>
      <c r="H435" s="41"/>
      <c r="I435" s="41"/>
      <c r="J435" s="41"/>
    </row>
    <row r="436" spans="1:10" ht="15">
      <c r="A436" s="3" t="s">
        <v>766</v>
      </c>
      <c r="B436" s="4" t="s">
        <v>15</v>
      </c>
      <c r="C436" s="3" t="s">
        <v>16</v>
      </c>
      <c r="D436" s="3" t="s">
        <v>6</v>
      </c>
      <c r="E436" s="353" t="s">
        <v>110</v>
      </c>
      <c r="F436" s="353"/>
      <c r="G436" s="5" t="s">
        <v>17</v>
      </c>
      <c r="H436" s="4" t="s">
        <v>18</v>
      </c>
      <c r="I436" s="4" t="s">
        <v>19</v>
      </c>
      <c r="J436" s="4" t="s">
        <v>7</v>
      </c>
    </row>
    <row r="437" spans="1:10" ht="51">
      <c r="A437" s="7" t="s">
        <v>111</v>
      </c>
      <c r="B437" s="8" t="s">
        <v>394</v>
      </c>
      <c r="C437" s="7" t="s">
        <v>27</v>
      </c>
      <c r="D437" s="7" t="s">
        <v>395</v>
      </c>
      <c r="E437" s="362" t="s">
        <v>145</v>
      </c>
      <c r="F437" s="362"/>
      <c r="G437" s="9" t="s">
        <v>25</v>
      </c>
      <c r="H437" s="28">
        <v>1</v>
      </c>
      <c r="I437" s="10">
        <v>23.87</v>
      </c>
      <c r="J437" s="10">
        <v>23.87</v>
      </c>
    </row>
    <row r="438" spans="1:10" ht="51">
      <c r="A438" s="29" t="s">
        <v>113</v>
      </c>
      <c r="B438" s="30" t="s">
        <v>217</v>
      </c>
      <c r="C438" s="29" t="s">
        <v>27</v>
      </c>
      <c r="D438" s="29" t="s">
        <v>218</v>
      </c>
      <c r="E438" s="364" t="s">
        <v>112</v>
      </c>
      <c r="F438" s="364"/>
      <c r="G438" s="31" t="s">
        <v>30</v>
      </c>
      <c r="H438" s="32">
        <v>3.7600000000000001E-2</v>
      </c>
      <c r="I438" s="33">
        <v>352.44</v>
      </c>
      <c r="J438" s="33">
        <v>13.25</v>
      </c>
    </row>
    <row r="439" spans="1:10" ht="25.5">
      <c r="A439" s="29" t="s">
        <v>113</v>
      </c>
      <c r="B439" s="30" t="s">
        <v>159</v>
      </c>
      <c r="C439" s="29" t="s">
        <v>27</v>
      </c>
      <c r="D439" s="29" t="s">
        <v>160</v>
      </c>
      <c r="E439" s="364" t="s">
        <v>112</v>
      </c>
      <c r="F439" s="364"/>
      <c r="G439" s="31" t="s">
        <v>119</v>
      </c>
      <c r="H439" s="32">
        <v>0.47</v>
      </c>
      <c r="I439" s="33">
        <v>17.57</v>
      </c>
      <c r="J439" s="33">
        <v>8.25</v>
      </c>
    </row>
    <row r="440" spans="1:10" ht="25.5">
      <c r="A440" s="29" t="s">
        <v>113</v>
      </c>
      <c r="B440" s="30" t="s">
        <v>120</v>
      </c>
      <c r="C440" s="29" t="s">
        <v>27</v>
      </c>
      <c r="D440" s="29" t="s">
        <v>121</v>
      </c>
      <c r="E440" s="364" t="s">
        <v>112</v>
      </c>
      <c r="F440" s="364"/>
      <c r="G440" s="31" t="s">
        <v>119</v>
      </c>
      <c r="H440" s="32">
        <v>0.17100000000000001</v>
      </c>
      <c r="I440" s="33">
        <v>13.91</v>
      </c>
      <c r="J440" s="33">
        <v>2.37</v>
      </c>
    </row>
    <row r="441" spans="1:10" ht="25.5">
      <c r="A441" s="39"/>
      <c r="B441" s="39"/>
      <c r="C441" s="39"/>
      <c r="D441" s="39"/>
      <c r="E441" s="39" t="s">
        <v>124</v>
      </c>
      <c r="F441" s="40">
        <v>5.5414938876622326</v>
      </c>
      <c r="G441" s="39" t="s">
        <v>125</v>
      </c>
      <c r="H441" s="40">
        <v>4.75</v>
      </c>
      <c r="I441" s="39" t="s">
        <v>126</v>
      </c>
      <c r="J441" s="40">
        <v>10.29</v>
      </c>
    </row>
    <row r="442" spans="1:10" ht="15" thickBot="1">
      <c r="A442" s="39"/>
      <c r="B442" s="39"/>
      <c r="C442" s="39"/>
      <c r="D442" s="39"/>
      <c r="E442" s="39" t="s">
        <v>127</v>
      </c>
      <c r="F442" s="40">
        <v>6.02</v>
      </c>
      <c r="G442" s="39"/>
      <c r="H442" s="363" t="s">
        <v>128</v>
      </c>
      <c r="I442" s="363"/>
      <c r="J442" s="40">
        <v>29.89</v>
      </c>
    </row>
    <row r="443" spans="1:10" ht="15" thickTop="1">
      <c r="A443" s="41"/>
      <c r="B443" s="41"/>
      <c r="C443" s="41"/>
      <c r="D443" s="41"/>
      <c r="E443" s="41"/>
      <c r="F443" s="41"/>
      <c r="G443" s="41"/>
      <c r="H443" s="41"/>
      <c r="I443" s="41"/>
      <c r="J443" s="41"/>
    </row>
    <row r="444" spans="1:10" ht="15">
      <c r="A444" s="3" t="s">
        <v>767</v>
      </c>
      <c r="B444" s="4" t="s">
        <v>15</v>
      </c>
      <c r="C444" s="3" t="s">
        <v>16</v>
      </c>
      <c r="D444" s="3" t="s">
        <v>6</v>
      </c>
      <c r="E444" s="353" t="s">
        <v>110</v>
      </c>
      <c r="F444" s="353"/>
      <c r="G444" s="5" t="s">
        <v>17</v>
      </c>
      <c r="H444" s="4" t="s">
        <v>18</v>
      </c>
      <c r="I444" s="4" t="s">
        <v>19</v>
      </c>
      <c r="J444" s="4" t="s">
        <v>7</v>
      </c>
    </row>
    <row r="445" spans="1:10" ht="38.25">
      <c r="A445" s="7" t="s">
        <v>111</v>
      </c>
      <c r="B445" s="8" t="s">
        <v>768</v>
      </c>
      <c r="C445" s="7" t="s">
        <v>24</v>
      </c>
      <c r="D445" s="7" t="s">
        <v>769</v>
      </c>
      <c r="E445" s="362" t="s">
        <v>142</v>
      </c>
      <c r="F445" s="362"/>
      <c r="G445" s="9" t="s">
        <v>30</v>
      </c>
      <c r="H445" s="28">
        <v>1</v>
      </c>
      <c r="I445" s="10">
        <v>13.18</v>
      </c>
      <c r="J445" s="10">
        <v>13.18</v>
      </c>
    </row>
    <row r="446" spans="1:10" ht="25.5">
      <c r="A446" s="29" t="s">
        <v>113</v>
      </c>
      <c r="B446" s="30" t="s">
        <v>120</v>
      </c>
      <c r="C446" s="29" t="s">
        <v>27</v>
      </c>
      <c r="D446" s="29" t="s">
        <v>121</v>
      </c>
      <c r="E446" s="364" t="s">
        <v>112</v>
      </c>
      <c r="F446" s="364"/>
      <c r="G446" s="31" t="s">
        <v>119</v>
      </c>
      <c r="H446" s="32">
        <v>0.25</v>
      </c>
      <c r="I446" s="33">
        <v>13.91</v>
      </c>
      <c r="J446" s="33">
        <v>3.47</v>
      </c>
    </row>
    <row r="447" spans="1:10" ht="25.5">
      <c r="A447" s="34" t="s">
        <v>122</v>
      </c>
      <c r="B447" s="35" t="s">
        <v>253</v>
      </c>
      <c r="C447" s="34" t="s">
        <v>27</v>
      </c>
      <c r="D447" s="34" t="s">
        <v>254</v>
      </c>
      <c r="E447" s="361" t="s">
        <v>123</v>
      </c>
      <c r="F447" s="361"/>
      <c r="G447" s="36" t="s">
        <v>30</v>
      </c>
      <c r="H447" s="37">
        <v>0.125</v>
      </c>
      <c r="I447" s="38">
        <v>77.69</v>
      </c>
      <c r="J447" s="38">
        <v>9.7100000000000009</v>
      </c>
    </row>
    <row r="448" spans="1:10" ht="25.5">
      <c r="A448" s="39"/>
      <c r="B448" s="39"/>
      <c r="C448" s="39"/>
      <c r="D448" s="39"/>
      <c r="E448" s="39" t="s">
        <v>124</v>
      </c>
      <c r="F448" s="40">
        <v>1.3840271420108783</v>
      </c>
      <c r="G448" s="39" t="s">
        <v>125</v>
      </c>
      <c r="H448" s="40">
        <v>1.19</v>
      </c>
      <c r="I448" s="39" t="s">
        <v>126</v>
      </c>
      <c r="J448" s="40">
        <v>2.57</v>
      </c>
    </row>
    <row r="449" spans="1:10" ht="15" thickBot="1">
      <c r="A449" s="39"/>
      <c r="B449" s="39"/>
      <c r="C449" s="39"/>
      <c r="D449" s="39"/>
      <c r="E449" s="39" t="s">
        <v>127</v>
      </c>
      <c r="F449" s="40">
        <v>3.32</v>
      </c>
      <c r="G449" s="39"/>
      <c r="H449" s="363" t="s">
        <v>128</v>
      </c>
      <c r="I449" s="363"/>
      <c r="J449" s="40">
        <v>16.5</v>
      </c>
    </row>
    <row r="450" spans="1:10" ht="15" thickTop="1">
      <c r="A450" s="41"/>
      <c r="B450" s="41"/>
      <c r="C450" s="41"/>
      <c r="D450" s="41"/>
      <c r="E450" s="41"/>
      <c r="F450" s="41"/>
      <c r="G450" s="41"/>
      <c r="H450" s="41"/>
      <c r="I450" s="41"/>
      <c r="J450" s="41"/>
    </row>
    <row r="451" spans="1:10" ht="15">
      <c r="A451" s="3" t="s">
        <v>771</v>
      </c>
      <c r="B451" s="4" t="s">
        <v>15</v>
      </c>
      <c r="C451" s="3" t="s">
        <v>16</v>
      </c>
      <c r="D451" s="3" t="s">
        <v>6</v>
      </c>
      <c r="E451" s="353" t="s">
        <v>110</v>
      </c>
      <c r="F451" s="353"/>
      <c r="G451" s="5" t="s">
        <v>17</v>
      </c>
      <c r="H451" s="4" t="s">
        <v>18</v>
      </c>
      <c r="I451" s="4" t="s">
        <v>19</v>
      </c>
      <c r="J451" s="4" t="s">
        <v>7</v>
      </c>
    </row>
    <row r="452" spans="1:10" ht="38.25">
      <c r="A452" s="7" t="s">
        <v>111</v>
      </c>
      <c r="B452" s="8" t="s">
        <v>79</v>
      </c>
      <c r="C452" s="7" t="s">
        <v>27</v>
      </c>
      <c r="D452" s="7" t="s">
        <v>80</v>
      </c>
      <c r="E452" s="362" t="s">
        <v>154</v>
      </c>
      <c r="F452" s="362"/>
      <c r="G452" s="9" t="s">
        <v>25</v>
      </c>
      <c r="H452" s="28">
        <v>1</v>
      </c>
      <c r="I452" s="10">
        <v>88.64</v>
      </c>
      <c r="J452" s="10">
        <v>88.64</v>
      </c>
    </row>
    <row r="453" spans="1:10" ht="25.5">
      <c r="A453" s="29" t="s">
        <v>113</v>
      </c>
      <c r="B453" s="30" t="s">
        <v>290</v>
      </c>
      <c r="C453" s="29" t="s">
        <v>27</v>
      </c>
      <c r="D453" s="29" t="s">
        <v>291</v>
      </c>
      <c r="E453" s="364" t="s">
        <v>112</v>
      </c>
      <c r="F453" s="364"/>
      <c r="G453" s="31" t="s">
        <v>119</v>
      </c>
      <c r="H453" s="32">
        <v>0.56999999999999995</v>
      </c>
      <c r="I453" s="33">
        <v>21.23</v>
      </c>
      <c r="J453" s="33">
        <v>12.1</v>
      </c>
    </row>
    <row r="454" spans="1:10" ht="25.5">
      <c r="A454" s="29" t="s">
        <v>113</v>
      </c>
      <c r="B454" s="30" t="s">
        <v>120</v>
      </c>
      <c r="C454" s="29" t="s">
        <v>27</v>
      </c>
      <c r="D454" s="29" t="s">
        <v>121</v>
      </c>
      <c r="E454" s="364" t="s">
        <v>112</v>
      </c>
      <c r="F454" s="364"/>
      <c r="G454" s="31" t="s">
        <v>119</v>
      </c>
      <c r="H454" s="32">
        <v>0.24</v>
      </c>
      <c r="I454" s="33">
        <v>13.91</v>
      </c>
      <c r="J454" s="33">
        <v>3.33</v>
      </c>
    </row>
    <row r="455" spans="1:10">
      <c r="A455" s="34" t="s">
        <v>122</v>
      </c>
      <c r="B455" s="35" t="s">
        <v>292</v>
      </c>
      <c r="C455" s="34" t="s">
        <v>27</v>
      </c>
      <c r="D455" s="34" t="s">
        <v>293</v>
      </c>
      <c r="E455" s="361" t="s">
        <v>123</v>
      </c>
      <c r="F455" s="361"/>
      <c r="G455" s="36" t="s">
        <v>34</v>
      </c>
      <c r="H455" s="37">
        <v>8.6199999999999992</v>
      </c>
      <c r="I455" s="38">
        <v>0.63</v>
      </c>
      <c r="J455" s="38">
        <v>5.43</v>
      </c>
    </row>
    <row r="456" spans="1:10" ht="25.5">
      <c r="A456" s="34" t="s">
        <v>122</v>
      </c>
      <c r="B456" s="35" t="s">
        <v>294</v>
      </c>
      <c r="C456" s="34" t="s">
        <v>27</v>
      </c>
      <c r="D456" s="34" t="s">
        <v>295</v>
      </c>
      <c r="E456" s="361" t="s">
        <v>123</v>
      </c>
      <c r="F456" s="361"/>
      <c r="G456" s="36" t="s">
        <v>25</v>
      </c>
      <c r="H456" s="37">
        <v>1.08</v>
      </c>
      <c r="I456" s="38">
        <v>62.29</v>
      </c>
      <c r="J456" s="38">
        <v>67.27</v>
      </c>
    </row>
    <row r="457" spans="1:10">
      <c r="A457" s="34" t="s">
        <v>122</v>
      </c>
      <c r="B457" s="35" t="s">
        <v>296</v>
      </c>
      <c r="C457" s="34" t="s">
        <v>27</v>
      </c>
      <c r="D457" s="34" t="s">
        <v>297</v>
      </c>
      <c r="E457" s="361" t="s">
        <v>123</v>
      </c>
      <c r="F457" s="361"/>
      <c r="G457" s="36" t="s">
        <v>34</v>
      </c>
      <c r="H457" s="37">
        <v>0.14000000000000001</v>
      </c>
      <c r="I457" s="38">
        <v>3.69</v>
      </c>
      <c r="J457" s="38">
        <v>0.51</v>
      </c>
    </row>
    <row r="458" spans="1:10" ht="25.5">
      <c r="A458" s="39"/>
      <c r="B458" s="39"/>
      <c r="C458" s="39"/>
      <c r="D458" s="39"/>
      <c r="E458" s="39" t="s">
        <v>124</v>
      </c>
      <c r="F458" s="40">
        <v>6.6939522860681784</v>
      </c>
      <c r="G458" s="39" t="s">
        <v>125</v>
      </c>
      <c r="H458" s="40">
        <v>5.74</v>
      </c>
      <c r="I458" s="39" t="s">
        <v>126</v>
      </c>
      <c r="J458" s="40">
        <v>12.430000000000001</v>
      </c>
    </row>
    <row r="459" spans="1:10" ht="15" thickBot="1">
      <c r="A459" s="39"/>
      <c r="B459" s="39"/>
      <c r="C459" s="39"/>
      <c r="D459" s="39"/>
      <c r="E459" s="39" t="s">
        <v>127</v>
      </c>
      <c r="F459" s="40">
        <v>22.35</v>
      </c>
      <c r="G459" s="39"/>
      <c r="H459" s="363" t="s">
        <v>128</v>
      </c>
      <c r="I459" s="363"/>
      <c r="J459" s="40">
        <v>110.99</v>
      </c>
    </row>
    <row r="460" spans="1:10" ht="15" thickTop="1">
      <c r="A460" s="41"/>
      <c r="B460" s="41"/>
      <c r="C460" s="41"/>
      <c r="D460" s="41"/>
      <c r="E460" s="41"/>
      <c r="F460" s="41"/>
      <c r="G460" s="41"/>
      <c r="H460" s="41"/>
      <c r="I460" s="41"/>
      <c r="J460" s="41"/>
    </row>
    <row r="461" spans="1:10" ht="15">
      <c r="A461" s="3" t="s">
        <v>772</v>
      </c>
      <c r="B461" s="4" t="s">
        <v>15</v>
      </c>
      <c r="C461" s="3" t="s">
        <v>16</v>
      </c>
      <c r="D461" s="3" t="s">
        <v>6</v>
      </c>
      <c r="E461" s="353" t="s">
        <v>110</v>
      </c>
      <c r="F461" s="353"/>
      <c r="G461" s="5" t="s">
        <v>17</v>
      </c>
      <c r="H461" s="4" t="s">
        <v>18</v>
      </c>
      <c r="I461" s="4" t="s">
        <v>19</v>
      </c>
      <c r="J461" s="4" t="s">
        <v>7</v>
      </c>
    </row>
    <row r="462" spans="1:10" ht="38.25">
      <c r="A462" s="7" t="s">
        <v>111</v>
      </c>
      <c r="B462" s="8" t="s">
        <v>773</v>
      </c>
      <c r="C462" s="7" t="s">
        <v>24</v>
      </c>
      <c r="D462" s="7" t="s">
        <v>774</v>
      </c>
      <c r="E462" s="362" t="s">
        <v>307</v>
      </c>
      <c r="F462" s="362"/>
      <c r="G462" s="9" t="s">
        <v>25</v>
      </c>
      <c r="H462" s="28">
        <v>1</v>
      </c>
      <c r="I462" s="10">
        <v>90.51</v>
      </c>
      <c r="J462" s="10">
        <v>90.51</v>
      </c>
    </row>
    <row r="463" spans="1:10" ht="25.5">
      <c r="A463" s="29" t="s">
        <v>113</v>
      </c>
      <c r="B463" s="30" t="s">
        <v>167</v>
      </c>
      <c r="C463" s="29" t="s">
        <v>27</v>
      </c>
      <c r="D463" s="29" t="s">
        <v>168</v>
      </c>
      <c r="E463" s="364" t="s">
        <v>112</v>
      </c>
      <c r="F463" s="364"/>
      <c r="G463" s="31" t="s">
        <v>119</v>
      </c>
      <c r="H463" s="32">
        <v>0.02</v>
      </c>
      <c r="I463" s="33">
        <v>17.46</v>
      </c>
      <c r="J463" s="33">
        <v>0.34</v>
      </c>
    </row>
    <row r="464" spans="1:10" ht="25.5">
      <c r="A464" s="29" t="s">
        <v>113</v>
      </c>
      <c r="B464" s="30" t="s">
        <v>159</v>
      </c>
      <c r="C464" s="29" t="s">
        <v>27</v>
      </c>
      <c r="D464" s="29" t="s">
        <v>160</v>
      </c>
      <c r="E464" s="364" t="s">
        <v>112</v>
      </c>
      <c r="F464" s="364"/>
      <c r="G464" s="31" t="s">
        <v>119</v>
      </c>
      <c r="H464" s="32">
        <v>0.26</v>
      </c>
      <c r="I464" s="33">
        <v>17.57</v>
      </c>
      <c r="J464" s="33">
        <v>4.5599999999999996</v>
      </c>
    </row>
    <row r="465" spans="1:10" ht="25.5">
      <c r="A465" s="29" t="s">
        <v>113</v>
      </c>
      <c r="B465" s="30" t="s">
        <v>120</v>
      </c>
      <c r="C465" s="29" t="s">
        <v>27</v>
      </c>
      <c r="D465" s="29" t="s">
        <v>121</v>
      </c>
      <c r="E465" s="364" t="s">
        <v>112</v>
      </c>
      <c r="F465" s="364"/>
      <c r="G465" s="31" t="s">
        <v>119</v>
      </c>
      <c r="H465" s="32">
        <v>1.94</v>
      </c>
      <c r="I465" s="33">
        <v>13.91</v>
      </c>
      <c r="J465" s="33">
        <v>26.98</v>
      </c>
    </row>
    <row r="466" spans="1:10" ht="38.25">
      <c r="A466" s="29" t="s">
        <v>113</v>
      </c>
      <c r="B466" s="30" t="s">
        <v>261</v>
      </c>
      <c r="C466" s="29" t="s">
        <v>27</v>
      </c>
      <c r="D466" s="29" t="s">
        <v>262</v>
      </c>
      <c r="E466" s="364" t="s">
        <v>116</v>
      </c>
      <c r="F466" s="364"/>
      <c r="G466" s="31" t="s">
        <v>30</v>
      </c>
      <c r="H466" s="32">
        <v>7.0000000000000007E-2</v>
      </c>
      <c r="I466" s="33">
        <v>303.55</v>
      </c>
      <c r="J466" s="33">
        <v>21.24</v>
      </c>
    </row>
    <row r="467" spans="1:10" ht="38.25">
      <c r="A467" s="34" t="s">
        <v>122</v>
      </c>
      <c r="B467" s="35" t="s">
        <v>330</v>
      </c>
      <c r="C467" s="34" t="s">
        <v>27</v>
      </c>
      <c r="D467" s="34" t="s">
        <v>331</v>
      </c>
      <c r="E467" s="361" t="s">
        <v>123</v>
      </c>
      <c r="F467" s="361"/>
      <c r="G467" s="36" t="s">
        <v>25</v>
      </c>
      <c r="H467" s="37">
        <v>1.05</v>
      </c>
      <c r="I467" s="38">
        <v>35.61</v>
      </c>
      <c r="J467" s="38">
        <v>37.39</v>
      </c>
    </row>
    <row r="468" spans="1:10" ht="25.5">
      <c r="A468" s="39"/>
      <c r="B468" s="39"/>
      <c r="C468" s="39"/>
      <c r="D468" s="39"/>
      <c r="E468" s="39" t="s">
        <v>124</v>
      </c>
      <c r="F468" s="40">
        <v>14.195702514944262</v>
      </c>
      <c r="G468" s="39" t="s">
        <v>125</v>
      </c>
      <c r="H468" s="40">
        <v>12.16</v>
      </c>
      <c r="I468" s="39" t="s">
        <v>126</v>
      </c>
      <c r="J468" s="40">
        <v>26.36</v>
      </c>
    </row>
    <row r="469" spans="1:10" ht="15" thickBot="1">
      <c r="A469" s="39"/>
      <c r="B469" s="39"/>
      <c r="C469" s="39"/>
      <c r="D469" s="39"/>
      <c r="E469" s="39" t="s">
        <v>127</v>
      </c>
      <c r="F469" s="40">
        <v>22.82</v>
      </c>
      <c r="G469" s="39"/>
      <c r="H469" s="363" t="s">
        <v>128</v>
      </c>
      <c r="I469" s="363"/>
      <c r="J469" s="40">
        <v>113.33</v>
      </c>
    </row>
    <row r="470" spans="1:10" ht="15" thickTop="1">
      <c r="A470" s="41"/>
      <c r="B470" s="41"/>
      <c r="C470" s="41"/>
      <c r="D470" s="41"/>
      <c r="E470" s="41"/>
      <c r="F470" s="41"/>
      <c r="G470" s="41"/>
      <c r="H470" s="41"/>
      <c r="I470" s="41"/>
      <c r="J470" s="41"/>
    </row>
    <row r="471" spans="1:10" ht="15">
      <c r="A471" s="3" t="s">
        <v>775</v>
      </c>
      <c r="B471" s="4" t="s">
        <v>15</v>
      </c>
      <c r="C471" s="3" t="s">
        <v>16</v>
      </c>
      <c r="D471" s="3" t="s">
        <v>6</v>
      </c>
      <c r="E471" s="353" t="s">
        <v>110</v>
      </c>
      <c r="F471" s="353"/>
      <c r="G471" s="5" t="s">
        <v>17</v>
      </c>
      <c r="H471" s="4" t="s">
        <v>18</v>
      </c>
      <c r="I471" s="4" t="s">
        <v>19</v>
      </c>
      <c r="J471" s="4" t="s">
        <v>7</v>
      </c>
    </row>
    <row r="472" spans="1:10" ht="38.25">
      <c r="A472" s="7" t="s">
        <v>111</v>
      </c>
      <c r="B472" s="8" t="s">
        <v>776</v>
      </c>
      <c r="C472" s="7" t="s">
        <v>24</v>
      </c>
      <c r="D472" s="7" t="s">
        <v>777</v>
      </c>
      <c r="E472" s="362" t="s">
        <v>154</v>
      </c>
      <c r="F472" s="362"/>
      <c r="G472" s="9" t="s">
        <v>25</v>
      </c>
      <c r="H472" s="28">
        <v>1</v>
      </c>
      <c r="I472" s="10">
        <v>81.599999999999994</v>
      </c>
      <c r="J472" s="10">
        <v>81.599999999999994</v>
      </c>
    </row>
    <row r="473" spans="1:10" ht="25.5">
      <c r="A473" s="29" t="s">
        <v>113</v>
      </c>
      <c r="B473" s="30" t="s">
        <v>159</v>
      </c>
      <c r="C473" s="29" t="s">
        <v>27</v>
      </c>
      <c r="D473" s="29" t="s">
        <v>160</v>
      </c>
      <c r="E473" s="364" t="s">
        <v>112</v>
      </c>
      <c r="F473" s="364"/>
      <c r="G473" s="31" t="s">
        <v>119</v>
      </c>
      <c r="H473" s="32">
        <v>0.7</v>
      </c>
      <c r="I473" s="33">
        <v>17.57</v>
      </c>
      <c r="J473" s="33">
        <v>12.29</v>
      </c>
    </row>
    <row r="474" spans="1:10" ht="25.5">
      <c r="A474" s="29" t="s">
        <v>113</v>
      </c>
      <c r="B474" s="30" t="s">
        <v>120</v>
      </c>
      <c r="C474" s="29" t="s">
        <v>27</v>
      </c>
      <c r="D474" s="29" t="s">
        <v>121</v>
      </c>
      <c r="E474" s="364" t="s">
        <v>112</v>
      </c>
      <c r="F474" s="364"/>
      <c r="G474" s="31" t="s">
        <v>119</v>
      </c>
      <c r="H474" s="32">
        <v>3.37</v>
      </c>
      <c r="I474" s="33">
        <v>13.91</v>
      </c>
      <c r="J474" s="33">
        <v>46.87</v>
      </c>
    </row>
    <row r="475" spans="1:10" ht="25.5">
      <c r="A475" s="29" t="s">
        <v>113</v>
      </c>
      <c r="B475" s="30" t="s">
        <v>927</v>
      </c>
      <c r="C475" s="29" t="s">
        <v>27</v>
      </c>
      <c r="D475" s="29" t="s">
        <v>928</v>
      </c>
      <c r="E475" s="364" t="s">
        <v>156</v>
      </c>
      <c r="F475" s="364"/>
      <c r="G475" s="31" t="s">
        <v>157</v>
      </c>
      <c r="H475" s="32">
        <v>2</v>
      </c>
      <c r="I475" s="33">
        <v>2.1</v>
      </c>
      <c r="J475" s="33">
        <v>4.2</v>
      </c>
    </row>
    <row r="476" spans="1:10" ht="25.5">
      <c r="A476" s="34" t="s">
        <v>122</v>
      </c>
      <c r="B476" s="35" t="s">
        <v>929</v>
      </c>
      <c r="C476" s="34" t="s">
        <v>27</v>
      </c>
      <c r="D476" s="34" t="s">
        <v>930</v>
      </c>
      <c r="E476" s="361" t="s">
        <v>123</v>
      </c>
      <c r="F476" s="361"/>
      <c r="G476" s="36" t="s">
        <v>71</v>
      </c>
      <c r="H476" s="37">
        <v>2</v>
      </c>
      <c r="I476" s="38">
        <v>0.92</v>
      </c>
      <c r="J476" s="38">
        <v>1.84</v>
      </c>
    </row>
    <row r="477" spans="1:10">
      <c r="A477" s="34" t="s">
        <v>122</v>
      </c>
      <c r="B477" s="35" t="s">
        <v>931</v>
      </c>
      <c r="C477" s="34" t="s">
        <v>27</v>
      </c>
      <c r="D477" s="34" t="s">
        <v>932</v>
      </c>
      <c r="E477" s="361" t="s">
        <v>123</v>
      </c>
      <c r="F477" s="361"/>
      <c r="G477" s="36" t="s">
        <v>34</v>
      </c>
      <c r="H477" s="37">
        <v>12</v>
      </c>
      <c r="I477" s="38">
        <v>0.5</v>
      </c>
      <c r="J477" s="38">
        <v>6</v>
      </c>
    </row>
    <row r="478" spans="1:10" ht="25.5">
      <c r="A478" s="34" t="s">
        <v>122</v>
      </c>
      <c r="B478" s="35" t="s">
        <v>933</v>
      </c>
      <c r="C478" s="34" t="s">
        <v>27</v>
      </c>
      <c r="D478" s="34" t="s">
        <v>934</v>
      </c>
      <c r="E478" s="361" t="s">
        <v>123</v>
      </c>
      <c r="F478" s="361"/>
      <c r="G478" s="36" t="s">
        <v>34</v>
      </c>
      <c r="H478" s="37">
        <v>22</v>
      </c>
      <c r="I478" s="38">
        <v>0.31</v>
      </c>
      <c r="J478" s="38">
        <v>6.82</v>
      </c>
    </row>
    <row r="479" spans="1:10">
      <c r="A479" s="34" t="s">
        <v>122</v>
      </c>
      <c r="B479" s="35" t="s">
        <v>935</v>
      </c>
      <c r="C479" s="34" t="s">
        <v>27</v>
      </c>
      <c r="D479" s="34" t="s">
        <v>936</v>
      </c>
      <c r="E479" s="361" t="s">
        <v>123</v>
      </c>
      <c r="F479" s="361"/>
      <c r="G479" s="36" t="s">
        <v>187</v>
      </c>
      <c r="H479" s="37">
        <v>0.21099999999999999</v>
      </c>
      <c r="I479" s="38">
        <v>16.98</v>
      </c>
      <c r="J479" s="38">
        <v>3.58</v>
      </c>
    </row>
    <row r="480" spans="1:10" ht="25.5">
      <c r="A480" s="39"/>
      <c r="B480" s="39"/>
      <c r="C480" s="39"/>
      <c r="D480" s="39"/>
      <c r="E480" s="39" t="s">
        <v>124</v>
      </c>
      <c r="F480" s="40">
        <v>23.883892509020409</v>
      </c>
      <c r="G480" s="39" t="s">
        <v>125</v>
      </c>
      <c r="H480" s="40">
        <v>20.47</v>
      </c>
      <c r="I480" s="39" t="s">
        <v>126</v>
      </c>
      <c r="J480" s="40">
        <v>44.35</v>
      </c>
    </row>
    <row r="481" spans="1:10" ht="15" thickBot="1">
      <c r="A481" s="39"/>
      <c r="B481" s="39"/>
      <c r="C481" s="39"/>
      <c r="D481" s="39"/>
      <c r="E481" s="39" t="s">
        <v>127</v>
      </c>
      <c r="F481" s="40">
        <v>20.57</v>
      </c>
      <c r="G481" s="39"/>
      <c r="H481" s="363" t="s">
        <v>128</v>
      </c>
      <c r="I481" s="363"/>
      <c r="J481" s="40">
        <v>102.17</v>
      </c>
    </row>
    <row r="482" spans="1:10" ht="15" thickTop="1">
      <c r="A482" s="41"/>
      <c r="B482" s="41"/>
      <c r="C482" s="41"/>
      <c r="D482" s="41"/>
      <c r="E482" s="41"/>
      <c r="F482" s="41"/>
      <c r="G482" s="41"/>
      <c r="H482" s="41"/>
      <c r="I482" s="41"/>
      <c r="J482" s="41"/>
    </row>
    <row r="483" spans="1:10" ht="15">
      <c r="A483" s="3" t="s">
        <v>778</v>
      </c>
      <c r="B483" s="4" t="s">
        <v>15</v>
      </c>
      <c r="C483" s="3" t="s">
        <v>16</v>
      </c>
      <c r="D483" s="3" t="s">
        <v>6</v>
      </c>
      <c r="E483" s="353" t="s">
        <v>110</v>
      </c>
      <c r="F483" s="353"/>
      <c r="G483" s="5" t="s">
        <v>17</v>
      </c>
      <c r="H483" s="4" t="s">
        <v>18</v>
      </c>
      <c r="I483" s="4" t="s">
        <v>19</v>
      </c>
      <c r="J483" s="4" t="s">
        <v>7</v>
      </c>
    </row>
    <row r="484" spans="1:10" ht="51">
      <c r="A484" s="7" t="s">
        <v>111</v>
      </c>
      <c r="B484" s="8" t="s">
        <v>779</v>
      </c>
      <c r="C484" s="7" t="s">
        <v>24</v>
      </c>
      <c r="D484" s="7" t="s">
        <v>780</v>
      </c>
      <c r="E484" s="362" t="s">
        <v>307</v>
      </c>
      <c r="F484" s="362"/>
      <c r="G484" s="9" t="s">
        <v>25</v>
      </c>
      <c r="H484" s="28">
        <v>1</v>
      </c>
      <c r="I484" s="10">
        <v>73.61</v>
      </c>
      <c r="J484" s="10">
        <v>73.61</v>
      </c>
    </row>
    <row r="485" spans="1:10" ht="25.5">
      <c r="A485" s="29" t="s">
        <v>113</v>
      </c>
      <c r="B485" s="30" t="s">
        <v>159</v>
      </c>
      <c r="C485" s="29" t="s">
        <v>27</v>
      </c>
      <c r="D485" s="29" t="s">
        <v>160</v>
      </c>
      <c r="E485" s="364" t="s">
        <v>112</v>
      </c>
      <c r="F485" s="364"/>
      <c r="G485" s="31" t="s">
        <v>119</v>
      </c>
      <c r="H485" s="32">
        <v>0.5</v>
      </c>
      <c r="I485" s="33">
        <v>17.57</v>
      </c>
      <c r="J485" s="33">
        <v>8.7799999999999994</v>
      </c>
    </row>
    <row r="486" spans="1:10" ht="25.5">
      <c r="A486" s="29" t="s">
        <v>113</v>
      </c>
      <c r="B486" s="30" t="s">
        <v>120</v>
      </c>
      <c r="C486" s="29" t="s">
        <v>27</v>
      </c>
      <c r="D486" s="29" t="s">
        <v>121</v>
      </c>
      <c r="E486" s="364" t="s">
        <v>112</v>
      </c>
      <c r="F486" s="364"/>
      <c r="G486" s="31" t="s">
        <v>119</v>
      </c>
      <c r="H486" s="32">
        <v>1.2</v>
      </c>
      <c r="I486" s="33">
        <v>13.91</v>
      </c>
      <c r="J486" s="33">
        <v>16.690000000000001</v>
      </c>
    </row>
    <row r="487" spans="1:10">
      <c r="A487" s="34" t="s">
        <v>122</v>
      </c>
      <c r="B487" s="35" t="s">
        <v>296</v>
      </c>
      <c r="C487" s="34" t="s">
        <v>27</v>
      </c>
      <c r="D487" s="34" t="s">
        <v>297</v>
      </c>
      <c r="E487" s="361" t="s">
        <v>123</v>
      </c>
      <c r="F487" s="361"/>
      <c r="G487" s="36" t="s">
        <v>34</v>
      </c>
      <c r="H487" s="37">
        <v>0.52</v>
      </c>
      <c r="I487" s="38">
        <v>3.69</v>
      </c>
      <c r="J487" s="38">
        <v>1.91</v>
      </c>
    </row>
    <row r="488" spans="1:10" ht="25.5">
      <c r="A488" s="34" t="s">
        <v>122</v>
      </c>
      <c r="B488" s="35" t="s">
        <v>937</v>
      </c>
      <c r="C488" s="34" t="s">
        <v>27</v>
      </c>
      <c r="D488" s="34" t="s">
        <v>938</v>
      </c>
      <c r="E488" s="361" t="s">
        <v>123</v>
      </c>
      <c r="F488" s="361"/>
      <c r="G488" s="36" t="s">
        <v>34</v>
      </c>
      <c r="H488" s="37">
        <v>4</v>
      </c>
      <c r="I488" s="38">
        <v>0.68</v>
      </c>
      <c r="J488" s="38">
        <v>2.72</v>
      </c>
    </row>
    <row r="489" spans="1:10" ht="38.25">
      <c r="A489" s="34" t="s">
        <v>122</v>
      </c>
      <c r="B489" s="35" t="s">
        <v>939</v>
      </c>
      <c r="C489" s="34" t="s">
        <v>24</v>
      </c>
      <c r="D489" s="34" t="s">
        <v>940</v>
      </c>
      <c r="E489" s="361" t="s">
        <v>123</v>
      </c>
      <c r="F489" s="361"/>
      <c r="G489" s="36" t="s">
        <v>25</v>
      </c>
      <c r="H489" s="37">
        <v>1.05</v>
      </c>
      <c r="I489" s="38">
        <v>41.44</v>
      </c>
      <c r="J489" s="38">
        <v>43.51</v>
      </c>
    </row>
    <row r="490" spans="1:10" ht="25.5">
      <c r="A490" s="39"/>
      <c r="B490" s="39"/>
      <c r="C490" s="39"/>
      <c r="D490" s="39"/>
      <c r="E490" s="39" t="s">
        <v>124</v>
      </c>
      <c r="F490" s="40">
        <v>10.372125585653508</v>
      </c>
      <c r="G490" s="39" t="s">
        <v>125</v>
      </c>
      <c r="H490" s="40">
        <v>8.89</v>
      </c>
      <c r="I490" s="39" t="s">
        <v>126</v>
      </c>
      <c r="J490" s="40">
        <v>19.260000000000002</v>
      </c>
    </row>
    <row r="491" spans="1:10" ht="15" thickBot="1">
      <c r="A491" s="39"/>
      <c r="B491" s="39"/>
      <c r="C491" s="39"/>
      <c r="D491" s="39"/>
      <c r="E491" s="39" t="s">
        <v>127</v>
      </c>
      <c r="F491" s="40">
        <v>18.559999999999999</v>
      </c>
      <c r="G491" s="39"/>
      <c r="H491" s="363" t="s">
        <v>128</v>
      </c>
      <c r="I491" s="363"/>
      <c r="J491" s="40">
        <v>92.17</v>
      </c>
    </row>
    <row r="492" spans="1:10" ht="15" thickTop="1">
      <c r="A492" s="41"/>
      <c r="B492" s="41"/>
      <c r="C492" s="41"/>
      <c r="D492" s="41"/>
      <c r="E492" s="41"/>
      <c r="F492" s="41"/>
      <c r="G492" s="41"/>
      <c r="H492" s="41"/>
      <c r="I492" s="41"/>
      <c r="J492" s="41"/>
    </row>
    <row r="493" spans="1:10" ht="15">
      <c r="A493" s="3" t="s">
        <v>781</v>
      </c>
      <c r="B493" s="4" t="s">
        <v>15</v>
      </c>
      <c r="C493" s="3" t="s">
        <v>16</v>
      </c>
      <c r="D493" s="3" t="s">
        <v>6</v>
      </c>
      <c r="E493" s="353" t="s">
        <v>110</v>
      </c>
      <c r="F493" s="353"/>
      <c r="G493" s="5" t="s">
        <v>17</v>
      </c>
      <c r="H493" s="4" t="s">
        <v>18</v>
      </c>
      <c r="I493" s="4" t="s">
        <v>19</v>
      </c>
      <c r="J493" s="4" t="s">
        <v>7</v>
      </c>
    </row>
    <row r="494" spans="1:10" ht="25.5">
      <c r="A494" s="7" t="s">
        <v>111</v>
      </c>
      <c r="B494" s="8" t="s">
        <v>63</v>
      </c>
      <c r="C494" s="7" t="s">
        <v>27</v>
      </c>
      <c r="D494" s="7" t="s">
        <v>64</v>
      </c>
      <c r="E494" s="362" t="s">
        <v>144</v>
      </c>
      <c r="F494" s="362"/>
      <c r="G494" s="9" t="s">
        <v>25</v>
      </c>
      <c r="H494" s="28">
        <v>1</v>
      </c>
      <c r="I494" s="10">
        <v>1.96</v>
      </c>
      <c r="J494" s="10">
        <v>1.96</v>
      </c>
    </row>
    <row r="495" spans="1:10" ht="25.5">
      <c r="A495" s="29" t="s">
        <v>113</v>
      </c>
      <c r="B495" s="30" t="s">
        <v>224</v>
      </c>
      <c r="C495" s="29" t="s">
        <v>27</v>
      </c>
      <c r="D495" s="29" t="s">
        <v>225</v>
      </c>
      <c r="E495" s="364" t="s">
        <v>112</v>
      </c>
      <c r="F495" s="364"/>
      <c r="G495" s="31" t="s">
        <v>119</v>
      </c>
      <c r="H495" s="32">
        <v>3.9E-2</v>
      </c>
      <c r="I495" s="33">
        <v>18.489999999999998</v>
      </c>
      <c r="J495" s="33">
        <v>0.72</v>
      </c>
    </row>
    <row r="496" spans="1:10" ht="25.5">
      <c r="A496" s="29" t="s">
        <v>113</v>
      </c>
      <c r="B496" s="30" t="s">
        <v>120</v>
      </c>
      <c r="C496" s="29" t="s">
        <v>27</v>
      </c>
      <c r="D496" s="29" t="s">
        <v>121</v>
      </c>
      <c r="E496" s="364" t="s">
        <v>112</v>
      </c>
      <c r="F496" s="364"/>
      <c r="G496" s="31" t="s">
        <v>119</v>
      </c>
      <c r="H496" s="32">
        <v>1.4E-2</v>
      </c>
      <c r="I496" s="33">
        <v>13.91</v>
      </c>
      <c r="J496" s="33">
        <v>0.19</v>
      </c>
    </row>
    <row r="497" spans="1:10">
      <c r="A497" s="34" t="s">
        <v>122</v>
      </c>
      <c r="B497" s="35" t="s">
        <v>226</v>
      </c>
      <c r="C497" s="34" t="s">
        <v>27</v>
      </c>
      <c r="D497" s="34" t="s">
        <v>227</v>
      </c>
      <c r="E497" s="361" t="s">
        <v>123</v>
      </c>
      <c r="F497" s="361"/>
      <c r="G497" s="36" t="s">
        <v>187</v>
      </c>
      <c r="H497" s="37">
        <v>0.16</v>
      </c>
      <c r="I497" s="38">
        <v>6.62</v>
      </c>
      <c r="J497" s="38">
        <v>1.05</v>
      </c>
    </row>
    <row r="498" spans="1:10" ht="25.5">
      <c r="A498" s="39"/>
      <c r="B498" s="39"/>
      <c r="C498" s="39"/>
      <c r="D498" s="39"/>
      <c r="E498" s="39" t="s">
        <v>124</v>
      </c>
      <c r="F498" s="40">
        <v>0.36081641445419788</v>
      </c>
      <c r="G498" s="39" t="s">
        <v>125</v>
      </c>
      <c r="H498" s="40">
        <v>0.31</v>
      </c>
      <c r="I498" s="39" t="s">
        <v>126</v>
      </c>
      <c r="J498" s="40">
        <v>0.67</v>
      </c>
    </row>
    <row r="499" spans="1:10" ht="15" thickBot="1">
      <c r="A499" s="39"/>
      <c r="B499" s="39"/>
      <c r="C499" s="39"/>
      <c r="D499" s="39"/>
      <c r="E499" s="39" t="s">
        <v>127</v>
      </c>
      <c r="F499" s="40">
        <v>0.49</v>
      </c>
      <c r="G499" s="39"/>
      <c r="H499" s="363" t="s">
        <v>128</v>
      </c>
      <c r="I499" s="363"/>
      <c r="J499" s="40">
        <v>2.4500000000000002</v>
      </c>
    </row>
    <row r="500" spans="1:10" ht="15" thickTop="1">
      <c r="A500" s="41"/>
      <c r="B500" s="41"/>
      <c r="C500" s="41"/>
      <c r="D500" s="41"/>
      <c r="E500" s="41"/>
      <c r="F500" s="41"/>
      <c r="G500" s="41"/>
      <c r="H500" s="41"/>
      <c r="I500" s="41"/>
      <c r="J500" s="41"/>
    </row>
    <row r="501" spans="1:10" ht="15">
      <c r="A501" s="3" t="s">
        <v>782</v>
      </c>
      <c r="B501" s="4" t="s">
        <v>15</v>
      </c>
      <c r="C501" s="3" t="s">
        <v>16</v>
      </c>
      <c r="D501" s="3" t="s">
        <v>6</v>
      </c>
      <c r="E501" s="353" t="s">
        <v>110</v>
      </c>
      <c r="F501" s="353"/>
      <c r="G501" s="5" t="s">
        <v>17</v>
      </c>
      <c r="H501" s="4" t="s">
        <v>18</v>
      </c>
      <c r="I501" s="4" t="s">
        <v>19</v>
      </c>
      <c r="J501" s="4" t="s">
        <v>7</v>
      </c>
    </row>
    <row r="502" spans="1:10" ht="25.5">
      <c r="A502" s="7" t="s">
        <v>111</v>
      </c>
      <c r="B502" s="8" t="s">
        <v>82</v>
      </c>
      <c r="C502" s="7" t="s">
        <v>27</v>
      </c>
      <c r="D502" s="7" t="s">
        <v>83</v>
      </c>
      <c r="E502" s="362" t="s">
        <v>144</v>
      </c>
      <c r="F502" s="362"/>
      <c r="G502" s="9" t="s">
        <v>25</v>
      </c>
      <c r="H502" s="28">
        <v>1</v>
      </c>
      <c r="I502" s="10">
        <v>7.56</v>
      </c>
      <c r="J502" s="10">
        <v>7.56</v>
      </c>
    </row>
    <row r="503" spans="1:10" ht="25.5">
      <c r="A503" s="29" t="s">
        <v>113</v>
      </c>
      <c r="B503" s="30" t="s">
        <v>224</v>
      </c>
      <c r="C503" s="29" t="s">
        <v>27</v>
      </c>
      <c r="D503" s="29" t="s">
        <v>225</v>
      </c>
      <c r="E503" s="364" t="s">
        <v>112</v>
      </c>
      <c r="F503" s="364"/>
      <c r="G503" s="31" t="s">
        <v>119</v>
      </c>
      <c r="H503" s="32">
        <v>0.23400000000000001</v>
      </c>
      <c r="I503" s="33">
        <v>18.489999999999998</v>
      </c>
      <c r="J503" s="33">
        <v>4.32</v>
      </c>
    </row>
    <row r="504" spans="1:10" ht="25.5">
      <c r="A504" s="29" t="s">
        <v>113</v>
      </c>
      <c r="B504" s="30" t="s">
        <v>120</v>
      </c>
      <c r="C504" s="29" t="s">
        <v>27</v>
      </c>
      <c r="D504" s="29" t="s">
        <v>121</v>
      </c>
      <c r="E504" s="364" t="s">
        <v>112</v>
      </c>
      <c r="F504" s="364"/>
      <c r="G504" s="31" t="s">
        <v>119</v>
      </c>
      <c r="H504" s="32">
        <v>8.5999999999999993E-2</v>
      </c>
      <c r="I504" s="33">
        <v>13.91</v>
      </c>
      <c r="J504" s="33">
        <v>1.19</v>
      </c>
    </row>
    <row r="505" spans="1:10" ht="25.5">
      <c r="A505" s="34" t="s">
        <v>122</v>
      </c>
      <c r="B505" s="35" t="s">
        <v>941</v>
      </c>
      <c r="C505" s="34" t="s">
        <v>27</v>
      </c>
      <c r="D505" s="34" t="s">
        <v>942</v>
      </c>
      <c r="E505" s="361" t="s">
        <v>123</v>
      </c>
      <c r="F505" s="361"/>
      <c r="G505" s="36" t="s">
        <v>943</v>
      </c>
      <c r="H505" s="37">
        <v>0.16400000000000001</v>
      </c>
      <c r="I505" s="38">
        <v>12.26</v>
      </c>
      <c r="J505" s="38">
        <v>2.0099999999999998</v>
      </c>
    </row>
    <row r="506" spans="1:10" ht="25.5">
      <c r="A506" s="34" t="s">
        <v>122</v>
      </c>
      <c r="B506" s="35" t="s">
        <v>228</v>
      </c>
      <c r="C506" s="34" t="s">
        <v>27</v>
      </c>
      <c r="D506" s="34" t="s">
        <v>229</v>
      </c>
      <c r="E506" s="361" t="s">
        <v>123</v>
      </c>
      <c r="F506" s="361"/>
      <c r="G506" s="36" t="s">
        <v>75</v>
      </c>
      <c r="H506" s="37">
        <v>0.06</v>
      </c>
      <c r="I506" s="38">
        <v>0.83</v>
      </c>
      <c r="J506" s="38">
        <v>0.04</v>
      </c>
    </row>
    <row r="507" spans="1:10" ht="25.5">
      <c r="A507" s="39"/>
      <c r="B507" s="39"/>
      <c r="C507" s="39"/>
      <c r="D507" s="39"/>
      <c r="E507" s="39" t="s">
        <v>124</v>
      </c>
      <c r="F507" s="40">
        <v>2.2079810436749421</v>
      </c>
      <c r="G507" s="39" t="s">
        <v>125</v>
      </c>
      <c r="H507" s="40">
        <v>1.89</v>
      </c>
      <c r="I507" s="39" t="s">
        <v>126</v>
      </c>
      <c r="J507" s="40">
        <v>4.0999999999999996</v>
      </c>
    </row>
    <row r="508" spans="1:10" ht="15" thickBot="1">
      <c r="A508" s="39"/>
      <c r="B508" s="39"/>
      <c r="C508" s="39"/>
      <c r="D508" s="39"/>
      <c r="E508" s="39" t="s">
        <v>127</v>
      </c>
      <c r="F508" s="40">
        <v>1.9</v>
      </c>
      <c r="G508" s="39"/>
      <c r="H508" s="363" t="s">
        <v>128</v>
      </c>
      <c r="I508" s="363"/>
      <c r="J508" s="40">
        <v>9.4600000000000009</v>
      </c>
    </row>
    <row r="509" spans="1:10" ht="15" thickTop="1">
      <c r="A509" s="41"/>
      <c r="B509" s="41"/>
      <c r="C509" s="41"/>
      <c r="D509" s="41"/>
      <c r="E509" s="41"/>
      <c r="F509" s="41"/>
      <c r="G509" s="41"/>
      <c r="H509" s="41"/>
      <c r="I509" s="41"/>
      <c r="J509" s="41"/>
    </row>
    <row r="510" spans="1:10" ht="15">
      <c r="A510" s="3" t="s">
        <v>783</v>
      </c>
      <c r="B510" s="4" t="s">
        <v>15</v>
      </c>
      <c r="C510" s="3" t="s">
        <v>16</v>
      </c>
      <c r="D510" s="3" t="s">
        <v>6</v>
      </c>
      <c r="E510" s="353" t="s">
        <v>110</v>
      </c>
      <c r="F510" s="353"/>
      <c r="G510" s="5" t="s">
        <v>17</v>
      </c>
      <c r="H510" s="4" t="s">
        <v>18</v>
      </c>
      <c r="I510" s="4" t="s">
        <v>19</v>
      </c>
      <c r="J510" s="4" t="s">
        <v>7</v>
      </c>
    </row>
    <row r="511" spans="1:10" ht="25.5">
      <c r="A511" s="7" t="s">
        <v>111</v>
      </c>
      <c r="B511" s="8" t="s">
        <v>67</v>
      </c>
      <c r="C511" s="7" t="s">
        <v>27</v>
      </c>
      <c r="D511" s="7" t="s">
        <v>68</v>
      </c>
      <c r="E511" s="362" t="s">
        <v>144</v>
      </c>
      <c r="F511" s="362"/>
      <c r="G511" s="9" t="s">
        <v>25</v>
      </c>
      <c r="H511" s="28">
        <v>1</v>
      </c>
      <c r="I511" s="10">
        <v>9.4499999999999993</v>
      </c>
      <c r="J511" s="10">
        <v>9.4499999999999993</v>
      </c>
    </row>
    <row r="512" spans="1:10" ht="25.5">
      <c r="A512" s="29" t="s">
        <v>113</v>
      </c>
      <c r="B512" s="30" t="s">
        <v>224</v>
      </c>
      <c r="C512" s="29" t="s">
        <v>27</v>
      </c>
      <c r="D512" s="29" t="s">
        <v>225</v>
      </c>
      <c r="E512" s="364" t="s">
        <v>112</v>
      </c>
      <c r="F512" s="364"/>
      <c r="G512" s="31" t="s">
        <v>119</v>
      </c>
      <c r="H512" s="32">
        <v>0.187</v>
      </c>
      <c r="I512" s="33">
        <v>18.489999999999998</v>
      </c>
      <c r="J512" s="33">
        <v>3.45</v>
      </c>
    </row>
    <row r="513" spans="1:10" ht="25.5">
      <c r="A513" s="29" t="s">
        <v>113</v>
      </c>
      <c r="B513" s="30" t="s">
        <v>120</v>
      </c>
      <c r="C513" s="29" t="s">
        <v>27</v>
      </c>
      <c r="D513" s="29" t="s">
        <v>121</v>
      </c>
      <c r="E513" s="364" t="s">
        <v>112</v>
      </c>
      <c r="F513" s="364"/>
      <c r="G513" s="31" t="s">
        <v>119</v>
      </c>
      <c r="H513" s="32">
        <v>6.9000000000000006E-2</v>
      </c>
      <c r="I513" s="33">
        <v>13.91</v>
      </c>
      <c r="J513" s="33">
        <v>0.95</v>
      </c>
    </row>
    <row r="514" spans="1:10">
      <c r="A514" s="34" t="s">
        <v>122</v>
      </c>
      <c r="B514" s="35" t="s">
        <v>230</v>
      </c>
      <c r="C514" s="34" t="s">
        <v>27</v>
      </c>
      <c r="D514" s="34" t="s">
        <v>231</v>
      </c>
      <c r="E514" s="361" t="s">
        <v>123</v>
      </c>
      <c r="F514" s="361"/>
      <c r="G514" s="36" t="s">
        <v>187</v>
      </c>
      <c r="H514" s="37">
        <v>0.33</v>
      </c>
      <c r="I514" s="38">
        <v>15.32</v>
      </c>
      <c r="J514" s="38">
        <v>5.05</v>
      </c>
    </row>
    <row r="515" spans="1:10" ht="25.5">
      <c r="A515" s="39"/>
      <c r="B515" s="39"/>
      <c r="C515" s="39"/>
      <c r="D515" s="39"/>
      <c r="E515" s="39" t="s">
        <v>124</v>
      </c>
      <c r="F515" s="40">
        <v>1.7663848349399538</v>
      </c>
      <c r="G515" s="39" t="s">
        <v>125</v>
      </c>
      <c r="H515" s="40">
        <v>1.51</v>
      </c>
      <c r="I515" s="39" t="s">
        <v>126</v>
      </c>
      <c r="J515" s="40">
        <v>3.28</v>
      </c>
    </row>
    <row r="516" spans="1:10" ht="15" thickBot="1">
      <c r="A516" s="39"/>
      <c r="B516" s="39"/>
      <c r="C516" s="39"/>
      <c r="D516" s="39"/>
      <c r="E516" s="39" t="s">
        <v>127</v>
      </c>
      <c r="F516" s="40">
        <v>2.38</v>
      </c>
      <c r="G516" s="39"/>
      <c r="H516" s="363" t="s">
        <v>128</v>
      </c>
      <c r="I516" s="363"/>
      <c r="J516" s="40">
        <v>11.83</v>
      </c>
    </row>
    <row r="517" spans="1:10" ht="15" thickTop="1">
      <c r="A517" s="41"/>
      <c r="B517" s="41"/>
      <c r="C517" s="41"/>
      <c r="D517" s="41"/>
      <c r="E517" s="41"/>
      <c r="F517" s="41"/>
      <c r="G517" s="41"/>
      <c r="H517" s="41"/>
      <c r="I517" s="41"/>
      <c r="J517" s="41"/>
    </row>
    <row r="518" spans="1:10" ht="15">
      <c r="A518" s="3" t="s">
        <v>784</v>
      </c>
      <c r="B518" s="4" t="s">
        <v>15</v>
      </c>
      <c r="C518" s="3" t="s">
        <v>16</v>
      </c>
      <c r="D518" s="3" t="s">
        <v>6</v>
      </c>
      <c r="E518" s="353" t="s">
        <v>110</v>
      </c>
      <c r="F518" s="353"/>
      <c r="G518" s="5" t="s">
        <v>17</v>
      </c>
      <c r="H518" s="4" t="s">
        <v>18</v>
      </c>
      <c r="I518" s="4" t="s">
        <v>19</v>
      </c>
      <c r="J518" s="4" t="s">
        <v>7</v>
      </c>
    </row>
    <row r="519" spans="1:10" ht="38.25">
      <c r="A519" s="7" t="s">
        <v>111</v>
      </c>
      <c r="B519" s="8" t="s">
        <v>785</v>
      </c>
      <c r="C519" s="7" t="s">
        <v>24</v>
      </c>
      <c r="D519" s="7" t="s">
        <v>786</v>
      </c>
      <c r="E519" s="362" t="s">
        <v>144</v>
      </c>
      <c r="F519" s="362"/>
      <c r="G519" s="9" t="s">
        <v>25</v>
      </c>
      <c r="H519" s="28">
        <v>1</v>
      </c>
      <c r="I519" s="10">
        <v>16.809999999999999</v>
      </c>
      <c r="J519" s="10">
        <v>16.809999999999999</v>
      </c>
    </row>
    <row r="520" spans="1:10" ht="25.5">
      <c r="A520" s="29" t="s">
        <v>113</v>
      </c>
      <c r="B520" s="30" t="s">
        <v>224</v>
      </c>
      <c r="C520" s="29" t="s">
        <v>27</v>
      </c>
      <c r="D520" s="29" t="s">
        <v>225</v>
      </c>
      <c r="E520" s="364" t="s">
        <v>112</v>
      </c>
      <c r="F520" s="364"/>
      <c r="G520" s="31" t="s">
        <v>119</v>
      </c>
      <c r="H520" s="32">
        <v>0.02</v>
      </c>
      <c r="I520" s="33">
        <v>18.489999999999998</v>
      </c>
      <c r="J520" s="33">
        <v>0.36</v>
      </c>
    </row>
    <row r="521" spans="1:10" ht="25.5">
      <c r="A521" s="29" t="s">
        <v>113</v>
      </c>
      <c r="B521" s="30" t="s">
        <v>120</v>
      </c>
      <c r="C521" s="29" t="s">
        <v>27</v>
      </c>
      <c r="D521" s="29" t="s">
        <v>121</v>
      </c>
      <c r="E521" s="364" t="s">
        <v>112</v>
      </c>
      <c r="F521" s="364"/>
      <c r="G521" s="31" t="s">
        <v>119</v>
      </c>
      <c r="H521" s="32">
        <v>0.26</v>
      </c>
      <c r="I521" s="33">
        <v>13.91</v>
      </c>
      <c r="J521" s="33">
        <v>3.61</v>
      </c>
    </row>
    <row r="522" spans="1:10">
      <c r="A522" s="34" t="s">
        <v>122</v>
      </c>
      <c r="B522" s="35" t="s">
        <v>226</v>
      </c>
      <c r="C522" s="34" t="s">
        <v>27</v>
      </c>
      <c r="D522" s="34" t="s">
        <v>227</v>
      </c>
      <c r="E522" s="361" t="s">
        <v>123</v>
      </c>
      <c r="F522" s="361"/>
      <c r="G522" s="36" t="s">
        <v>187</v>
      </c>
      <c r="H522" s="37">
        <v>1.94</v>
      </c>
      <c r="I522" s="38">
        <v>6.62</v>
      </c>
      <c r="J522" s="38">
        <v>12.84</v>
      </c>
    </row>
    <row r="523" spans="1:10" ht="25.5">
      <c r="A523" s="39"/>
      <c r="B523" s="39"/>
      <c r="C523" s="39"/>
      <c r="D523" s="39"/>
      <c r="E523" s="39" t="s">
        <v>124</v>
      </c>
      <c r="F523" s="40">
        <v>1.5832839679034951</v>
      </c>
      <c r="G523" s="39" t="s">
        <v>125</v>
      </c>
      <c r="H523" s="40">
        <v>1.36</v>
      </c>
      <c r="I523" s="39" t="s">
        <v>126</v>
      </c>
      <c r="J523" s="40">
        <v>2.94</v>
      </c>
    </row>
    <row r="524" spans="1:10" ht="15" thickBot="1">
      <c r="A524" s="39"/>
      <c r="B524" s="39"/>
      <c r="C524" s="39"/>
      <c r="D524" s="39"/>
      <c r="E524" s="39" t="s">
        <v>127</v>
      </c>
      <c r="F524" s="40">
        <v>4.2300000000000004</v>
      </c>
      <c r="G524" s="39"/>
      <c r="H524" s="363" t="s">
        <v>128</v>
      </c>
      <c r="I524" s="363"/>
      <c r="J524" s="40">
        <v>21.04</v>
      </c>
    </row>
    <row r="525" spans="1:10" ht="15" thickTop="1">
      <c r="A525" s="41"/>
      <c r="B525" s="41"/>
      <c r="C525" s="41"/>
      <c r="D525" s="41"/>
      <c r="E525" s="41"/>
      <c r="F525" s="41"/>
      <c r="G525" s="41"/>
      <c r="H525" s="41"/>
      <c r="I525" s="41"/>
      <c r="J525" s="41"/>
    </row>
    <row r="526" spans="1:10" ht="15">
      <c r="A526" s="3" t="s">
        <v>787</v>
      </c>
      <c r="B526" s="4" t="s">
        <v>15</v>
      </c>
      <c r="C526" s="3" t="s">
        <v>16</v>
      </c>
      <c r="D526" s="3" t="s">
        <v>6</v>
      </c>
      <c r="E526" s="353" t="s">
        <v>110</v>
      </c>
      <c r="F526" s="353"/>
      <c r="G526" s="5" t="s">
        <v>17</v>
      </c>
      <c r="H526" s="4" t="s">
        <v>18</v>
      </c>
      <c r="I526" s="4" t="s">
        <v>19</v>
      </c>
      <c r="J526" s="4" t="s">
        <v>7</v>
      </c>
    </row>
    <row r="527" spans="1:10" ht="25.5">
      <c r="A527" s="7" t="s">
        <v>111</v>
      </c>
      <c r="B527" s="8" t="s">
        <v>788</v>
      </c>
      <c r="C527" s="7" t="s">
        <v>27</v>
      </c>
      <c r="D527" s="7" t="s">
        <v>789</v>
      </c>
      <c r="E527" s="362" t="s">
        <v>144</v>
      </c>
      <c r="F527" s="362"/>
      <c r="G527" s="9" t="s">
        <v>25</v>
      </c>
      <c r="H527" s="28">
        <v>1</v>
      </c>
      <c r="I527" s="10">
        <v>18.920000000000002</v>
      </c>
      <c r="J527" s="10">
        <v>18.920000000000002</v>
      </c>
    </row>
    <row r="528" spans="1:10" ht="25.5">
      <c r="A528" s="29" t="s">
        <v>113</v>
      </c>
      <c r="B528" s="30" t="s">
        <v>224</v>
      </c>
      <c r="C528" s="29" t="s">
        <v>27</v>
      </c>
      <c r="D528" s="29" t="s">
        <v>225</v>
      </c>
      <c r="E528" s="364" t="s">
        <v>112</v>
      </c>
      <c r="F528" s="364"/>
      <c r="G528" s="31" t="s">
        <v>119</v>
      </c>
      <c r="H528" s="32">
        <v>0.67200000000000004</v>
      </c>
      <c r="I528" s="33">
        <v>18.489999999999998</v>
      </c>
      <c r="J528" s="33">
        <v>12.42</v>
      </c>
    </row>
    <row r="529" spans="1:10" ht="25.5">
      <c r="A529" s="29" t="s">
        <v>113</v>
      </c>
      <c r="B529" s="30" t="s">
        <v>120</v>
      </c>
      <c r="C529" s="29" t="s">
        <v>27</v>
      </c>
      <c r="D529" s="29" t="s">
        <v>121</v>
      </c>
      <c r="E529" s="364" t="s">
        <v>112</v>
      </c>
      <c r="F529" s="364"/>
      <c r="G529" s="31" t="s">
        <v>119</v>
      </c>
      <c r="H529" s="32">
        <v>0.247</v>
      </c>
      <c r="I529" s="33">
        <v>13.91</v>
      </c>
      <c r="J529" s="33">
        <v>3.43</v>
      </c>
    </row>
    <row r="530" spans="1:10" ht="25.5">
      <c r="A530" s="34" t="s">
        <v>122</v>
      </c>
      <c r="B530" s="35" t="s">
        <v>941</v>
      </c>
      <c r="C530" s="34" t="s">
        <v>27</v>
      </c>
      <c r="D530" s="34" t="s">
        <v>942</v>
      </c>
      <c r="E530" s="361" t="s">
        <v>123</v>
      </c>
      <c r="F530" s="361"/>
      <c r="G530" s="36" t="s">
        <v>943</v>
      </c>
      <c r="H530" s="37">
        <v>0.2445</v>
      </c>
      <c r="I530" s="38">
        <v>12.26</v>
      </c>
      <c r="J530" s="38">
        <v>2.99</v>
      </c>
    </row>
    <row r="531" spans="1:10" ht="25.5">
      <c r="A531" s="34" t="s">
        <v>122</v>
      </c>
      <c r="B531" s="35" t="s">
        <v>228</v>
      </c>
      <c r="C531" s="34" t="s">
        <v>27</v>
      </c>
      <c r="D531" s="34" t="s">
        <v>229</v>
      </c>
      <c r="E531" s="361" t="s">
        <v>123</v>
      </c>
      <c r="F531" s="361"/>
      <c r="G531" s="36" t="s">
        <v>75</v>
      </c>
      <c r="H531" s="37">
        <v>0.1</v>
      </c>
      <c r="I531" s="38">
        <v>0.83</v>
      </c>
      <c r="J531" s="38">
        <v>0.08</v>
      </c>
    </row>
    <row r="532" spans="1:10" ht="25.5">
      <c r="A532" s="39"/>
      <c r="B532" s="39"/>
      <c r="C532" s="39"/>
      <c r="D532" s="39"/>
      <c r="E532" s="39" t="s">
        <v>124</v>
      </c>
      <c r="F532" s="40">
        <v>6.349291830470138</v>
      </c>
      <c r="G532" s="39" t="s">
        <v>125</v>
      </c>
      <c r="H532" s="40">
        <v>5.44</v>
      </c>
      <c r="I532" s="39" t="s">
        <v>126</v>
      </c>
      <c r="J532" s="40">
        <v>11.79</v>
      </c>
    </row>
    <row r="533" spans="1:10" ht="15" thickBot="1">
      <c r="A533" s="39"/>
      <c r="B533" s="39"/>
      <c r="C533" s="39"/>
      <c r="D533" s="39"/>
      <c r="E533" s="39" t="s">
        <v>127</v>
      </c>
      <c r="F533" s="40">
        <v>4.7699999999999996</v>
      </c>
      <c r="G533" s="39"/>
      <c r="H533" s="363" t="s">
        <v>128</v>
      </c>
      <c r="I533" s="363"/>
      <c r="J533" s="40">
        <v>23.69</v>
      </c>
    </row>
    <row r="534" spans="1:10" ht="15" thickTop="1">
      <c r="A534" s="41"/>
      <c r="B534" s="41"/>
      <c r="C534" s="41"/>
      <c r="D534" s="41"/>
      <c r="E534" s="41"/>
      <c r="F534" s="41"/>
      <c r="G534" s="41"/>
      <c r="H534" s="41"/>
      <c r="I534" s="41"/>
      <c r="J534" s="41"/>
    </row>
    <row r="535" spans="1:10" ht="15">
      <c r="A535" s="3" t="s">
        <v>790</v>
      </c>
      <c r="B535" s="4" t="s">
        <v>15</v>
      </c>
      <c r="C535" s="3" t="s">
        <v>16</v>
      </c>
      <c r="D535" s="3" t="s">
        <v>6</v>
      </c>
      <c r="E535" s="353" t="s">
        <v>110</v>
      </c>
      <c r="F535" s="353"/>
      <c r="G535" s="5" t="s">
        <v>17</v>
      </c>
      <c r="H535" s="4" t="s">
        <v>18</v>
      </c>
      <c r="I535" s="4" t="s">
        <v>19</v>
      </c>
      <c r="J535" s="4" t="s">
        <v>7</v>
      </c>
    </row>
    <row r="536" spans="1:10" ht="25.5">
      <c r="A536" s="7" t="s">
        <v>111</v>
      </c>
      <c r="B536" s="8" t="s">
        <v>84</v>
      </c>
      <c r="C536" s="7" t="s">
        <v>27</v>
      </c>
      <c r="D536" s="7" t="s">
        <v>85</v>
      </c>
      <c r="E536" s="362" t="s">
        <v>144</v>
      </c>
      <c r="F536" s="362"/>
      <c r="G536" s="9" t="s">
        <v>25</v>
      </c>
      <c r="H536" s="28">
        <v>1</v>
      </c>
      <c r="I536" s="10">
        <v>10.79</v>
      </c>
      <c r="J536" s="10">
        <v>10.79</v>
      </c>
    </row>
    <row r="537" spans="1:10" ht="25.5">
      <c r="A537" s="29" t="s">
        <v>113</v>
      </c>
      <c r="B537" s="30" t="s">
        <v>224</v>
      </c>
      <c r="C537" s="29" t="s">
        <v>27</v>
      </c>
      <c r="D537" s="29" t="s">
        <v>225</v>
      </c>
      <c r="E537" s="364" t="s">
        <v>112</v>
      </c>
      <c r="F537" s="364"/>
      <c r="G537" s="31" t="s">
        <v>119</v>
      </c>
      <c r="H537" s="32">
        <v>0.24399999999999999</v>
      </c>
      <c r="I537" s="33">
        <v>18.489999999999998</v>
      </c>
      <c r="J537" s="33">
        <v>4.51</v>
      </c>
    </row>
    <row r="538" spans="1:10" ht="25.5">
      <c r="A538" s="29" t="s">
        <v>113</v>
      </c>
      <c r="B538" s="30" t="s">
        <v>120</v>
      </c>
      <c r="C538" s="29" t="s">
        <v>27</v>
      </c>
      <c r="D538" s="29" t="s">
        <v>121</v>
      </c>
      <c r="E538" s="364" t="s">
        <v>112</v>
      </c>
      <c r="F538" s="364"/>
      <c r="G538" s="31" t="s">
        <v>119</v>
      </c>
      <c r="H538" s="32">
        <v>8.8999999999999996E-2</v>
      </c>
      <c r="I538" s="33">
        <v>13.91</v>
      </c>
      <c r="J538" s="33">
        <v>1.23</v>
      </c>
    </row>
    <row r="539" spans="1:10">
      <c r="A539" s="34" t="s">
        <v>122</v>
      </c>
      <c r="B539" s="35" t="s">
        <v>230</v>
      </c>
      <c r="C539" s="34" t="s">
        <v>27</v>
      </c>
      <c r="D539" s="34" t="s">
        <v>231</v>
      </c>
      <c r="E539" s="361" t="s">
        <v>123</v>
      </c>
      <c r="F539" s="361"/>
      <c r="G539" s="36" t="s">
        <v>187</v>
      </c>
      <c r="H539" s="37">
        <v>0.33</v>
      </c>
      <c r="I539" s="38">
        <v>15.32</v>
      </c>
      <c r="J539" s="38">
        <v>5.05</v>
      </c>
    </row>
    <row r="540" spans="1:10" ht="25.5">
      <c r="A540" s="39"/>
      <c r="B540" s="39"/>
      <c r="C540" s="39"/>
      <c r="D540" s="39"/>
      <c r="E540" s="39" t="s">
        <v>124</v>
      </c>
      <c r="F540" s="40">
        <v>2.2941461575744522</v>
      </c>
      <c r="G540" s="39" t="s">
        <v>125</v>
      </c>
      <c r="H540" s="40">
        <v>1.97</v>
      </c>
      <c r="I540" s="39" t="s">
        <v>126</v>
      </c>
      <c r="J540" s="40">
        <v>4.26</v>
      </c>
    </row>
    <row r="541" spans="1:10" ht="15" thickBot="1">
      <c r="A541" s="39"/>
      <c r="B541" s="39"/>
      <c r="C541" s="39"/>
      <c r="D541" s="39"/>
      <c r="E541" s="39" t="s">
        <v>127</v>
      </c>
      <c r="F541" s="40">
        <v>2.72</v>
      </c>
      <c r="G541" s="39"/>
      <c r="H541" s="363" t="s">
        <v>128</v>
      </c>
      <c r="I541" s="363"/>
      <c r="J541" s="40">
        <v>13.51</v>
      </c>
    </row>
    <row r="542" spans="1:10" ht="15" thickTop="1">
      <c r="A542" s="41"/>
      <c r="B542" s="41"/>
      <c r="C542" s="41"/>
      <c r="D542" s="41"/>
      <c r="E542" s="41"/>
      <c r="F542" s="41"/>
      <c r="G542" s="41"/>
      <c r="H542" s="41"/>
      <c r="I542" s="41"/>
      <c r="J542" s="41"/>
    </row>
    <row r="543" spans="1:10" ht="15">
      <c r="A543" s="3" t="s">
        <v>791</v>
      </c>
      <c r="B543" s="4" t="s">
        <v>15</v>
      </c>
      <c r="C543" s="3" t="s">
        <v>16</v>
      </c>
      <c r="D543" s="3" t="s">
        <v>6</v>
      </c>
      <c r="E543" s="353" t="s">
        <v>110</v>
      </c>
      <c r="F543" s="353"/>
      <c r="G543" s="5" t="s">
        <v>17</v>
      </c>
      <c r="H543" s="4" t="s">
        <v>18</v>
      </c>
      <c r="I543" s="4" t="s">
        <v>19</v>
      </c>
      <c r="J543" s="4" t="s">
        <v>7</v>
      </c>
    </row>
    <row r="544" spans="1:10" ht="25.5">
      <c r="A544" s="7" t="s">
        <v>111</v>
      </c>
      <c r="B544" s="8" t="s">
        <v>792</v>
      </c>
      <c r="C544" s="7" t="s">
        <v>27</v>
      </c>
      <c r="D544" s="7" t="s">
        <v>793</v>
      </c>
      <c r="E544" s="362" t="s">
        <v>144</v>
      </c>
      <c r="F544" s="362"/>
      <c r="G544" s="9" t="s">
        <v>25</v>
      </c>
      <c r="H544" s="28">
        <v>1</v>
      </c>
      <c r="I544" s="10">
        <v>37</v>
      </c>
      <c r="J544" s="10">
        <v>37</v>
      </c>
    </row>
    <row r="545" spans="1:10" ht="25.5">
      <c r="A545" s="29" t="s">
        <v>113</v>
      </c>
      <c r="B545" s="30" t="s">
        <v>224</v>
      </c>
      <c r="C545" s="29" t="s">
        <v>27</v>
      </c>
      <c r="D545" s="29" t="s">
        <v>225</v>
      </c>
      <c r="E545" s="364" t="s">
        <v>112</v>
      </c>
      <c r="F545" s="364"/>
      <c r="G545" s="31" t="s">
        <v>119</v>
      </c>
      <c r="H545" s="32">
        <v>0.27500000000000002</v>
      </c>
      <c r="I545" s="33">
        <v>18.489999999999998</v>
      </c>
      <c r="J545" s="33">
        <v>5.08</v>
      </c>
    </row>
    <row r="546" spans="1:10" ht="25.5">
      <c r="A546" s="29" t="s">
        <v>113</v>
      </c>
      <c r="B546" s="30" t="s">
        <v>120</v>
      </c>
      <c r="C546" s="29" t="s">
        <v>27</v>
      </c>
      <c r="D546" s="29" t="s">
        <v>121</v>
      </c>
      <c r="E546" s="364" t="s">
        <v>112</v>
      </c>
      <c r="F546" s="364"/>
      <c r="G546" s="31" t="s">
        <v>119</v>
      </c>
      <c r="H546" s="32">
        <v>0.115</v>
      </c>
      <c r="I546" s="33">
        <v>13.91</v>
      </c>
      <c r="J546" s="33">
        <v>1.59</v>
      </c>
    </row>
    <row r="547" spans="1:10">
      <c r="A547" s="34" t="s">
        <v>122</v>
      </c>
      <c r="B547" s="35" t="s">
        <v>944</v>
      </c>
      <c r="C547" s="34" t="s">
        <v>27</v>
      </c>
      <c r="D547" s="34" t="s">
        <v>945</v>
      </c>
      <c r="E547" s="361" t="s">
        <v>123</v>
      </c>
      <c r="F547" s="361"/>
      <c r="G547" s="36" t="s">
        <v>187</v>
      </c>
      <c r="H547" s="37">
        <v>6.4000000000000001E-2</v>
      </c>
      <c r="I547" s="38">
        <v>28.35</v>
      </c>
      <c r="J547" s="38">
        <v>1.81</v>
      </c>
    </row>
    <row r="548" spans="1:10">
      <c r="A548" s="34" t="s">
        <v>122</v>
      </c>
      <c r="B548" s="35" t="s">
        <v>946</v>
      </c>
      <c r="C548" s="34" t="s">
        <v>27</v>
      </c>
      <c r="D548" s="34" t="s">
        <v>947</v>
      </c>
      <c r="E548" s="361" t="s">
        <v>123</v>
      </c>
      <c r="F548" s="361"/>
      <c r="G548" s="36" t="s">
        <v>75</v>
      </c>
      <c r="H548" s="37">
        <v>0.01</v>
      </c>
      <c r="I548" s="38">
        <v>6.32</v>
      </c>
      <c r="J548" s="38">
        <v>0.06</v>
      </c>
    </row>
    <row r="549" spans="1:10">
      <c r="A549" s="34" t="s">
        <v>122</v>
      </c>
      <c r="B549" s="35" t="s">
        <v>948</v>
      </c>
      <c r="C549" s="34" t="s">
        <v>27</v>
      </c>
      <c r="D549" s="34" t="s">
        <v>949</v>
      </c>
      <c r="E549" s="361" t="s">
        <v>123</v>
      </c>
      <c r="F549" s="361"/>
      <c r="G549" s="36" t="s">
        <v>187</v>
      </c>
      <c r="H549" s="37">
        <v>0.2016</v>
      </c>
      <c r="I549" s="38">
        <v>68.540000000000006</v>
      </c>
      <c r="J549" s="38">
        <v>13.81</v>
      </c>
    </row>
    <row r="550" spans="1:10">
      <c r="A550" s="34" t="s">
        <v>122</v>
      </c>
      <c r="B550" s="35" t="s">
        <v>950</v>
      </c>
      <c r="C550" s="34" t="s">
        <v>27</v>
      </c>
      <c r="D550" s="34" t="s">
        <v>951</v>
      </c>
      <c r="E550" s="361" t="s">
        <v>123</v>
      </c>
      <c r="F550" s="361"/>
      <c r="G550" s="36" t="s">
        <v>187</v>
      </c>
      <c r="H550" s="37">
        <v>0.32200000000000001</v>
      </c>
      <c r="I550" s="38">
        <v>45.52</v>
      </c>
      <c r="J550" s="38">
        <v>14.65</v>
      </c>
    </row>
    <row r="551" spans="1:10" ht="25.5">
      <c r="A551" s="39"/>
      <c r="B551" s="39"/>
      <c r="C551" s="39"/>
      <c r="D551" s="39"/>
      <c r="E551" s="39" t="s">
        <v>124</v>
      </c>
      <c r="F551" s="40">
        <v>2.671118530884808</v>
      </c>
      <c r="G551" s="39" t="s">
        <v>125</v>
      </c>
      <c r="H551" s="40">
        <v>2.29</v>
      </c>
      <c r="I551" s="39" t="s">
        <v>126</v>
      </c>
      <c r="J551" s="40">
        <v>4.96</v>
      </c>
    </row>
    <row r="552" spans="1:10" ht="15" thickBot="1">
      <c r="A552" s="39"/>
      <c r="B552" s="39"/>
      <c r="C552" s="39"/>
      <c r="D552" s="39"/>
      <c r="E552" s="39" t="s">
        <v>127</v>
      </c>
      <c r="F552" s="40">
        <v>9.33</v>
      </c>
      <c r="G552" s="39"/>
      <c r="H552" s="363" t="s">
        <v>128</v>
      </c>
      <c r="I552" s="363"/>
      <c r="J552" s="40">
        <v>46.33</v>
      </c>
    </row>
    <row r="553" spans="1:10" ht="15" thickTop="1">
      <c r="A553" s="41"/>
      <c r="B553" s="41"/>
      <c r="C553" s="41"/>
      <c r="D553" s="41"/>
      <c r="E553" s="41"/>
      <c r="F553" s="41"/>
      <c r="G553" s="41"/>
      <c r="H553" s="41"/>
      <c r="I553" s="41"/>
      <c r="J553" s="41"/>
    </row>
    <row r="554" spans="1:10" ht="15">
      <c r="A554" s="3" t="s">
        <v>794</v>
      </c>
      <c r="B554" s="4" t="s">
        <v>15</v>
      </c>
      <c r="C554" s="3" t="s">
        <v>16</v>
      </c>
      <c r="D554" s="3" t="s">
        <v>6</v>
      </c>
      <c r="E554" s="353" t="s">
        <v>110</v>
      </c>
      <c r="F554" s="353"/>
      <c r="G554" s="5" t="s">
        <v>17</v>
      </c>
      <c r="H554" s="4" t="s">
        <v>18</v>
      </c>
      <c r="I554" s="4" t="s">
        <v>19</v>
      </c>
      <c r="J554" s="4" t="s">
        <v>7</v>
      </c>
    </row>
    <row r="555" spans="1:10" ht="38.25">
      <c r="A555" s="7" t="s">
        <v>111</v>
      </c>
      <c r="B555" s="8" t="s">
        <v>795</v>
      </c>
      <c r="C555" s="7" t="s">
        <v>24</v>
      </c>
      <c r="D555" s="7" t="s">
        <v>796</v>
      </c>
      <c r="E555" s="362" t="s">
        <v>144</v>
      </c>
      <c r="F555" s="362"/>
      <c r="G555" s="9" t="s">
        <v>25</v>
      </c>
      <c r="H555" s="28">
        <v>1</v>
      </c>
      <c r="I555" s="10">
        <v>11.14</v>
      </c>
      <c r="J555" s="10">
        <v>11.14</v>
      </c>
    </row>
    <row r="556" spans="1:10" ht="25.5">
      <c r="A556" s="29" t="s">
        <v>113</v>
      </c>
      <c r="B556" s="30" t="s">
        <v>224</v>
      </c>
      <c r="C556" s="29" t="s">
        <v>27</v>
      </c>
      <c r="D556" s="29" t="s">
        <v>225</v>
      </c>
      <c r="E556" s="364" t="s">
        <v>112</v>
      </c>
      <c r="F556" s="364"/>
      <c r="G556" s="31" t="s">
        <v>119</v>
      </c>
      <c r="H556" s="32">
        <v>0.08</v>
      </c>
      <c r="I556" s="33">
        <v>18.489999999999998</v>
      </c>
      <c r="J556" s="33">
        <v>1.47</v>
      </c>
    </row>
    <row r="557" spans="1:10" ht="25.5">
      <c r="A557" s="29" t="s">
        <v>113</v>
      </c>
      <c r="B557" s="30" t="s">
        <v>120</v>
      </c>
      <c r="C557" s="29" t="s">
        <v>27</v>
      </c>
      <c r="D557" s="29" t="s">
        <v>121</v>
      </c>
      <c r="E557" s="364" t="s">
        <v>112</v>
      </c>
      <c r="F557" s="364"/>
      <c r="G557" s="31" t="s">
        <v>119</v>
      </c>
      <c r="H557" s="32">
        <v>0.04</v>
      </c>
      <c r="I557" s="33">
        <v>13.91</v>
      </c>
      <c r="J557" s="33">
        <v>0.55000000000000004</v>
      </c>
    </row>
    <row r="558" spans="1:10">
      <c r="A558" s="34" t="s">
        <v>122</v>
      </c>
      <c r="B558" s="35" t="s">
        <v>952</v>
      </c>
      <c r="C558" s="34" t="s">
        <v>27</v>
      </c>
      <c r="D558" s="34" t="s">
        <v>953</v>
      </c>
      <c r="E558" s="361" t="s">
        <v>123</v>
      </c>
      <c r="F558" s="361"/>
      <c r="G558" s="36" t="s">
        <v>75</v>
      </c>
      <c r="H558" s="37">
        <v>0.25</v>
      </c>
      <c r="I558" s="38">
        <v>2.4700000000000002</v>
      </c>
      <c r="J558" s="38">
        <v>0.61</v>
      </c>
    </row>
    <row r="559" spans="1:10">
      <c r="A559" s="34" t="s">
        <v>122</v>
      </c>
      <c r="B559" s="35" t="s">
        <v>298</v>
      </c>
      <c r="C559" s="34" t="s">
        <v>27</v>
      </c>
      <c r="D559" s="34" t="s">
        <v>299</v>
      </c>
      <c r="E559" s="361" t="s">
        <v>123</v>
      </c>
      <c r="F559" s="361"/>
      <c r="G559" s="36" t="s">
        <v>187</v>
      </c>
      <c r="H559" s="37">
        <v>0.03</v>
      </c>
      <c r="I559" s="38">
        <v>12.44</v>
      </c>
      <c r="J559" s="38">
        <v>0.37</v>
      </c>
    </row>
    <row r="560" spans="1:10">
      <c r="A560" s="34" t="s">
        <v>122</v>
      </c>
      <c r="B560" s="35" t="s">
        <v>948</v>
      </c>
      <c r="C560" s="34" t="s">
        <v>27</v>
      </c>
      <c r="D560" s="34" t="s">
        <v>949</v>
      </c>
      <c r="E560" s="361" t="s">
        <v>123</v>
      </c>
      <c r="F560" s="361"/>
      <c r="G560" s="36" t="s">
        <v>187</v>
      </c>
      <c r="H560" s="37">
        <v>0.1188</v>
      </c>
      <c r="I560" s="38">
        <v>68.540000000000006</v>
      </c>
      <c r="J560" s="38">
        <v>8.14</v>
      </c>
    </row>
    <row r="561" spans="1:10" ht="25.5">
      <c r="A561" s="39"/>
      <c r="B561" s="39"/>
      <c r="C561" s="39"/>
      <c r="D561" s="39"/>
      <c r="E561" s="39" t="s">
        <v>124</v>
      </c>
      <c r="F561" s="40">
        <v>0.81318326242662498</v>
      </c>
      <c r="G561" s="39" t="s">
        <v>125</v>
      </c>
      <c r="H561" s="40">
        <v>0.7</v>
      </c>
      <c r="I561" s="39" t="s">
        <v>126</v>
      </c>
      <c r="J561" s="40">
        <v>1.51</v>
      </c>
    </row>
    <row r="562" spans="1:10" ht="15" thickBot="1">
      <c r="A562" s="39"/>
      <c r="B562" s="39"/>
      <c r="C562" s="39"/>
      <c r="D562" s="39"/>
      <c r="E562" s="39" t="s">
        <v>127</v>
      </c>
      <c r="F562" s="40">
        <v>2.8</v>
      </c>
      <c r="G562" s="39"/>
      <c r="H562" s="363" t="s">
        <v>128</v>
      </c>
      <c r="I562" s="363"/>
      <c r="J562" s="40">
        <v>13.94</v>
      </c>
    </row>
    <row r="563" spans="1:10" ht="15" thickTop="1">
      <c r="A563" s="41"/>
      <c r="B563" s="41"/>
      <c r="C563" s="41"/>
      <c r="D563" s="41"/>
      <c r="E563" s="41"/>
      <c r="F563" s="41"/>
      <c r="G563" s="41"/>
      <c r="H563" s="41"/>
      <c r="I563" s="41"/>
      <c r="J563" s="41"/>
    </row>
    <row r="564" spans="1:10" ht="15">
      <c r="A564" s="3" t="s">
        <v>797</v>
      </c>
      <c r="B564" s="4" t="s">
        <v>15</v>
      </c>
      <c r="C564" s="3" t="s">
        <v>16</v>
      </c>
      <c r="D564" s="3" t="s">
        <v>6</v>
      </c>
      <c r="E564" s="353" t="s">
        <v>110</v>
      </c>
      <c r="F564" s="353"/>
      <c r="G564" s="5" t="s">
        <v>17</v>
      </c>
      <c r="H564" s="4" t="s">
        <v>18</v>
      </c>
      <c r="I564" s="4" t="s">
        <v>19</v>
      </c>
      <c r="J564" s="4" t="s">
        <v>7</v>
      </c>
    </row>
    <row r="565" spans="1:10" ht="51">
      <c r="A565" s="7" t="s">
        <v>111</v>
      </c>
      <c r="B565" s="8" t="s">
        <v>798</v>
      </c>
      <c r="C565" s="7" t="s">
        <v>24</v>
      </c>
      <c r="D565" s="7" t="s">
        <v>799</v>
      </c>
      <c r="E565" s="362" t="s">
        <v>144</v>
      </c>
      <c r="F565" s="362"/>
      <c r="G565" s="9" t="s">
        <v>25</v>
      </c>
      <c r="H565" s="28">
        <v>1</v>
      </c>
      <c r="I565" s="10">
        <v>14.37</v>
      </c>
      <c r="J565" s="10">
        <v>14.37</v>
      </c>
    </row>
    <row r="566" spans="1:10" ht="25.5">
      <c r="A566" s="29" t="s">
        <v>113</v>
      </c>
      <c r="B566" s="30" t="s">
        <v>224</v>
      </c>
      <c r="C566" s="29" t="s">
        <v>27</v>
      </c>
      <c r="D566" s="29" t="s">
        <v>225</v>
      </c>
      <c r="E566" s="364" t="s">
        <v>112</v>
      </c>
      <c r="F566" s="364"/>
      <c r="G566" s="31" t="s">
        <v>119</v>
      </c>
      <c r="H566" s="32">
        <v>0.21</v>
      </c>
      <c r="I566" s="33">
        <v>18.489999999999998</v>
      </c>
      <c r="J566" s="33">
        <v>3.88</v>
      </c>
    </row>
    <row r="567" spans="1:10" ht="25.5">
      <c r="A567" s="29" t="s">
        <v>113</v>
      </c>
      <c r="B567" s="30" t="s">
        <v>120</v>
      </c>
      <c r="C567" s="29" t="s">
        <v>27</v>
      </c>
      <c r="D567" s="29" t="s">
        <v>121</v>
      </c>
      <c r="E567" s="364" t="s">
        <v>112</v>
      </c>
      <c r="F567" s="364"/>
      <c r="G567" s="31" t="s">
        <v>119</v>
      </c>
      <c r="H567" s="32">
        <v>0.11</v>
      </c>
      <c r="I567" s="33">
        <v>13.91</v>
      </c>
      <c r="J567" s="33">
        <v>1.53</v>
      </c>
    </row>
    <row r="568" spans="1:10">
      <c r="A568" s="34" t="s">
        <v>122</v>
      </c>
      <c r="B568" s="35" t="s">
        <v>952</v>
      </c>
      <c r="C568" s="34" t="s">
        <v>27</v>
      </c>
      <c r="D568" s="34" t="s">
        <v>953</v>
      </c>
      <c r="E568" s="361" t="s">
        <v>123</v>
      </c>
      <c r="F568" s="361"/>
      <c r="G568" s="36" t="s">
        <v>75</v>
      </c>
      <c r="H568" s="37">
        <v>0.55000000000000004</v>
      </c>
      <c r="I568" s="38">
        <v>2.4700000000000002</v>
      </c>
      <c r="J568" s="38">
        <v>1.35</v>
      </c>
    </row>
    <row r="569" spans="1:10">
      <c r="A569" s="34" t="s">
        <v>122</v>
      </c>
      <c r="B569" s="35" t="s">
        <v>298</v>
      </c>
      <c r="C569" s="34" t="s">
        <v>27</v>
      </c>
      <c r="D569" s="34" t="s">
        <v>299</v>
      </c>
      <c r="E569" s="361" t="s">
        <v>123</v>
      </c>
      <c r="F569" s="361"/>
      <c r="G569" s="36" t="s">
        <v>187</v>
      </c>
      <c r="H569" s="37">
        <v>4.3999999999999997E-2</v>
      </c>
      <c r="I569" s="38">
        <v>12.44</v>
      </c>
      <c r="J569" s="38">
        <v>0.54</v>
      </c>
    </row>
    <row r="570" spans="1:10">
      <c r="A570" s="34" t="s">
        <v>122</v>
      </c>
      <c r="B570" s="35" t="s">
        <v>300</v>
      </c>
      <c r="C570" s="34" t="s">
        <v>27</v>
      </c>
      <c r="D570" s="34" t="s">
        <v>301</v>
      </c>
      <c r="E570" s="361" t="s">
        <v>123</v>
      </c>
      <c r="F570" s="361"/>
      <c r="G570" s="36" t="s">
        <v>187</v>
      </c>
      <c r="H570" s="37">
        <v>0.17599999999999999</v>
      </c>
      <c r="I570" s="38">
        <v>22.37</v>
      </c>
      <c r="J570" s="38">
        <v>3.93</v>
      </c>
    </row>
    <row r="571" spans="1:10">
      <c r="A571" s="34" t="s">
        <v>122</v>
      </c>
      <c r="B571" s="35" t="s">
        <v>954</v>
      </c>
      <c r="C571" s="34" t="s">
        <v>27</v>
      </c>
      <c r="D571" s="34" t="s">
        <v>955</v>
      </c>
      <c r="E571" s="361" t="s">
        <v>123</v>
      </c>
      <c r="F571" s="361"/>
      <c r="G571" s="36" t="s">
        <v>187</v>
      </c>
      <c r="H571" s="37">
        <v>0.13200000000000001</v>
      </c>
      <c r="I571" s="38">
        <v>23.8</v>
      </c>
      <c r="J571" s="38">
        <v>3.14</v>
      </c>
    </row>
    <row r="572" spans="1:10" ht="25.5">
      <c r="A572" s="39"/>
      <c r="B572" s="39"/>
      <c r="C572" s="39"/>
      <c r="D572" s="39"/>
      <c r="E572" s="39" t="s">
        <v>124</v>
      </c>
      <c r="F572" s="40">
        <v>2.1648984867251873</v>
      </c>
      <c r="G572" s="39" t="s">
        <v>125</v>
      </c>
      <c r="H572" s="40">
        <v>1.86</v>
      </c>
      <c r="I572" s="39" t="s">
        <v>126</v>
      </c>
      <c r="J572" s="40">
        <v>4.0199999999999996</v>
      </c>
    </row>
    <row r="573" spans="1:10" ht="15" thickBot="1">
      <c r="A573" s="39"/>
      <c r="B573" s="39"/>
      <c r="C573" s="39"/>
      <c r="D573" s="39"/>
      <c r="E573" s="39" t="s">
        <v>127</v>
      </c>
      <c r="F573" s="40">
        <v>3.62</v>
      </c>
      <c r="G573" s="39"/>
      <c r="H573" s="363" t="s">
        <v>128</v>
      </c>
      <c r="I573" s="363"/>
      <c r="J573" s="40">
        <v>17.989999999999998</v>
      </c>
    </row>
    <row r="574" spans="1:10" ht="15" thickTop="1">
      <c r="A574" s="41"/>
      <c r="B574" s="41"/>
      <c r="C574" s="41"/>
      <c r="D574" s="41"/>
      <c r="E574" s="41"/>
      <c r="F574" s="41"/>
      <c r="G574" s="41"/>
      <c r="H574" s="41"/>
      <c r="I574" s="41"/>
      <c r="J574" s="41"/>
    </row>
    <row r="575" spans="1:10" ht="15">
      <c r="A575" s="3" t="s">
        <v>803</v>
      </c>
      <c r="B575" s="4" t="s">
        <v>15</v>
      </c>
      <c r="C575" s="3" t="s">
        <v>16</v>
      </c>
      <c r="D575" s="3" t="s">
        <v>6</v>
      </c>
      <c r="E575" s="353" t="s">
        <v>110</v>
      </c>
      <c r="F575" s="353"/>
      <c r="G575" s="5" t="s">
        <v>17</v>
      </c>
      <c r="H575" s="4" t="s">
        <v>18</v>
      </c>
      <c r="I575" s="4" t="s">
        <v>19</v>
      </c>
      <c r="J575" s="4" t="s">
        <v>7</v>
      </c>
    </row>
    <row r="576" spans="1:10" ht="25.5">
      <c r="A576" s="7" t="s">
        <v>111</v>
      </c>
      <c r="B576" s="8" t="s">
        <v>804</v>
      </c>
      <c r="C576" s="7" t="s">
        <v>27</v>
      </c>
      <c r="D576" s="7" t="s">
        <v>805</v>
      </c>
      <c r="E576" s="362" t="s">
        <v>132</v>
      </c>
      <c r="F576" s="362"/>
      <c r="G576" s="9" t="s">
        <v>75</v>
      </c>
      <c r="H576" s="28">
        <v>1</v>
      </c>
      <c r="I576" s="10">
        <v>8.4700000000000006</v>
      </c>
      <c r="J576" s="10">
        <v>8.4700000000000006</v>
      </c>
    </row>
    <row r="577" spans="1:10" ht="25.5">
      <c r="A577" s="29" t="s">
        <v>113</v>
      </c>
      <c r="B577" s="30" t="s">
        <v>367</v>
      </c>
      <c r="C577" s="29" t="s">
        <v>27</v>
      </c>
      <c r="D577" s="29" t="s">
        <v>368</v>
      </c>
      <c r="E577" s="364" t="s">
        <v>112</v>
      </c>
      <c r="F577" s="364"/>
      <c r="G577" s="31" t="s">
        <v>119</v>
      </c>
      <c r="H577" s="32">
        <v>6.6299999999999998E-2</v>
      </c>
      <c r="I577" s="33">
        <v>13.58</v>
      </c>
      <c r="J577" s="33">
        <v>0.9</v>
      </c>
    </row>
    <row r="578" spans="1:10" ht="25.5">
      <c r="A578" s="29" t="s">
        <v>113</v>
      </c>
      <c r="B578" s="30" t="s">
        <v>369</v>
      </c>
      <c r="C578" s="29" t="s">
        <v>27</v>
      </c>
      <c r="D578" s="29" t="s">
        <v>370</v>
      </c>
      <c r="E578" s="364" t="s">
        <v>112</v>
      </c>
      <c r="F578" s="364"/>
      <c r="G578" s="31" t="s">
        <v>119</v>
      </c>
      <c r="H578" s="32">
        <v>6.6299999999999998E-2</v>
      </c>
      <c r="I578" s="33">
        <v>17.760000000000002</v>
      </c>
      <c r="J578" s="33">
        <v>1.17</v>
      </c>
    </row>
    <row r="579" spans="1:10">
      <c r="A579" s="34" t="s">
        <v>122</v>
      </c>
      <c r="B579" s="35" t="s">
        <v>375</v>
      </c>
      <c r="C579" s="34" t="s">
        <v>27</v>
      </c>
      <c r="D579" s="34" t="s">
        <v>376</v>
      </c>
      <c r="E579" s="361" t="s">
        <v>123</v>
      </c>
      <c r="F579" s="361"/>
      <c r="G579" s="36" t="s">
        <v>75</v>
      </c>
      <c r="H579" s="37">
        <v>1</v>
      </c>
      <c r="I579" s="38">
        <v>5.79</v>
      </c>
      <c r="J579" s="38">
        <v>5.79</v>
      </c>
    </row>
    <row r="580" spans="1:10" ht="25.5">
      <c r="A580" s="34" t="s">
        <v>122</v>
      </c>
      <c r="B580" s="35" t="s">
        <v>956</v>
      </c>
      <c r="C580" s="34" t="s">
        <v>27</v>
      </c>
      <c r="D580" s="34" t="s">
        <v>957</v>
      </c>
      <c r="E580" s="361" t="s">
        <v>123</v>
      </c>
      <c r="F580" s="361"/>
      <c r="G580" s="36" t="s">
        <v>75</v>
      </c>
      <c r="H580" s="37">
        <v>1</v>
      </c>
      <c r="I580" s="38">
        <v>0.61</v>
      </c>
      <c r="J580" s="38">
        <v>0.61</v>
      </c>
    </row>
    <row r="581" spans="1:10" ht="25.5">
      <c r="A581" s="39"/>
      <c r="B581" s="39"/>
      <c r="C581" s="39"/>
      <c r="D581" s="39"/>
      <c r="E581" s="39" t="s">
        <v>124</v>
      </c>
      <c r="F581" s="40">
        <v>0.8454951801389412</v>
      </c>
      <c r="G581" s="39" t="s">
        <v>125</v>
      </c>
      <c r="H581" s="40">
        <v>0.72</v>
      </c>
      <c r="I581" s="39" t="s">
        <v>126</v>
      </c>
      <c r="J581" s="40">
        <v>1.57</v>
      </c>
    </row>
    <row r="582" spans="1:10" ht="15" thickBot="1">
      <c r="A582" s="39"/>
      <c r="B582" s="39"/>
      <c r="C582" s="39"/>
      <c r="D582" s="39"/>
      <c r="E582" s="39" t="s">
        <v>127</v>
      </c>
      <c r="F582" s="40">
        <v>2.13</v>
      </c>
      <c r="G582" s="39"/>
      <c r="H582" s="363" t="s">
        <v>128</v>
      </c>
      <c r="I582" s="363"/>
      <c r="J582" s="40">
        <v>10.6</v>
      </c>
    </row>
    <row r="583" spans="1:10" ht="15" thickTop="1">
      <c r="A583" s="41"/>
      <c r="B583" s="41"/>
      <c r="C583" s="41"/>
      <c r="D583" s="41"/>
      <c r="E583" s="41"/>
      <c r="F583" s="41"/>
      <c r="G583" s="41"/>
      <c r="H583" s="41"/>
      <c r="I583" s="41"/>
      <c r="J583" s="41"/>
    </row>
    <row r="584" spans="1:10" ht="15">
      <c r="A584" s="3" t="s">
        <v>806</v>
      </c>
      <c r="B584" s="4" t="s">
        <v>15</v>
      </c>
      <c r="C584" s="3" t="s">
        <v>16</v>
      </c>
      <c r="D584" s="3" t="s">
        <v>6</v>
      </c>
      <c r="E584" s="353" t="s">
        <v>110</v>
      </c>
      <c r="F584" s="353"/>
      <c r="G584" s="5" t="s">
        <v>17</v>
      </c>
      <c r="H584" s="4" t="s">
        <v>18</v>
      </c>
      <c r="I584" s="4" t="s">
        <v>19</v>
      </c>
      <c r="J584" s="4" t="s">
        <v>7</v>
      </c>
    </row>
    <row r="585" spans="1:10" ht="25.5">
      <c r="A585" s="7" t="s">
        <v>111</v>
      </c>
      <c r="B585" s="8" t="s">
        <v>98</v>
      </c>
      <c r="C585" s="7" t="s">
        <v>27</v>
      </c>
      <c r="D585" s="7" t="s">
        <v>99</v>
      </c>
      <c r="E585" s="362" t="s">
        <v>132</v>
      </c>
      <c r="F585" s="362"/>
      <c r="G585" s="9" t="s">
        <v>75</v>
      </c>
      <c r="H585" s="28">
        <v>1</v>
      </c>
      <c r="I585" s="10">
        <v>7.35</v>
      </c>
      <c r="J585" s="10">
        <v>7.35</v>
      </c>
    </row>
    <row r="586" spans="1:10" ht="25.5">
      <c r="A586" s="29" t="s">
        <v>113</v>
      </c>
      <c r="B586" s="30" t="s">
        <v>367</v>
      </c>
      <c r="C586" s="29" t="s">
        <v>27</v>
      </c>
      <c r="D586" s="29" t="s">
        <v>368</v>
      </c>
      <c r="E586" s="364" t="s">
        <v>112</v>
      </c>
      <c r="F586" s="364"/>
      <c r="G586" s="31" t="s">
        <v>119</v>
      </c>
      <c r="H586" s="32">
        <v>3.5200000000000002E-2</v>
      </c>
      <c r="I586" s="33">
        <v>13.58</v>
      </c>
      <c r="J586" s="33">
        <v>0.47</v>
      </c>
    </row>
    <row r="587" spans="1:10" ht="25.5">
      <c r="A587" s="29" t="s">
        <v>113</v>
      </c>
      <c r="B587" s="30" t="s">
        <v>369</v>
      </c>
      <c r="C587" s="29" t="s">
        <v>27</v>
      </c>
      <c r="D587" s="29" t="s">
        <v>370</v>
      </c>
      <c r="E587" s="364" t="s">
        <v>112</v>
      </c>
      <c r="F587" s="364"/>
      <c r="G587" s="31" t="s">
        <v>119</v>
      </c>
      <c r="H587" s="32">
        <v>3.5200000000000002E-2</v>
      </c>
      <c r="I587" s="33">
        <v>17.760000000000002</v>
      </c>
      <c r="J587" s="33">
        <v>0.62</v>
      </c>
    </row>
    <row r="588" spans="1:10">
      <c r="A588" s="34" t="s">
        <v>122</v>
      </c>
      <c r="B588" s="35" t="s">
        <v>375</v>
      </c>
      <c r="C588" s="34" t="s">
        <v>27</v>
      </c>
      <c r="D588" s="34" t="s">
        <v>376</v>
      </c>
      <c r="E588" s="361" t="s">
        <v>123</v>
      </c>
      <c r="F588" s="361"/>
      <c r="G588" s="36" t="s">
        <v>75</v>
      </c>
      <c r="H588" s="37">
        <v>1</v>
      </c>
      <c r="I588" s="38">
        <v>5.79</v>
      </c>
      <c r="J588" s="38">
        <v>5.79</v>
      </c>
    </row>
    <row r="589" spans="1:10" ht="25.5">
      <c r="A589" s="34" t="s">
        <v>122</v>
      </c>
      <c r="B589" s="35" t="s">
        <v>373</v>
      </c>
      <c r="C589" s="34" t="s">
        <v>27</v>
      </c>
      <c r="D589" s="34" t="s">
        <v>374</v>
      </c>
      <c r="E589" s="361" t="s">
        <v>123</v>
      </c>
      <c r="F589" s="361"/>
      <c r="G589" s="36" t="s">
        <v>75</v>
      </c>
      <c r="H589" s="37">
        <v>1</v>
      </c>
      <c r="I589" s="38">
        <v>0.47</v>
      </c>
      <c r="J589" s="38">
        <v>0.47</v>
      </c>
    </row>
    <row r="590" spans="1:10" ht="25.5">
      <c r="A590" s="39"/>
      <c r="B590" s="39"/>
      <c r="C590" s="39"/>
      <c r="D590" s="39"/>
      <c r="E590" s="39" t="s">
        <v>124</v>
      </c>
      <c r="F590" s="40">
        <v>0.4469815283537078</v>
      </c>
      <c r="G590" s="39" t="s">
        <v>125</v>
      </c>
      <c r="H590" s="40">
        <v>0.38</v>
      </c>
      <c r="I590" s="39" t="s">
        <v>126</v>
      </c>
      <c r="J590" s="40">
        <v>0.83</v>
      </c>
    </row>
    <row r="591" spans="1:10" ht="15" thickBot="1">
      <c r="A591" s="39"/>
      <c r="B591" s="39"/>
      <c r="C591" s="39"/>
      <c r="D591" s="39"/>
      <c r="E591" s="39" t="s">
        <v>127</v>
      </c>
      <c r="F591" s="40">
        <v>1.85</v>
      </c>
      <c r="G591" s="39"/>
      <c r="H591" s="363" t="s">
        <v>128</v>
      </c>
      <c r="I591" s="363"/>
      <c r="J591" s="40">
        <v>9.1999999999999993</v>
      </c>
    </row>
    <row r="592" spans="1:10" ht="15" thickTop="1">
      <c r="A592" s="41"/>
      <c r="B592" s="41"/>
      <c r="C592" s="41"/>
      <c r="D592" s="41"/>
      <c r="E592" s="41"/>
      <c r="F592" s="41"/>
      <c r="G592" s="41"/>
      <c r="H592" s="41"/>
      <c r="I592" s="41"/>
      <c r="J592" s="41"/>
    </row>
    <row r="593" spans="1:10" ht="15">
      <c r="A593" s="3" t="s">
        <v>807</v>
      </c>
      <c r="B593" s="4" t="s">
        <v>15</v>
      </c>
      <c r="C593" s="3" t="s">
        <v>16</v>
      </c>
      <c r="D593" s="3" t="s">
        <v>6</v>
      </c>
      <c r="E593" s="353" t="s">
        <v>110</v>
      </c>
      <c r="F593" s="353"/>
      <c r="G593" s="5" t="s">
        <v>17</v>
      </c>
      <c r="H593" s="4" t="s">
        <v>18</v>
      </c>
      <c r="I593" s="4" t="s">
        <v>19</v>
      </c>
      <c r="J593" s="4" t="s">
        <v>7</v>
      </c>
    </row>
    <row r="594" spans="1:10" ht="25.5">
      <c r="A594" s="7" t="s">
        <v>111</v>
      </c>
      <c r="B594" s="8" t="s">
        <v>100</v>
      </c>
      <c r="C594" s="7" t="s">
        <v>27</v>
      </c>
      <c r="D594" s="7" t="s">
        <v>101</v>
      </c>
      <c r="E594" s="362" t="s">
        <v>132</v>
      </c>
      <c r="F594" s="362"/>
      <c r="G594" s="9" t="s">
        <v>75</v>
      </c>
      <c r="H594" s="28">
        <v>1</v>
      </c>
      <c r="I594" s="10">
        <v>7.74</v>
      </c>
      <c r="J594" s="10">
        <v>7.74</v>
      </c>
    </row>
    <row r="595" spans="1:10" ht="25.5">
      <c r="A595" s="29" t="s">
        <v>113</v>
      </c>
      <c r="B595" s="30" t="s">
        <v>367</v>
      </c>
      <c r="C595" s="29" t="s">
        <v>27</v>
      </c>
      <c r="D595" s="29" t="s">
        <v>368</v>
      </c>
      <c r="E595" s="364" t="s">
        <v>112</v>
      </c>
      <c r="F595" s="364"/>
      <c r="G595" s="31" t="s">
        <v>119</v>
      </c>
      <c r="H595" s="32">
        <v>4.7600000000000003E-2</v>
      </c>
      <c r="I595" s="33">
        <v>13.58</v>
      </c>
      <c r="J595" s="33">
        <v>0.64</v>
      </c>
    </row>
    <row r="596" spans="1:10" ht="25.5">
      <c r="A596" s="29" t="s">
        <v>113</v>
      </c>
      <c r="B596" s="30" t="s">
        <v>369</v>
      </c>
      <c r="C596" s="29" t="s">
        <v>27</v>
      </c>
      <c r="D596" s="29" t="s">
        <v>370</v>
      </c>
      <c r="E596" s="364" t="s">
        <v>112</v>
      </c>
      <c r="F596" s="364"/>
      <c r="G596" s="31" t="s">
        <v>119</v>
      </c>
      <c r="H596" s="32">
        <v>4.7600000000000003E-2</v>
      </c>
      <c r="I596" s="33">
        <v>17.760000000000002</v>
      </c>
      <c r="J596" s="33">
        <v>0.84</v>
      </c>
    </row>
    <row r="597" spans="1:10">
      <c r="A597" s="34" t="s">
        <v>122</v>
      </c>
      <c r="B597" s="35" t="s">
        <v>375</v>
      </c>
      <c r="C597" s="34" t="s">
        <v>27</v>
      </c>
      <c r="D597" s="34" t="s">
        <v>376</v>
      </c>
      <c r="E597" s="361" t="s">
        <v>123</v>
      </c>
      <c r="F597" s="361"/>
      <c r="G597" s="36" t="s">
        <v>75</v>
      </c>
      <c r="H597" s="37">
        <v>1</v>
      </c>
      <c r="I597" s="38">
        <v>5.79</v>
      </c>
      <c r="J597" s="38">
        <v>5.79</v>
      </c>
    </row>
    <row r="598" spans="1:10" ht="25.5">
      <c r="A598" s="34" t="s">
        <v>122</v>
      </c>
      <c r="B598" s="35" t="s">
        <v>373</v>
      </c>
      <c r="C598" s="34" t="s">
        <v>27</v>
      </c>
      <c r="D598" s="34" t="s">
        <v>374</v>
      </c>
      <c r="E598" s="361" t="s">
        <v>123</v>
      </c>
      <c r="F598" s="361"/>
      <c r="G598" s="36" t="s">
        <v>75</v>
      </c>
      <c r="H598" s="37">
        <v>1</v>
      </c>
      <c r="I598" s="38">
        <v>0.47</v>
      </c>
      <c r="J598" s="38">
        <v>0.47</v>
      </c>
    </row>
    <row r="599" spans="1:10" ht="25.5">
      <c r="A599" s="39"/>
      <c r="B599" s="39"/>
      <c r="C599" s="39"/>
      <c r="D599" s="39"/>
      <c r="E599" s="39" t="s">
        <v>124</v>
      </c>
      <c r="F599" s="40">
        <v>0.60315579729656954</v>
      </c>
      <c r="G599" s="39" t="s">
        <v>125</v>
      </c>
      <c r="H599" s="40">
        <v>0.52</v>
      </c>
      <c r="I599" s="39" t="s">
        <v>126</v>
      </c>
      <c r="J599" s="40">
        <v>1.1200000000000001</v>
      </c>
    </row>
    <row r="600" spans="1:10" ht="15" thickBot="1">
      <c r="A600" s="39"/>
      <c r="B600" s="39"/>
      <c r="C600" s="39"/>
      <c r="D600" s="39"/>
      <c r="E600" s="39" t="s">
        <v>127</v>
      </c>
      <c r="F600" s="40">
        <v>1.95</v>
      </c>
      <c r="G600" s="39"/>
      <c r="H600" s="363" t="s">
        <v>128</v>
      </c>
      <c r="I600" s="363"/>
      <c r="J600" s="40">
        <v>9.69</v>
      </c>
    </row>
    <row r="601" spans="1:10" ht="15" thickTop="1">
      <c r="A601" s="41"/>
      <c r="B601" s="41"/>
      <c r="C601" s="41"/>
      <c r="D601" s="41"/>
      <c r="E601" s="41"/>
      <c r="F601" s="41"/>
      <c r="G601" s="41"/>
      <c r="H601" s="41"/>
      <c r="I601" s="41"/>
      <c r="J601" s="41"/>
    </row>
    <row r="602" spans="1:10" ht="15">
      <c r="A602" s="3" t="s">
        <v>808</v>
      </c>
      <c r="B602" s="4" t="s">
        <v>15</v>
      </c>
      <c r="C602" s="3" t="s">
        <v>16</v>
      </c>
      <c r="D602" s="3" t="s">
        <v>6</v>
      </c>
      <c r="E602" s="353" t="s">
        <v>110</v>
      </c>
      <c r="F602" s="353"/>
      <c r="G602" s="5" t="s">
        <v>17</v>
      </c>
      <c r="H602" s="4" t="s">
        <v>18</v>
      </c>
      <c r="I602" s="4" t="s">
        <v>19</v>
      </c>
      <c r="J602" s="4" t="s">
        <v>7</v>
      </c>
    </row>
    <row r="603" spans="1:10" ht="38.25">
      <c r="A603" s="7" t="s">
        <v>111</v>
      </c>
      <c r="B603" s="8" t="s">
        <v>104</v>
      </c>
      <c r="C603" s="7" t="s">
        <v>27</v>
      </c>
      <c r="D603" s="7" t="s">
        <v>105</v>
      </c>
      <c r="E603" s="362" t="s">
        <v>132</v>
      </c>
      <c r="F603" s="362"/>
      <c r="G603" s="9" t="s">
        <v>75</v>
      </c>
      <c r="H603" s="28">
        <v>1</v>
      </c>
      <c r="I603" s="10">
        <v>338.67</v>
      </c>
      <c r="J603" s="10">
        <v>338.67</v>
      </c>
    </row>
    <row r="604" spans="1:10" ht="38.25">
      <c r="A604" s="29" t="s">
        <v>113</v>
      </c>
      <c r="B604" s="30" t="s">
        <v>381</v>
      </c>
      <c r="C604" s="29" t="s">
        <v>27</v>
      </c>
      <c r="D604" s="29" t="s">
        <v>382</v>
      </c>
      <c r="E604" s="364" t="s">
        <v>112</v>
      </c>
      <c r="F604" s="364"/>
      <c r="G604" s="31" t="s">
        <v>30</v>
      </c>
      <c r="H604" s="32">
        <v>1.17E-2</v>
      </c>
      <c r="I604" s="33">
        <v>435.45</v>
      </c>
      <c r="J604" s="33">
        <v>5.09</v>
      </c>
    </row>
    <row r="605" spans="1:10" ht="25.5">
      <c r="A605" s="29" t="s">
        <v>113</v>
      </c>
      <c r="B605" s="30" t="s">
        <v>367</v>
      </c>
      <c r="C605" s="29" t="s">
        <v>27</v>
      </c>
      <c r="D605" s="29" t="s">
        <v>368</v>
      </c>
      <c r="E605" s="364" t="s">
        <v>112</v>
      </c>
      <c r="F605" s="364"/>
      <c r="G605" s="31" t="s">
        <v>119</v>
      </c>
      <c r="H605" s="32">
        <v>0.48110000000000003</v>
      </c>
      <c r="I605" s="33">
        <v>13.58</v>
      </c>
      <c r="J605" s="33">
        <v>6.53</v>
      </c>
    </row>
    <row r="606" spans="1:10" ht="25.5">
      <c r="A606" s="29" t="s">
        <v>113</v>
      </c>
      <c r="B606" s="30" t="s">
        <v>369</v>
      </c>
      <c r="C606" s="29" t="s">
        <v>27</v>
      </c>
      <c r="D606" s="29" t="s">
        <v>370</v>
      </c>
      <c r="E606" s="364" t="s">
        <v>112</v>
      </c>
      <c r="F606" s="364"/>
      <c r="G606" s="31" t="s">
        <v>119</v>
      </c>
      <c r="H606" s="32">
        <v>0.48110000000000003</v>
      </c>
      <c r="I606" s="33">
        <v>17.760000000000002</v>
      </c>
      <c r="J606" s="33">
        <v>8.5399999999999991</v>
      </c>
    </row>
    <row r="607" spans="1:10" ht="38.25">
      <c r="A607" s="34" t="s">
        <v>122</v>
      </c>
      <c r="B607" s="35" t="s">
        <v>383</v>
      </c>
      <c r="C607" s="34" t="s">
        <v>27</v>
      </c>
      <c r="D607" s="34" t="s">
        <v>384</v>
      </c>
      <c r="E607" s="361" t="s">
        <v>123</v>
      </c>
      <c r="F607" s="361"/>
      <c r="G607" s="36" t="s">
        <v>75</v>
      </c>
      <c r="H607" s="37">
        <v>1</v>
      </c>
      <c r="I607" s="38">
        <v>318.51</v>
      </c>
      <c r="J607" s="38">
        <v>318.51</v>
      </c>
    </row>
    <row r="608" spans="1:10" ht="25.5">
      <c r="A608" s="39"/>
      <c r="B608" s="39"/>
      <c r="C608" s="39"/>
      <c r="D608" s="39"/>
      <c r="E608" s="39" t="s">
        <v>124</v>
      </c>
      <c r="F608" s="40">
        <v>6.9039797511982339</v>
      </c>
      <c r="G608" s="39" t="s">
        <v>125</v>
      </c>
      <c r="H608" s="40">
        <v>5.92</v>
      </c>
      <c r="I608" s="39" t="s">
        <v>126</v>
      </c>
      <c r="J608" s="40">
        <v>12.82</v>
      </c>
    </row>
    <row r="609" spans="1:10" ht="15" thickBot="1">
      <c r="A609" s="39"/>
      <c r="B609" s="39"/>
      <c r="C609" s="39"/>
      <c r="D609" s="39"/>
      <c r="E609" s="39" t="s">
        <v>127</v>
      </c>
      <c r="F609" s="40">
        <v>85.41</v>
      </c>
      <c r="G609" s="39"/>
      <c r="H609" s="363" t="s">
        <v>128</v>
      </c>
      <c r="I609" s="363"/>
      <c r="J609" s="40">
        <v>424.08</v>
      </c>
    </row>
    <row r="610" spans="1:10" ht="15" thickTop="1">
      <c r="A610" s="41"/>
      <c r="B610" s="41"/>
      <c r="C610" s="41"/>
      <c r="D610" s="41"/>
      <c r="E610" s="41"/>
      <c r="F610" s="41"/>
      <c r="G610" s="41"/>
      <c r="H610" s="41"/>
      <c r="I610" s="41"/>
      <c r="J610" s="41"/>
    </row>
    <row r="611" spans="1:10" ht="15">
      <c r="A611" s="3" t="s">
        <v>809</v>
      </c>
      <c r="B611" s="4" t="s">
        <v>15</v>
      </c>
      <c r="C611" s="3" t="s">
        <v>16</v>
      </c>
      <c r="D611" s="3" t="s">
        <v>6</v>
      </c>
      <c r="E611" s="353" t="s">
        <v>110</v>
      </c>
      <c r="F611" s="353"/>
      <c r="G611" s="5" t="s">
        <v>17</v>
      </c>
      <c r="H611" s="4" t="s">
        <v>18</v>
      </c>
      <c r="I611" s="4" t="s">
        <v>19</v>
      </c>
      <c r="J611" s="4" t="s">
        <v>7</v>
      </c>
    </row>
    <row r="612" spans="1:10" ht="25.5">
      <c r="A612" s="7" t="s">
        <v>111</v>
      </c>
      <c r="B612" s="8" t="s">
        <v>140</v>
      </c>
      <c r="C612" s="7" t="s">
        <v>27</v>
      </c>
      <c r="D612" s="7" t="s">
        <v>141</v>
      </c>
      <c r="E612" s="362" t="s">
        <v>139</v>
      </c>
      <c r="F612" s="362"/>
      <c r="G612" s="9" t="s">
        <v>71</v>
      </c>
      <c r="H612" s="28">
        <v>1</v>
      </c>
      <c r="I612" s="10">
        <v>4.29</v>
      </c>
      <c r="J612" s="10">
        <v>4.29</v>
      </c>
    </row>
    <row r="613" spans="1:10" ht="25.5">
      <c r="A613" s="29" t="s">
        <v>113</v>
      </c>
      <c r="B613" s="30" t="s">
        <v>367</v>
      </c>
      <c r="C613" s="29" t="s">
        <v>27</v>
      </c>
      <c r="D613" s="29" t="s">
        <v>368</v>
      </c>
      <c r="E613" s="364" t="s">
        <v>112</v>
      </c>
      <c r="F613" s="364"/>
      <c r="G613" s="31" t="s">
        <v>119</v>
      </c>
      <c r="H613" s="32">
        <v>3.4000000000000002E-2</v>
      </c>
      <c r="I613" s="33">
        <v>13.58</v>
      </c>
      <c r="J613" s="33">
        <v>0.46</v>
      </c>
    </row>
    <row r="614" spans="1:10" ht="25.5">
      <c r="A614" s="29" t="s">
        <v>113</v>
      </c>
      <c r="B614" s="30" t="s">
        <v>369</v>
      </c>
      <c r="C614" s="29" t="s">
        <v>27</v>
      </c>
      <c r="D614" s="29" t="s">
        <v>370</v>
      </c>
      <c r="E614" s="364" t="s">
        <v>112</v>
      </c>
      <c r="F614" s="364"/>
      <c r="G614" s="31" t="s">
        <v>119</v>
      </c>
      <c r="H614" s="32">
        <v>0.216</v>
      </c>
      <c r="I614" s="33">
        <v>17.760000000000002</v>
      </c>
      <c r="J614" s="33">
        <v>3.83</v>
      </c>
    </row>
    <row r="615" spans="1:10" ht="25.5">
      <c r="A615" s="39"/>
      <c r="B615" s="39"/>
      <c r="C615" s="39"/>
      <c r="D615" s="39"/>
      <c r="E615" s="39" t="s">
        <v>124</v>
      </c>
      <c r="F615" s="40">
        <v>1.8040820722709894</v>
      </c>
      <c r="G615" s="39" t="s">
        <v>125</v>
      </c>
      <c r="H615" s="40">
        <v>1.55</v>
      </c>
      <c r="I615" s="39" t="s">
        <v>126</v>
      </c>
      <c r="J615" s="40">
        <v>3.35</v>
      </c>
    </row>
    <row r="616" spans="1:10" ht="15" thickBot="1">
      <c r="A616" s="39"/>
      <c r="B616" s="39"/>
      <c r="C616" s="39"/>
      <c r="D616" s="39"/>
      <c r="E616" s="39" t="s">
        <v>127</v>
      </c>
      <c r="F616" s="40">
        <v>1.08</v>
      </c>
      <c r="G616" s="39"/>
      <c r="H616" s="363" t="s">
        <v>128</v>
      </c>
      <c r="I616" s="363"/>
      <c r="J616" s="40">
        <v>5.37</v>
      </c>
    </row>
    <row r="617" spans="1:10" ht="15" thickTop="1">
      <c r="A617" s="41"/>
      <c r="B617" s="41"/>
      <c r="C617" s="41"/>
      <c r="D617" s="41"/>
      <c r="E617" s="41"/>
      <c r="F617" s="41"/>
      <c r="G617" s="41"/>
      <c r="H617" s="41"/>
      <c r="I617" s="41"/>
      <c r="J617" s="41"/>
    </row>
    <row r="618" spans="1:10" ht="15">
      <c r="A618" s="3" t="s">
        <v>810</v>
      </c>
      <c r="B618" s="4" t="s">
        <v>15</v>
      </c>
      <c r="C618" s="3" t="s">
        <v>16</v>
      </c>
      <c r="D618" s="3" t="s">
        <v>6</v>
      </c>
      <c r="E618" s="353" t="s">
        <v>110</v>
      </c>
      <c r="F618" s="353"/>
      <c r="G618" s="5" t="s">
        <v>17</v>
      </c>
      <c r="H618" s="4" t="s">
        <v>18</v>
      </c>
      <c r="I618" s="4" t="s">
        <v>19</v>
      </c>
      <c r="J618" s="4" t="s">
        <v>7</v>
      </c>
    </row>
    <row r="619" spans="1:10" ht="38.25">
      <c r="A619" s="7" t="s">
        <v>111</v>
      </c>
      <c r="B619" s="8" t="s">
        <v>102</v>
      </c>
      <c r="C619" s="7" t="s">
        <v>27</v>
      </c>
      <c r="D619" s="7" t="s">
        <v>103</v>
      </c>
      <c r="E619" s="362" t="s">
        <v>132</v>
      </c>
      <c r="F619" s="362"/>
      <c r="G619" s="9" t="s">
        <v>71</v>
      </c>
      <c r="H619" s="28">
        <v>1</v>
      </c>
      <c r="I619" s="10">
        <v>5.86</v>
      </c>
      <c r="J619" s="10">
        <v>5.86</v>
      </c>
    </row>
    <row r="620" spans="1:10" ht="25.5">
      <c r="A620" s="29" t="s">
        <v>113</v>
      </c>
      <c r="B620" s="30" t="s">
        <v>367</v>
      </c>
      <c r="C620" s="29" t="s">
        <v>27</v>
      </c>
      <c r="D620" s="29" t="s">
        <v>368</v>
      </c>
      <c r="E620" s="364" t="s">
        <v>112</v>
      </c>
      <c r="F620" s="364"/>
      <c r="G620" s="31" t="s">
        <v>119</v>
      </c>
      <c r="H620" s="32">
        <v>0.107</v>
      </c>
      <c r="I620" s="33">
        <v>13.58</v>
      </c>
      <c r="J620" s="33">
        <v>1.45</v>
      </c>
    </row>
    <row r="621" spans="1:10" ht="25.5">
      <c r="A621" s="29" t="s">
        <v>113</v>
      </c>
      <c r="B621" s="30" t="s">
        <v>369</v>
      </c>
      <c r="C621" s="29" t="s">
        <v>27</v>
      </c>
      <c r="D621" s="29" t="s">
        <v>370</v>
      </c>
      <c r="E621" s="364" t="s">
        <v>112</v>
      </c>
      <c r="F621" s="364"/>
      <c r="G621" s="31" t="s">
        <v>119</v>
      </c>
      <c r="H621" s="32">
        <v>0.107</v>
      </c>
      <c r="I621" s="33">
        <v>17.760000000000002</v>
      </c>
      <c r="J621" s="33">
        <v>1.9</v>
      </c>
    </row>
    <row r="622" spans="1:10" ht="25.5">
      <c r="A622" s="34" t="s">
        <v>122</v>
      </c>
      <c r="B622" s="35" t="s">
        <v>169</v>
      </c>
      <c r="C622" s="34" t="s">
        <v>27</v>
      </c>
      <c r="D622" s="34" t="s">
        <v>170</v>
      </c>
      <c r="E622" s="361" t="s">
        <v>123</v>
      </c>
      <c r="F622" s="361"/>
      <c r="G622" s="36" t="s">
        <v>34</v>
      </c>
      <c r="H622" s="37">
        <v>2E-3</v>
      </c>
      <c r="I622" s="38">
        <v>21.58</v>
      </c>
      <c r="J622" s="38">
        <v>0.04</v>
      </c>
    </row>
    <row r="623" spans="1:10">
      <c r="A623" s="34" t="s">
        <v>122</v>
      </c>
      <c r="B623" s="35" t="s">
        <v>377</v>
      </c>
      <c r="C623" s="34" t="s">
        <v>27</v>
      </c>
      <c r="D623" s="34" t="s">
        <v>378</v>
      </c>
      <c r="E623" s="361" t="s">
        <v>123</v>
      </c>
      <c r="F623" s="361"/>
      <c r="G623" s="36" t="s">
        <v>71</v>
      </c>
      <c r="H623" s="37">
        <v>1.1000000000000001</v>
      </c>
      <c r="I623" s="38">
        <v>2.25</v>
      </c>
      <c r="J623" s="38">
        <v>2.4700000000000002</v>
      </c>
    </row>
    <row r="624" spans="1:10" ht="25.5">
      <c r="A624" s="39"/>
      <c r="B624" s="39"/>
      <c r="C624" s="39"/>
      <c r="D624" s="39"/>
      <c r="E624" s="39" t="s">
        <v>124</v>
      </c>
      <c r="F624" s="40">
        <v>1.3732565027734396</v>
      </c>
      <c r="G624" s="39" t="s">
        <v>125</v>
      </c>
      <c r="H624" s="40">
        <v>1.18</v>
      </c>
      <c r="I624" s="39" t="s">
        <v>126</v>
      </c>
      <c r="J624" s="40">
        <v>2.5499999999999998</v>
      </c>
    </row>
    <row r="625" spans="1:10" ht="15" thickBot="1">
      <c r="A625" s="39"/>
      <c r="B625" s="39"/>
      <c r="C625" s="39"/>
      <c r="D625" s="39"/>
      <c r="E625" s="39" t="s">
        <v>127</v>
      </c>
      <c r="F625" s="40">
        <v>1.47</v>
      </c>
      <c r="G625" s="39"/>
      <c r="H625" s="363" t="s">
        <v>128</v>
      </c>
      <c r="I625" s="363"/>
      <c r="J625" s="40">
        <v>7.33</v>
      </c>
    </row>
    <row r="626" spans="1:10" ht="15" thickTop="1">
      <c r="A626" s="41"/>
      <c r="B626" s="41"/>
      <c r="C626" s="41"/>
      <c r="D626" s="41"/>
      <c r="E626" s="41"/>
      <c r="F626" s="41"/>
      <c r="G626" s="41"/>
      <c r="H626" s="41"/>
      <c r="I626" s="41"/>
      <c r="J626" s="41"/>
    </row>
    <row r="627" spans="1:10" ht="15">
      <c r="A627" s="3" t="s">
        <v>811</v>
      </c>
      <c r="B627" s="4" t="s">
        <v>15</v>
      </c>
      <c r="C627" s="3" t="s">
        <v>16</v>
      </c>
      <c r="D627" s="3" t="s">
        <v>6</v>
      </c>
      <c r="E627" s="353" t="s">
        <v>110</v>
      </c>
      <c r="F627" s="353"/>
      <c r="G627" s="5" t="s">
        <v>17</v>
      </c>
      <c r="H627" s="4" t="s">
        <v>18</v>
      </c>
      <c r="I627" s="4" t="s">
        <v>19</v>
      </c>
      <c r="J627" s="4" t="s">
        <v>7</v>
      </c>
    </row>
    <row r="628" spans="1:10" ht="38.25">
      <c r="A628" s="7" t="s">
        <v>111</v>
      </c>
      <c r="B628" s="8" t="s">
        <v>812</v>
      </c>
      <c r="C628" s="7" t="s">
        <v>27</v>
      </c>
      <c r="D628" s="7" t="s">
        <v>813</v>
      </c>
      <c r="E628" s="362" t="s">
        <v>132</v>
      </c>
      <c r="F628" s="362"/>
      <c r="G628" s="9" t="s">
        <v>71</v>
      </c>
      <c r="H628" s="28">
        <v>1</v>
      </c>
      <c r="I628" s="10">
        <v>7.41</v>
      </c>
      <c r="J628" s="10">
        <v>7.41</v>
      </c>
    </row>
    <row r="629" spans="1:10" ht="25.5">
      <c r="A629" s="29" t="s">
        <v>113</v>
      </c>
      <c r="B629" s="30" t="s">
        <v>367</v>
      </c>
      <c r="C629" s="29" t="s">
        <v>27</v>
      </c>
      <c r="D629" s="29" t="s">
        <v>368</v>
      </c>
      <c r="E629" s="364" t="s">
        <v>112</v>
      </c>
      <c r="F629" s="364"/>
      <c r="G629" s="31" t="s">
        <v>119</v>
      </c>
      <c r="H629" s="32">
        <v>0.16400000000000001</v>
      </c>
      <c r="I629" s="33">
        <v>13.58</v>
      </c>
      <c r="J629" s="33">
        <v>2.2200000000000002</v>
      </c>
    </row>
    <row r="630" spans="1:10" ht="25.5">
      <c r="A630" s="29" t="s">
        <v>113</v>
      </c>
      <c r="B630" s="30" t="s">
        <v>369</v>
      </c>
      <c r="C630" s="29" t="s">
        <v>27</v>
      </c>
      <c r="D630" s="29" t="s">
        <v>370</v>
      </c>
      <c r="E630" s="364" t="s">
        <v>112</v>
      </c>
      <c r="F630" s="364"/>
      <c r="G630" s="31" t="s">
        <v>119</v>
      </c>
      <c r="H630" s="32">
        <v>0.16400000000000001</v>
      </c>
      <c r="I630" s="33">
        <v>17.760000000000002</v>
      </c>
      <c r="J630" s="33">
        <v>2.91</v>
      </c>
    </row>
    <row r="631" spans="1:10">
      <c r="A631" s="34" t="s">
        <v>122</v>
      </c>
      <c r="B631" s="35" t="s">
        <v>377</v>
      </c>
      <c r="C631" s="34" t="s">
        <v>27</v>
      </c>
      <c r="D631" s="34" t="s">
        <v>378</v>
      </c>
      <c r="E631" s="361" t="s">
        <v>123</v>
      </c>
      <c r="F631" s="361"/>
      <c r="G631" s="36" t="s">
        <v>71</v>
      </c>
      <c r="H631" s="37">
        <v>1.0169999999999999</v>
      </c>
      <c r="I631" s="38">
        <v>2.25</v>
      </c>
      <c r="J631" s="38">
        <v>2.2799999999999998</v>
      </c>
    </row>
    <row r="632" spans="1:10" ht="25.5">
      <c r="A632" s="39"/>
      <c r="B632" s="39"/>
      <c r="C632" s="39"/>
      <c r="D632" s="39"/>
      <c r="E632" s="39" t="s">
        <v>124</v>
      </c>
      <c r="F632" s="40">
        <v>2.1002746513005546</v>
      </c>
      <c r="G632" s="39" t="s">
        <v>125</v>
      </c>
      <c r="H632" s="40">
        <v>1.8</v>
      </c>
      <c r="I632" s="39" t="s">
        <v>126</v>
      </c>
      <c r="J632" s="40">
        <v>3.9</v>
      </c>
    </row>
    <row r="633" spans="1:10" ht="15" thickBot="1">
      <c r="A633" s="39"/>
      <c r="B633" s="39"/>
      <c r="C633" s="39"/>
      <c r="D633" s="39"/>
      <c r="E633" s="39" t="s">
        <v>127</v>
      </c>
      <c r="F633" s="40">
        <v>1.86</v>
      </c>
      <c r="G633" s="39"/>
      <c r="H633" s="363" t="s">
        <v>128</v>
      </c>
      <c r="I633" s="363"/>
      <c r="J633" s="40">
        <v>9.27</v>
      </c>
    </row>
    <row r="634" spans="1:10" ht="15" thickTop="1">
      <c r="A634" s="41"/>
      <c r="B634" s="41"/>
      <c r="C634" s="41"/>
      <c r="D634" s="41"/>
      <c r="E634" s="41"/>
      <c r="F634" s="41"/>
      <c r="G634" s="41"/>
      <c r="H634" s="41"/>
      <c r="I634" s="41"/>
      <c r="J634" s="41"/>
    </row>
    <row r="635" spans="1:10" ht="15">
      <c r="A635" s="3" t="s">
        <v>814</v>
      </c>
      <c r="B635" s="4" t="s">
        <v>15</v>
      </c>
      <c r="C635" s="3" t="s">
        <v>16</v>
      </c>
      <c r="D635" s="3" t="s">
        <v>6</v>
      </c>
      <c r="E635" s="353" t="s">
        <v>110</v>
      </c>
      <c r="F635" s="353"/>
      <c r="G635" s="5" t="s">
        <v>17</v>
      </c>
      <c r="H635" s="4" t="s">
        <v>18</v>
      </c>
      <c r="I635" s="4" t="s">
        <v>19</v>
      </c>
      <c r="J635" s="4" t="s">
        <v>7</v>
      </c>
    </row>
    <row r="636" spans="1:10" ht="25.5">
      <c r="A636" s="7" t="s">
        <v>111</v>
      </c>
      <c r="B636" s="8" t="s">
        <v>150</v>
      </c>
      <c r="C636" s="7" t="s">
        <v>27</v>
      </c>
      <c r="D636" s="7" t="s">
        <v>151</v>
      </c>
      <c r="E636" s="362" t="s">
        <v>132</v>
      </c>
      <c r="F636" s="362"/>
      <c r="G636" s="9" t="s">
        <v>75</v>
      </c>
      <c r="H636" s="28">
        <v>1</v>
      </c>
      <c r="I636" s="10">
        <v>7.17</v>
      </c>
      <c r="J636" s="10">
        <v>7.17</v>
      </c>
    </row>
    <row r="637" spans="1:10" ht="25.5">
      <c r="A637" s="29" t="s">
        <v>113</v>
      </c>
      <c r="B637" s="30" t="s">
        <v>367</v>
      </c>
      <c r="C637" s="29" t="s">
        <v>27</v>
      </c>
      <c r="D637" s="29" t="s">
        <v>368</v>
      </c>
      <c r="E637" s="364" t="s">
        <v>112</v>
      </c>
      <c r="F637" s="364"/>
      <c r="G637" s="31" t="s">
        <v>119</v>
      </c>
      <c r="H637" s="32">
        <v>0.14299999999999999</v>
      </c>
      <c r="I637" s="33">
        <v>13.58</v>
      </c>
      <c r="J637" s="33">
        <v>1.94</v>
      </c>
    </row>
    <row r="638" spans="1:10" ht="25.5">
      <c r="A638" s="29" t="s">
        <v>113</v>
      </c>
      <c r="B638" s="30" t="s">
        <v>369</v>
      </c>
      <c r="C638" s="29" t="s">
        <v>27</v>
      </c>
      <c r="D638" s="29" t="s">
        <v>370</v>
      </c>
      <c r="E638" s="364" t="s">
        <v>112</v>
      </c>
      <c r="F638" s="364"/>
      <c r="G638" s="31" t="s">
        <v>119</v>
      </c>
      <c r="H638" s="32">
        <v>0.14299999999999999</v>
      </c>
      <c r="I638" s="33">
        <v>17.760000000000002</v>
      </c>
      <c r="J638" s="33">
        <v>2.5299999999999998</v>
      </c>
    </row>
    <row r="639" spans="1:10" ht="25.5">
      <c r="A639" s="34" t="s">
        <v>122</v>
      </c>
      <c r="B639" s="35" t="s">
        <v>484</v>
      </c>
      <c r="C639" s="34" t="s">
        <v>27</v>
      </c>
      <c r="D639" s="34" t="s">
        <v>485</v>
      </c>
      <c r="E639" s="361" t="s">
        <v>123</v>
      </c>
      <c r="F639" s="361"/>
      <c r="G639" s="36" t="s">
        <v>75</v>
      </c>
      <c r="H639" s="37">
        <v>1</v>
      </c>
      <c r="I639" s="38">
        <v>2.7</v>
      </c>
      <c r="J639" s="38">
        <v>2.7</v>
      </c>
    </row>
    <row r="640" spans="1:10" ht="25.5">
      <c r="A640" s="39"/>
      <c r="B640" s="39"/>
      <c r="C640" s="39"/>
      <c r="D640" s="39"/>
      <c r="E640" s="39" t="s">
        <v>124</v>
      </c>
      <c r="F640" s="40">
        <v>1.831008670364586</v>
      </c>
      <c r="G640" s="39" t="s">
        <v>125</v>
      </c>
      <c r="H640" s="40">
        <v>1.57</v>
      </c>
      <c r="I640" s="39" t="s">
        <v>126</v>
      </c>
      <c r="J640" s="40">
        <v>3.4</v>
      </c>
    </row>
    <row r="641" spans="1:10" ht="15" thickBot="1">
      <c r="A641" s="39"/>
      <c r="B641" s="39"/>
      <c r="C641" s="39"/>
      <c r="D641" s="39"/>
      <c r="E641" s="39" t="s">
        <v>127</v>
      </c>
      <c r="F641" s="40">
        <v>1.8</v>
      </c>
      <c r="G641" s="39"/>
      <c r="H641" s="363" t="s">
        <v>128</v>
      </c>
      <c r="I641" s="363"/>
      <c r="J641" s="40">
        <v>8.9700000000000006</v>
      </c>
    </row>
    <row r="642" spans="1:10" ht="15" thickTop="1">
      <c r="A642" s="41"/>
      <c r="B642" s="41"/>
      <c r="C642" s="41"/>
      <c r="D642" s="41"/>
      <c r="E642" s="41"/>
      <c r="F642" s="41"/>
      <c r="G642" s="41"/>
      <c r="H642" s="41"/>
      <c r="I642" s="41"/>
      <c r="J642" s="41"/>
    </row>
    <row r="643" spans="1:10" ht="15">
      <c r="A643" s="3" t="s">
        <v>815</v>
      </c>
      <c r="B643" s="4" t="s">
        <v>15</v>
      </c>
      <c r="C643" s="3" t="s">
        <v>16</v>
      </c>
      <c r="D643" s="3" t="s">
        <v>6</v>
      </c>
      <c r="E643" s="353" t="s">
        <v>110</v>
      </c>
      <c r="F643" s="353"/>
      <c r="G643" s="5" t="s">
        <v>17</v>
      </c>
      <c r="H643" s="4" t="s">
        <v>18</v>
      </c>
      <c r="I643" s="4" t="s">
        <v>19</v>
      </c>
      <c r="J643" s="4" t="s">
        <v>7</v>
      </c>
    </row>
    <row r="644" spans="1:10" ht="25.5">
      <c r="A644" s="7" t="s">
        <v>111</v>
      </c>
      <c r="B644" s="8" t="s">
        <v>152</v>
      </c>
      <c r="C644" s="7" t="s">
        <v>27</v>
      </c>
      <c r="D644" s="7" t="s">
        <v>153</v>
      </c>
      <c r="E644" s="362" t="s">
        <v>132</v>
      </c>
      <c r="F644" s="362"/>
      <c r="G644" s="9" t="s">
        <v>75</v>
      </c>
      <c r="H644" s="28">
        <v>1</v>
      </c>
      <c r="I644" s="10">
        <v>18.14</v>
      </c>
      <c r="J644" s="10">
        <v>18.14</v>
      </c>
    </row>
    <row r="645" spans="1:10" ht="25.5">
      <c r="A645" s="29" t="s">
        <v>113</v>
      </c>
      <c r="B645" s="30" t="s">
        <v>326</v>
      </c>
      <c r="C645" s="29" t="s">
        <v>27</v>
      </c>
      <c r="D645" s="29" t="s">
        <v>327</v>
      </c>
      <c r="E645" s="364" t="s">
        <v>112</v>
      </c>
      <c r="F645" s="364"/>
      <c r="G645" s="31" t="s">
        <v>30</v>
      </c>
      <c r="H645" s="32">
        <v>8.9999999999999998E-4</v>
      </c>
      <c r="I645" s="33">
        <v>424.48</v>
      </c>
      <c r="J645" s="33">
        <v>0.38</v>
      </c>
    </row>
    <row r="646" spans="1:10" ht="25.5">
      <c r="A646" s="29" t="s">
        <v>113</v>
      </c>
      <c r="B646" s="30" t="s">
        <v>367</v>
      </c>
      <c r="C646" s="29" t="s">
        <v>27</v>
      </c>
      <c r="D646" s="29" t="s">
        <v>368</v>
      </c>
      <c r="E646" s="364" t="s">
        <v>112</v>
      </c>
      <c r="F646" s="364"/>
      <c r="G646" s="31" t="s">
        <v>119</v>
      </c>
      <c r="H646" s="32">
        <v>0.51900000000000002</v>
      </c>
      <c r="I646" s="33">
        <v>13.58</v>
      </c>
      <c r="J646" s="33">
        <v>7.04</v>
      </c>
    </row>
    <row r="647" spans="1:10" ht="25.5">
      <c r="A647" s="29" t="s">
        <v>113</v>
      </c>
      <c r="B647" s="30" t="s">
        <v>369</v>
      </c>
      <c r="C647" s="29" t="s">
        <v>27</v>
      </c>
      <c r="D647" s="29" t="s">
        <v>370</v>
      </c>
      <c r="E647" s="364" t="s">
        <v>112</v>
      </c>
      <c r="F647" s="364"/>
      <c r="G647" s="31" t="s">
        <v>119</v>
      </c>
      <c r="H647" s="32">
        <v>0.51900000000000002</v>
      </c>
      <c r="I647" s="33">
        <v>17.760000000000002</v>
      </c>
      <c r="J647" s="33">
        <v>9.2100000000000009</v>
      </c>
    </row>
    <row r="648" spans="1:10" ht="25.5">
      <c r="A648" s="34" t="s">
        <v>122</v>
      </c>
      <c r="B648" s="35" t="s">
        <v>385</v>
      </c>
      <c r="C648" s="34" t="s">
        <v>27</v>
      </c>
      <c r="D648" s="34" t="s">
        <v>386</v>
      </c>
      <c r="E648" s="361" t="s">
        <v>123</v>
      </c>
      <c r="F648" s="361"/>
      <c r="G648" s="36" t="s">
        <v>75</v>
      </c>
      <c r="H648" s="37">
        <v>1</v>
      </c>
      <c r="I648" s="38">
        <v>1.51</v>
      </c>
      <c r="J648" s="38">
        <v>1.51</v>
      </c>
    </row>
    <row r="649" spans="1:10" ht="25.5">
      <c r="A649" s="39"/>
      <c r="B649" s="39"/>
      <c r="C649" s="39"/>
      <c r="D649" s="39"/>
      <c r="E649" s="39" t="s">
        <v>124</v>
      </c>
      <c r="F649" s="40">
        <v>6.6993376056868978</v>
      </c>
      <c r="G649" s="39" t="s">
        <v>125</v>
      </c>
      <c r="H649" s="40">
        <v>5.74</v>
      </c>
      <c r="I649" s="39" t="s">
        <v>126</v>
      </c>
      <c r="J649" s="40">
        <v>12.44</v>
      </c>
    </row>
    <row r="650" spans="1:10" ht="15" thickBot="1">
      <c r="A650" s="39"/>
      <c r="B650" s="39"/>
      <c r="C650" s="39"/>
      <c r="D650" s="39"/>
      <c r="E650" s="39" t="s">
        <v>127</v>
      </c>
      <c r="F650" s="40">
        <v>4.57</v>
      </c>
      <c r="G650" s="39"/>
      <c r="H650" s="363" t="s">
        <v>128</v>
      </c>
      <c r="I650" s="363"/>
      <c r="J650" s="40">
        <v>22.71</v>
      </c>
    </row>
    <row r="651" spans="1:10" ht="15" thickTop="1">
      <c r="A651" s="41"/>
      <c r="B651" s="41"/>
      <c r="C651" s="41"/>
      <c r="D651" s="41"/>
      <c r="E651" s="41"/>
      <c r="F651" s="41"/>
      <c r="G651" s="41"/>
      <c r="H651" s="41"/>
      <c r="I651" s="41"/>
      <c r="J651" s="41"/>
    </row>
    <row r="652" spans="1:10" ht="15">
      <c r="A652" s="3" t="s">
        <v>816</v>
      </c>
      <c r="B652" s="4" t="s">
        <v>15</v>
      </c>
      <c r="C652" s="3" t="s">
        <v>16</v>
      </c>
      <c r="D652" s="3" t="s">
        <v>6</v>
      </c>
      <c r="E652" s="353" t="s">
        <v>110</v>
      </c>
      <c r="F652" s="353"/>
      <c r="G652" s="5" t="s">
        <v>17</v>
      </c>
      <c r="H652" s="4" t="s">
        <v>18</v>
      </c>
      <c r="I652" s="4" t="s">
        <v>19</v>
      </c>
      <c r="J652" s="4" t="s">
        <v>7</v>
      </c>
    </row>
    <row r="653" spans="1:10" ht="25.5">
      <c r="A653" s="7" t="s">
        <v>111</v>
      </c>
      <c r="B653" s="8" t="s">
        <v>106</v>
      </c>
      <c r="C653" s="7" t="s">
        <v>27</v>
      </c>
      <c r="D653" s="7" t="s">
        <v>107</v>
      </c>
      <c r="E653" s="362" t="s">
        <v>132</v>
      </c>
      <c r="F653" s="362"/>
      <c r="G653" s="9" t="s">
        <v>75</v>
      </c>
      <c r="H653" s="28">
        <v>1</v>
      </c>
      <c r="I653" s="10">
        <v>9.6199999999999992</v>
      </c>
      <c r="J653" s="10">
        <v>9.6199999999999992</v>
      </c>
    </row>
    <row r="654" spans="1:10" ht="25.5">
      <c r="A654" s="29" t="s">
        <v>113</v>
      </c>
      <c r="B654" s="30" t="s">
        <v>326</v>
      </c>
      <c r="C654" s="29" t="s">
        <v>27</v>
      </c>
      <c r="D654" s="29" t="s">
        <v>327</v>
      </c>
      <c r="E654" s="364" t="s">
        <v>112</v>
      </c>
      <c r="F654" s="364"/>
      <c r="G654" s="31" t="s">
        <v>30</v>
      </c>
      <c r="H654" s="32">
        <v>8.9999999999999998E-4</v>
      </c>
      <c r="I654" s="33">
        <v>424.48</v>
      </c>
      <c r="J654" s="33">
        <v>0.38</v>
      </c>
    </row>
    <row r="655" spans="1:10" ht="25.5">
      <c r="A655" s="29" t="s">
        <v>113</v>
      </c>
      <c r="B655" s="30" t="s">
        <v>367</v>
      </c>
      <c r="C655" s="29" t="s">
        <v>27</v>
      </c>
      <c r="D655" s="29" t="s">
        <v>368</v>
      </c>
      <c r="E655" s="364" t="s">
        <v>112</v>
      </c>
      <c r="F655" s="364"/>
      <c r="G655" s="31" t="s">
        <v>119</v>
      </c>
      <c r="H655" s="32">
        <v>0.247</v>
      </c>
      <c r="I655" s="33">
        <v>13.58</v>
      </c>
      <c r="J655" s="33">
        <v>3.35</v>
      </c>
    </row>
    <row r="656" spans="1:10" ht="25.5">
      <c r="A656" s="29" t="s">
        <v>113</v>
      </c>
      <c r="B656" s="30" t="s">
        <v>369</v>
      </c>
      <c r="C656" s="29" t="s">
        <v>27</v>
      </c>
      <c r="D656" s="29" t="s">
        <v>370</v>
      </c>
      <c r="E656" s="364" t="s">
        <v>112</v>
      </c>
      <c r="F656" s="364"/>
      <c r="G656" s="31" t="s">
        <v>119</v>
      </c>
      <c r="H656" s="32">
        <v>0.247</v>
      </c>
      <c r="I656" s="33">
        <v>17.760000000000002</v>
      </c>
      <c r="J656" s="33">
        <v>4.38</v>
      </c>
    </row>
    <row r="657" spans="1:10" ht="25.5">
      <c r="A657" s="34" t="s">
        <v>122</v>
      </c>
      <c r="B657" s="35" t="s">
        <v>385</v>
      </c>
      <c r="C657" s="34" t="s">
        <v>27</v>
      </c>
      <c r="D657" s="34" t="s">
        <v>386</v>
      </c>
      <c r="E657" s="361" t="s">
        <v>123</v>
      </c>
      <c r="F657" s="361"/>
      <c r="G657" s="36" t="s">
        <v>75</v>
      </c>
      <c r="H657" s="37">
        <v>1</v>
      </c>
      <c r="I657" s="38">
        <v>1.51</v>
      </c>
      <c r="J657" s="38">
        <v>1.51</v>
      </c>
    </row>
    <row r="658" spans="1:10" ht="25.5">
      <c r="A658" s="39"/>
      <c r="B658" s="39"/>
      <c r="C658" s="39"/>
      <c r="D658" s="39"/>
      <c r="E658" s="39" t="s">
        <v>124</v>
      </c>
      <c r="F658" s="40">
        <v>3.2096504927567451</v>
      </c>
      <c r="G658" s="39" t="s">
        <v>125</v>
      </c>
      <c r="H658" s="40">
        <v>2.75</v>
      </c>
      <c r="I658" s="39" t="s">
        <v>126</v>
      </c>
      <c r="J658" s="40">
        <v>5.96</v>
      </c>
    </row>
    <row r="659" spans="1:10" ht="15" thickBot="1">
      <c r="A659" s="39"/>
      <c r="B659" s="39"/>
      <c r="C659" s="39"/>
      <c r="D659" s="39"/>
      <c r="E659" s="39" t="s">
        <v>127</v>
      </c>
      <c r="F659" s="40">
        <v>2.42</v>
      </c>
      <c r="G659" s="39"/>
      <c r="H659" s="363" t="s">
        <v>128</v>
      </c>
      <c r="I659" s="363"/>
      <c r="J659" s="40">
        <v>12.04</v>
      </c>
    </row>
    <row r="660" spans="1:10" ht="15" thickTop="1">
      <c r="A660" s="41"/>
      <c r="B660" s="41"/>
      <c r="C660" s="41"/>
      <c r="D660" s="41"/>
      <c r="E660" s="41"/>
      <c r="F660" s="41"/>
      <c r="G660" s="41"/>
      <c r="H660" s="41"/>
      <c r="I660" s="41"/>
      <c r="J660" s="41"/>
    </row>
    <row r="661" spans="1:10" ht="15">
      <c r="A661" s="3" t="s">
        <v>817</v>
      </c>
      <c r="B661" s="4" t="s">
        <v>15</v>
      </c>
      <c r="C661" s="3" t="s">
        <v>16</v>
      </c>
      <c r="D661" s="3" t="s">
        <v>6</v>
      </c>
      <c r="E661" s="353" t="s">
        <v>110</v>
      </c>
      <c r="F661" s="353"/>
      <c r="G661" s="5" t="s">
        <v>17</v>
      </c>
      <c r="H661" s="4" t="s">
        <v>18</v>
      </c>
      <c r="I661" s="4" t="s">
        <v>19</v>
      </c>
      <c r="J661" s="4" t="s">
        <v>7</v>
      </c>
    </row>
    <row r="662" spans="1:10" ht="25.5">
      <c r="A662" s="7" t="s">
        <v>111</v>
      </c>
      <c r="B662" s="8" t="s">
        <v>137</v>
      </c>
      <c r="C662" s="7" t="s">
        <v>27</v>
      </c>
      <c r="D662" s="7" t="s">
        <v>138</v>
      </c>
      <c r="E662" s="362" t="s">
        <v>132</v>
      </c>
      <c r="F662" s="362"/>
      <c r="G662" s="9" t="s">
        <v>75</v>
      </c>
      <c r="H662" s="28">
        <v>1</v>
      </c>
      <c r="I662" s="10">
        <v>6.42</v>
      </c>
      <c r="J662" s="10">
        <v>6.42</v>
      </c>
    </row>
    <row r="663" spans="1:10" ht="25.5">
      <c r="A663" s="29" t="s">
        <v>113</v>
      </c>
      <c r="B663" s="30" t="s">
        <v>326</v>
      </c>
      <c r="C663" s="29" t="s">
        <v>27</v>
      </c>
      <c r="D663" s="29" t="s">
        <v>327</v>
      </c>
      <c r="E663" s="364" t="s">
        <v>112</v>
      </c>
      <c r="F663" s="364"/>
      <c r="G663" s="31" t="s">
        <v>30</v>
      </c>
      <c r="H663" s="32">
        <v>8.9999999999999998E-4</v>
      </c>
      <c r="I663" s="33">
        <v>424.48</v>
      </c>
      <c r="J663" s="33">
        <v>0.38</v>
      </c>
    </row>
    <row r="664" spans="1:10" ht="25.5">
      <c r="A664" s="29" t="s">
        <v>113</v>
      </c>
      <c r="B664" s="30" t="s">
        <v>367</v>
      </c>
      <c r="C664" s="29" t="s">
        <v>27</v>
      </c>
      <c r="D664" s="29" t="s">
        <v>368</v>
      </c>
      <c r="E664" s="364" t="s">
        <v>112</v>
      </c>
      <c r="F664" s="364"/>
      <c r="G664" s="31" t="s">
        <v>119</v>
      </c>
      <c r="H664" s="32">
        <v>0.14499999999999999</v>
      </c>
      <c r="I664" s="33">
        <v>13.58</v>
      </c>
      <c r="J664" s="33">
        <v>1.96</v>
      </c>
    </row>
    <row r="665" spans="1:10" ht="25.5">
      <c r="A665" s="29" t="s">
        <v>113</v>
      </c>
      <c r="B665" s="30" t="s">
        <v>369</v>
      </c>
      <c r="C665" s="29" t="s">
        <v>27</v>
      </c>
      <c r="D665" s="29" t="s">
        <v>370</v>
      </c>
      <c r="E665" s="364" t="s">
        <v>112</v>
      </c>
      <c r="F665" s="364"/>
      <c r="G665" s="31" t="s">
        <v>119</v>
      </c>
      <c r="H665" s="32">
        <v>0.14499999999999999</v>
      </c>
      <c r="I665" s="33">
        <v>17.760000000000002</v>
      </c>
      <c r="J665" s="33">
        <v>2.57</v>
      </c>
    </row>
    <row r="666" spans="1:10" ht="25.5">
      <c r="A666" s="34" t="s">
        <v>122</v>
      </c>
      <c r="B666" s="35" t="s">
        <v>385</v>
      </c>
      <c r="C666" s="34" t="s">
        <v>27</v>
      </c>
      <c r="D666" s="34" t="s">
        <v>386</v>
      </c>
      <c r="E666" s="361" t="s">
        <v>123</v>
      </c>
      <c r="F666" s="361"/>
      <c r="G666" s="36" t="s">
        <v>75</v>
      </c>
      <c r="H666" s="37">
        <v>1</v>
      </c>
      <c r="I666" s="38">
        <v>1.51</v>
      </c>
      <c r="J666" s="38">
        <v>1.51</v>
      </c>
    </row>
    <row r="667" spans="1:10" ht="25.5">
      <c r="A667" s="39"/>
      <c r="B667" s="39"/>
      <c r="C667" s="39"/>
      <c r="D667" s="39"/>
      <c r="E667" s="39" t="s">
        <v>124</v>
      </c>
      <c r="F667" s="40">
        <v>1.8956325057892185</v>
      </c>
      <c r="G667" s="39" t="s">
        <v>125</v>
      </c>
      <c r="H667" s="40">
        <v>1.62</v>
      </c>
      <c r="I667" s="39" t="s">
        <v>126</v>
      </c>
      <c r="J667" s="40">
        <v>3.52</v>
      </c>
    </row>
    <row r="668" spans="1:10" ht="15" thickBot="1">
      <c r="A668" s="39"/>
      <c r="B668" s="39"/>
      <c r="C668" s="39"/>
      <c r="D668" s="39"/>
      <c r="E668" s="39" t="s">
        <v>127</v>
      </c>
      <c r="F668" s="40">
        <v>1.61</v>
      </c>
      <c r="G668" s="39"/>
      <c r="H668" s="363" t="s">
        <v>128</v>
      </c>
      <c r="I668" s="363"/>
      <c r="J668" s="40">
        <v>8.0299999999999994</v>
      </c>
    </row>
    <row r="669" spans="1:10" ht="15" thickTop="1">
      <c r="A669" s="41"/>
      <c r="B669" s="41"/>
      <c r="C669" s="41"/>
      <c r="D669" s="41"/>
      <c r="E669" s="41"/>
      <c r="F669" s="41"/>
      <c r="G669" s="41"/>
      <c r="H669" s="41"/>
      <c r="I669" s="41"/>
      <c r="J669" s="41"/>
    </row>
    <row r="670" spans="1:10" ht="15">
      <c r="A670" s="3" t="s">
        <v>818</v>
      </c>
      <c r="B670" s="4" t="s">
        <v>15</v>
      </c>
      <c r="C670" s="3" t="s">
        <v>16</v>
      </c>
      <c r="D670" s="3" t="s">
        <v>6</v>
      </c>
      <c r="E670" s="353" t="s">
        <v>110</v>
      </c>
      <c r="F670" s="353"/>
      <c r="G670" s="5" t="s">
        <v>17</v>
      </c>
      <c r="H670" s="4" t="s">
        <v>18</v>
      </c>
      <c r="I670" s="4" t="s">
        <v>19</v>
      </c>
      <c r="J670" s="4" t="s">
        <v>7</v>
      </c>
    </row>
    <row r="671" spans="1:10" ht="38.25">
      <c r="A671" s="7" t="s">
        <v>111</v>
      </c>
      <c r="B671" s="8" t="s">
        <v>133</v>
      </c>
      <c r="C671" s="7" t="s">
        <v>27</v>
      </c>
      <c r="D671" s="7" t="s">
        <v>134</v>
      </c>
      <c r="E671" s="362" t="s">
        <v>132</v>
      </c>
      <c r="F671" s="362"/>
      <c r="G671" s="9" t="s">
        <v>71</v>
      </c>
      <c r="H671" s="28">
        <v>1</v>
      </c>
      <c r="I671" s="10">
        <v>2.19</v>
      </c>
      <c r="J671" s="10">
        <v>2.19</v>
      </c>
    </row>
    <row r="672" spans="1:10" ht="25.5">
      <c r="A672" s="29" t="s">
        <v>113</v>
      </c>
      <c r="B672" s="30" t="s">
        <v>367</v>
      </c>
      <c r="C672" s="29" t="s">
        <v>27</v>
      </c>
      <c r="D672" s="29" t="s">
        <v>368</v>
      </c>
      <c r="E672" s="364" t="s">
        <v>112</v>
      </c>
      <c r="F672" s="364"/>
      <c r="G672" s="31" t="s">
        <v>119</v>
      </c>
      <c r="H672" s="32">
        <v>2.4E-2</v>
      </c>
      <c r="I672" s="33">
        <v>13.58</v>
      </c>
      <c r="J672" s="33">
        <v>0.32</v>
      </c>
    </row>
    <row r="673" spans="1:10" ht="25.5">
      <c r="A673" s="29" t="s">
        <v>113</v>
      </c>
      <c r="B673" s="30" t="s">
        <v>369</v>
      </c>
      <c r="C673" s="29" t="s">
        <v>27</v>
      </c>
      <c r="D673" s="29" t="s">
        <v>370</v>
      </c>
      <c r="E673" s="364" t="s">
        <v>112</v>
      </c>
      <c r="F673" s="364"/>
      <c r="G673" s="31" t="s">
        <v>119</v>
      </c>
      <c r="H673" s="32">
        <v>2.4E-2</v>
      </c>
      <c r="I673" s="33">
        <v>17.760000000000002</v>
      </c>
      <c r="J673" s="33">
        <v>0.42</v>
      </c>
    </row>
    <row r="674" spans="1:10" ht="25.5">
      <c r="A674" s="34" t="s">
        <v>122</v>
      </c>
      <c r="B674" s="35" t="s">
        <v>480</v>
      </c>
      <c r="C674" s="34" t="s">
        <v>27</v>
      </c>
      <c r="D674" s="34" t="s">
        <v>481</v>
      </c>
      <c r="E674" s="361" t="s">
        <v>123</v>
      </c>
      <c r="F674" s="361"/>
      <c r="G674" s="36" t="s">
        <v>71</v>
      </c>
      <c r="H674" s="37">
        <v>1.19</v>
      </c>
      <c r="I674" s="38">
        <v>1.21</v>
      </c>
      <c r="J674" s="38">
        <v>1.43</v>
      </c>
    </row>
    <row r="675" spans="1:10" ht="25.5">
      <c r="A675" s="34" t="s">
        <v>122</v>
      </c>
      <c r="B675" s="35" t="s">
        <v>371</v>
      </c>
      <c r="C675" s="34" t="s">
        <v>27</v>
      </c>
      <c r="D675" s="34" t="s">
        <v>372</v>
      </c>
      <c r="E675" s="361" t="s">
        <v>123</v>
      </c>
      <c r="F675" s="361"/>
      <c r="G675" s="36" t="s">
        <v>75</v>
      </c>
      <c r="H675" s="37">
        <v>8.9999999999999993E-3</v>
      </c>
      <c r="I675" s="38">
        <v>2.5299999999999998</v>
      </c>
      <c r="J675" s="38">
        <v>0.02</v>
      </c>
    </row>
    <row r="676" spans="1:10" ht="25.5">
      <c r="A676" s="39"/>
      <c r="B676" s="39"/>
      <c r="C676" s="39"/>
      <c r="D676" s="39"/>
      <c r="E676" s="39" t="s">
        <v>124</v>
      </c>
      <c r="F676" s="40">
        <v>0.30157789864828477</v>
      </c>
      <c r="G676" s="39" t="s">
        <v>125</v>
      </c>
      <c r="H676" s="40">
        <v>0.26</v>
      </c>
      <c r="I676" s="39" t="s">
        <v>126</v>
      </c>
      <c r="J676" s="40">
        <v>0.56000000000000005</v>
      </c>
    </row>
    <row r="677" spans="1:10" ht="15" thickBot="1">
      <c r="A677" s="39"/>
      <c r="B677" s="39"/>
      <c r="C677" s="39"/>
      <c r="D677" s="39"/>
      <c r="E677" s="39" t="s">
        <v>127</v>
      </c>
      <c r="F677" s="40">
        <v>0.55000000000000004</v>
      </c>
      <c r="G677" s="39"/>
      <c r="H677" s="363" t="s">
        <v>128</v>
      </c>
      <c r="I677" s="363"/>
      <c r="J677" s="40">
        <v>2.74</v>
      </c>
    </row>
    <row r="678" spans="1:10" ht="15" thickTop="1">
      <c r="A678" s="41"/>
      <c r="B678" s="41"/>
      <c r="C678" s="41"/>
      <c r="D678" s="41"/>
      <c r="E678" s="41"/>
      <c r="F678" s="41"/>
      <c r="G678" s="41"/>
      <c r="H678" s="41"/>
      <c r="I678" s="41"/>
      <c r="J678" s="41"/>
    </row>
    <row r="679" spans="1:10" ht="15">
      <c r="A679" s="3" t="s">
        <v>819</v>
      </c>
      <c r="B679" s="4" t="s">
        <v>15</v>
      </c>
      <c r="C679" s="3" t="s">
        <v>16</v>
      </c>
      <c r="D679" s="3" t="s">
        <v>6</v>
      </c>
      <c r="E679" s="353" t="s">
        <v>110</v>
      </c>
      <c r="F679" s="353"/>
      <c r="G679" s="5" t="s">
        <v>17</v>
      </c>
      <c r="H679" s="4" t="s">
        <v>18</v>
      </c>
      <c r="I679" s="4" t="s">
        <v>19</v>
      </c>
      <c r="J679" s="4" t="s">
        <v>7</v>
      </c>
    </row>
    <row r="680" spans="1:10" ht="38.25">
      <c r="A680" s="7" t="s">
        <v>111</v>
      </c>
      <c r="B680" s="8" t="s">
        <v>135</v>
      </c>
      <c r="C680" s="7" t="s">
        <v>27</v>
      </c>
      <c r="D680" s="7" t="s">
        <v>136</v>
      </c>
      <c r="E680" s="362" t="s">
        <v>132</v>
      </c>
      <c r="F680" s="362"/>
      <c r="G680" s="9" t="s">
        <v>71</v>
      </c>
      <c r="H680" s="28">
        <v>1</v>
      </c>
      <c r="I680" s="10">
        <v>3.23</v>
      </c>
      <c r="J680" s="10">
        <v>3.23</v>
      </c>
    </row>
    <row r="681" spans="1:10" ht="25.5">
      <c r="A681" s="29" t="s">
        <v>113</v>
      </c>
      <c r="B681" s="30" t="s">
        <v>367</v>
      </c>
      <c r="C681" s="29" t="s">
        <v>27</v>
      </c>
      <c r="D681" s="29" t="s">
        <v>368</v>
      </c>
      <c r="E681" s="364" t="s">
        <v>112</v>
      </c>
      <c r="F681" s="364"/>
      <c r="G681" s="31" t="s">
        <v>119</v>
      </c>
      <c r="H681" s="32">
        <v>0.03</v>
      </c>
      <c r="I681" s="33">
        <v>13.58</v>
      </c>
      <c r="J681" s="33">
        <v>0.4</v>
      </c>
    </row>
    <row r="682" spans="1:10" ht="25.5">
      <c r="A682" s="29" t="s">
        <v>113</v>
      </c>
      <c r="B682" s="30" t="s">
        <v>369</v>
      </c>
      <c r="C682" s="29" t="s">
        <v>27</v>
      </c>
      <c r="D682" s="29" t="s">
        <v>370</v>
      </c>
      <c r="E682" s="364" t="s">
        <v>112</v>
      </c>
      <c r="F682" s="364"/>
      <c r="G682" s="31" t="s">
        <v>119</v>
      </c>
      <c r="H682" s="32">
        <v>0.03</v>
      </c>
      <c r="I682" s="33">
        <v>17.760000000000002</v>
      </c>
      <c r="J682" s="33">
        <v>0.53</v>
      </c>
    </row>
    <row r="683" spans="1:10" ht="25.5">
      <c r="A683" s="34" t="s">
        <v>122</v>
      </c>
      <c r="B683" s="35" t="s">
        <v>482</v>
      </c>
      <c r="C683" s="34" t="s">
        <v>27</v>
      </c>
      <c r="D683" s="34" t="s">
        <v>483</v>
      </c>
      <c r="E683" s="361" t="s">
        <v>123</v>
      </c>
      <c r="F683" s="361"/>
      <c r="G683" s="36" t="s">
        <v>71</v>
      </c>
      <c r="H683" s="37">
        <v>1.19</v>
      </c>
      <c r="I683" s="38">
        <v>1.92</v>
      </c>
      <c r="J683" s="38">
        <v>2.2799999999999998</v>
      </c>
    </row>
    <row r="684" spans="1:10" ht="25.5">
      <c r="A684" s="34" t="s">
        <v>122</v>
      </c>
      <c r="B684" s="35" t="s">
        <v>371</v>
      </c>
      <c r="C684" s="34" t="s">
        <v>27</v>
      </c>
      <c r="D684" s="34" t="s">
        <v>372</v>
      </c>
      <c r="E684" s="361" t="s">
        <v>123</v>
      </c>
      <c r="F684" s="361"/>
      <c r="G684" s="36" t="s">
        <v>75</v>
      </c>
      <c r="H684" s="37">
        <v>8.9999999999999993E-3</v>
      </c>
      <c r="I684" s="38">
        <v>2.5299999999999998</v>
      </c>
      <c r="J684" s="38">
        <v>0.02</v>
      </c>
    </row>
    <row r="685" spans="1:10" ht="25.5">
      <c r="A685" s="39"/>
      <c r="B685" s="39"/>
      <c r="C685" s="39"/>
      <c r="D685" s="39"/>
      <c r="E685" s="39" t="s">
        <v>124</v>
      </c>
      <c r="F685" s="40">
        <v>0.38235769292907534</v>
      </c>
      <c r="G685" s="39" t="s">
        <v>125</v>
      </c>
      <c r="H685" s="40">
        <v>0.33</v>
      </c>
      <c r="I685" s="39" t="s">
        <v>126</v>
      </c>
      <c r="J685" s="40">
        <v>0.71</v>
      </c>
    </row>
    <row r="686" spans="1:10" ht="15" thickBot="1">
      <c r="A686" s="39"/>
      <c r="B686" s="39"/>
      <c r="C686" s="39"/>
      <c r="D686" s="39"/>
      <c r="E686" s="39" t="s">
        <v>127</v>
      </c>
      <c r="F686" s="40">
        <v>0.81</v>
      </c>
      <c r="G686" s="39"/>
      <c r="H686" s="363" t="s">
        <v>128</v>
      </c>
      <c r="I686" s="363"/>
      <c r="J686" s="40">
        <v>4.04</v>
      </c>
    </row>
    <row r="687" spans="1:10" ht="15" thickTop="1">
      <c r="A687" s="41"/>
      <c r="B687" s="41"/>
      <c r="C687" s="41"/>
      <c r="D687" s="41"/>
      <c r="E687" s="41"/>
      <c r="F687" s="41"/>
      <c r="G687" s="41"/>
      <c r="H687" s="41"/>
      <c r="I687" s="41"/>
      <c r="J687" s="41"/>
    </row>
    <row r="688" spans="1:10" ht="15">
      <c r="A688" s="3" t="s">
        <v>820</v>
      </c>
      <c r="B688" s="4" t="s">
        <v>15</v>
      </c>
      <c r="C688" s="3" t="s">
        <v>16</v>
      </c>
      <c r="D688" s="3" t="s">
        <v>6</v>
      </c>
      <c r="E688" s="353" t="s">
        <v>110</v>
      </c>
      <c r="F688" s="353"/>
      <c r="G688" s="5" t="s">
        <v>17</v>
      </c>
      <c r="H688" s="4" t="s">
        <v>18</v>
      </c>
      <c r="I688" s="4" t="s">
        <v>19</v>
      </c>
      <c r="J688" s="4" t="s">
        <v>7</v>
      </c>
    </row>
    <row r="689" spans="1:10" ht="25.5">
      <c r="A689" s="7" t="s">
        <v>111</v>
      </c>
      <c r="B689" s="8" t="s">
        <v>821</v>
      </c>
      <c r="C689" s="7" t="s">
        <v>27</v>
      </c>
      <c r="D689" s="7" t="s">
        <v>822</v>
      </c>
      <c r="E689" s="362" t="s">
        <v>132</v>
      </c>
      <c r="F689" s="362"/>
      <c r="G689" s="9" t="s">
        <v>75</v>
      </c>
      <c r="H689" s="28">
        <v>1</v>
      </c>
      <c r="I689" s="10">
        <v>27.85</v>
      </c>
      <c r="J689" s="10">
        <v>27.85</v>
      </c>
    </row>
    <row r="690" spans="1:10" ht="38.25">
      <c r="A690" s="29" t="s">
        <v>113</v>
      </c>
      <c r="B690" s="30" t="s">
        <v>361</v>
      </c>
      <c r="C690" s="29" t="s">
        <v>27</v>
      </c>
      <c r="D690" s="29" t="s">
        <v>362</v>
      </c>
      <c r="E690" s="364" t="s">
        <v>132</v>
      </c>
      <c r="F690" s="364"/>
      <c r="G690" s="31" t="s">
        <v>75</v>
      </c>
      <c r="H690" s="32">
        <v>1</v>
      </c>
      <c r="I690" s="33">
        <v>5.85</v>
      </c>
      <c r="J690" s="33">
        <v>5.85</v>
      </c>
    </row>
    <row r="691" spans="1:10" ht="25.5">
      <c r="A691" s="29" t="s">
        <v>113</v>
      </c>
      <c r="B691" s="30" t="s">
        <v>958</v>
      </c>
      <c r="C691" s="29" t="s">
        <v>27</v>
      </c>
      <c r="D691" s="29" t="s">
        <v>959</v>
      </c>
      <c r="E691" s="364" t="s">
        <v>132</v>
      </c>
      <c r="F691" s="364"/>
      <c r="G691" s="31" t="s">
        <v>75</v>
      </c>
      <c r="H691" s="32">
        <v>1</v>
      </c>
      <c r="I691" s="33">
        <v>22</v>
      </c>
      <c r="J691" s="33">
        <v>22</v>
      </c>
    </row>
    <row r="692" spans="1:10" ht="25.5">
      <c r="A692" s="39"/>
      <c r="B692" s="39"/>
      <c r="C692" s="39"/>
      <c r="D692" s="39"/>
      <c r="E692" s="39" t="s">
        <v>124</v>
      </c>
      <c r="F692" s="40">
        <v>7.3024934000000004</v>
      </c>
      <c r="G692" s="39" t="s">
        <v>125</v>
      </c>
      <c r="H692" s="40">
        <v>6.26</v>
      </c>
      <c r="I692" s="39" t="s">
        <v>126</v>
      </c>
      <c r="J692" s="40">
        <v>13.56</v>
      </c>
    </row>
    <row r="693" spans="1:10" ht="15" thickBot="1">
      <c r="A693" s="39"/>
      <c r="B693" s="39"/>
      <c r="C693" s="39"/>
      <c r="D693" s="39"/>
      <c r="E693" s="39" t="s">
        <v>127</v>
      </c>
      <c r="F693" s="40">
        <v>7.02</v>
      </c>
      <c r="G693" s="39"/>
      <c r="H693" s="363" t="s">
        <v>128</v>
      </c>
      <c r="I693" s="363"/>
      <c r="J693" s="40">
        <v>34.869999999999997</v>
      </c>
    </row>
    <row r="694" spans="1:10" ht="15" thickTop="1">
      <c r="A694" s="41"/>
      <c r="B694" s="41"/>
      <c r="C694" s="41"/>
      <c r="D694" s="41"/>
      <c r="E694" s="41"/>
      <c r="F694" s="41"/>
      <c r="G694" s="41"/>
      <c r="H694" s="41"/>
      <c r="I694" s="41"/>
      <c r="J694" s="41"/>
    </row>
    <row r="695" spans="1:10" ht="15">
      <c r="A695" s="3" t="s">
        <v>823</v>
      </c>
      <c r="B695" s="4" t="s">
        <v>15</v>
      </c>
      <c r="C695" s="3" t="s">
        <v>16</v>
      </c>
      <c r="D695" s="3" t="s">
        <v>6</v>
      </c>
      <c r="E695" s="353" t="s">
        <v>110</v>
      </c>
      <c r="F695" s="353"/>
      <c r="G695" s="5" t="s">
        <v>17</v>
      </c>
      <c r="H695" s="4" t="s">
        <v>18</v>
      </c>
      <c r="I695" s="4" t="s">
        <v>19</v>
      </c>
      <c r="J695" s="4" t="s">
        <v>7</v>
      </c>
    </row>
    <row r="696" spans="1:10" ht="25.5">
      <c r="A696" s="7" t="s">
        <v>111</v>
      </c>
      <c r="B696" s="8" t="s">
        <v>96</v>
      </c>
      <c r="C696" s="7" t="s">
        <v>27</v>
      </c>
      <c r="D696" s="7" t="s">
        <v>97</v>
      </c>
      <c r="E696" s="362" t="s">
        <v>132</v>
      </c>
      <c r="F696" s="362"/>
      <c r="G696" s="9" t="s">
        <v>75</v>
      </c>
      <c r="H696" s="28">
        <v>1</v>
      </c>
      <c r="I696" s="10">
        <v>19.68</v>
      </c>
      <c r="J696" s="10">
        <v>19.68</v>
      </c>
    </row>
    <row r="697" spans="1:10" ht="38.25">
      <c r="A697" s="29" t="s">
        <v>113</v>
      </c>
      <c r="B697" s="30" t="s">
        <v>361</v>
      </c>
      <c r="C697" s="29" t="s">
        <v>27</v>
      </c>
      <c r="D697" s="29" t="s">
        <v>362</v>
      </c>
      <c r="E697" s="364" t="s">
        <v>132</v>
      </c>
      <c r="F697" s="364"/>
      <c r="G697" s="31" t="s">
        <v>75</v>
      </c>
      <c r="H697" s="32">
        <v>1</v>
      </c>
      <c r="I697" s="33">
        <v>5.85</v>
      </c>
      <c r="J697" s="33">
        <v>5.85</v>
      </c>
    </row>
    <row r="698" spans="1:10" ht="25.5">
      <c r="A698" s="29" t="s">
        <v>113</v>
      </c>
      <c r="B698" s="30" t="s">
        <v>363</v>
      </c>
      <c r="C698" s="29" t="s">
        <v>27</v>
      </c>
      <c r="D698" s="29" t="s">
        <v>364</v>
      </c>
      <c r="E698" s="364" t="s">
        <v>132</v>
      </c>
      <c r="F698" s="364"/>
      <c r="G698" s="31" t="s">
        <v>75</v>
      </c>
      <c r="H698" s="32">
        <v>1</v>
      </c>
      <c r="I698" s="33">
        <v>13.83</v>
      </c>
      <c r="J698" s="33">
        <v>13.83</v>
      </c>
    </row>
    <row r="699" spans="1:10" ht="25.5">
      <c r="A699" s="39"/>
      <c r="B699" s="39"/>
      <c r="C699" s="39"/>
      <c r="D699" s="39"/>
      <c r="E699" s="39" t="s">
        <v>124</v>
      </c>
      <c r="F699" s="40">
        <v>3.9474393000000001</v>
      </c>
      <c r="G699" s="39" t="s">
        <v>125</v>
      </c>
      <c r="H699" s="40">
        <v>3.38</v>
      </c>
      <c r="I699" s="39" t="s">
        <v>126</v>
      </c>
      <c r="J699" s="40">
        <v>7.33</v>
      </c>
    </row>
    <row r="700" spans="1:10" ht="15" thickBot="1">
      <c r="A700" s="39"/>
      <c r="B700" s="39"/>
      <c r="C700" s="39"/>
      <c r="D700" s="39"/>
      <c r="E700" s="39" t="s">
        <v>127</v>
      </c>
      <c r="F700" s="40">
        <v>4.96</v>
      </c>
      <c r="G700" s="39"/>
      <c r="H700" s="363" t="s">
        <v>128</v>
      </c>
      <c r="I700" s="363"/>
      <c r="J700" s="40">
        <v>24.64</v>
      </c>
    </row>
    <row r="701" spans="1:10" ht="15" thickTop="1">
      <c r="A701" s="41"/>
      <c r="B701" s="41"/>
      <c r="C701" s="41"/>
      <c r="D701" s="41"/>
      <c r="E701" s="41"/>
      <c r="F701" s="41"/>
      <c r="G701" s="41"/>
      <c r="H701" s="41"/>
      <c r="I701" s="41"/>
      <c r="J701" s="41"/>
    </row>
    <row r="702" spans="1:10" ht="15">
      <c r="A702" s="3" t="s">
        <v>824</v>
      </c>
      <c r="B702" s="4" t="s">
        <v>15</v>
      </c>
      <c r="C702" s="3" t="s">
        <v>16</v>
      </c>
      <c r="D702" s="3" t="s">
        <v>6</v>
      </c>
      <c r="E702" s="353" t="s">
        <v>110</v>
      </c>
      <c r="F702" s="353"/>
      <c r="G702" s="5" t="s">
        <v>17</v>
      </c>
      <c r="H702" s="4" t="s">
        <v>18</v>
      </c>
      <c r="I702" s="4" t="s">
        <v>19</v>
      </c>
      <c r="J702" s="4" t="s">
        <v>7</v>
      </c>
    </row>
    <row r="703" spans="1:10" ht="25.5">
      <c r="A703" s="7" t="s">
        <v>111</v>
      </c>
      <c r="B703" s="8" t="s">
        <v>365</v>
      </c>
      <c r="C703" s="7" t="s">
        <v>27</v>
      </c>
      <c r="D703" s="7" t="s">
        <v>366</v>
      </c>
      <c r="E703" s="362" t="s">
        <v>132</v>
      </c>
      <c r="F703" s="362"/>
      <c r="G703" s="9" t="s">
        <v>75</v>
      </c>
      <c r="H703" s="28">
        <v>1</v>
      </c>
      <c r="I703" s="10">
        <v>34.42</v>
      </c>
      <c r="J703" s="10">
        <v>34.42</v>
      </c>
    </row>
    <row r="704" spans="1:10" ht="25.5">
      <c r="A704" s="29" t="s">
        <v>113</v>
      </c>
      <c r="B704" s="30" t="s">
        <v>367</v>
      </c>
      <c r="C704" s="29" t="s">
        <v>27</v>
      </c>
      <c r="D704" s="29" t="s">
        <v>368</v>
      </c>
      <c r="E704" s="364" t="s">
        <v>112</v>
      </c>
      <c r="F704" s="364"/>
      <c r="G704" s="31" t="s">
        <v>119</v>
      </c>
      <c r="H704" s="32">
        <v>0.55500000000000005</v>
      </c>
      <c r="I704" s="33">
        <v>13.58</v>
      </c>
      <c r="J704" s="33">
        <v>7.53</v>
      </c>
    </row>
    <row r="705" spans="1:10" ht="25.5">
      <c r="A705" s="29" t="s">
        <v>113</v>
      </c>
      <c r="B705" s="30" t="s">
        <v>369</v>
      </c>
      <c r="C705" s="29" t="s">
        <v>27</v>
      </c>
      <c r="D705" s="29" t="s">
        <v>370</v>
      </c>
      <c r="E705" s="364" t="s">
        <v>112</v>
      </c>
      <c r="F705" s="364"/>
      <c r="G705" s="31" t="s">
        <v>119</v>
      </c>
      <c r="H705" s="32">
        <v>0.55500000000000005</v>
      </c>
      <c r="I705" s="33">
        <v>17.760000000000002</v>
      </c>
      <c r="J705" s="33">
        <v>9.85</v>
      </c>
    </row>
    <row r="706" spans="1:10">
      <c r="A706" s="34" t="s">
        <v>122</v>
      </c>
      <c r="B706" s="35" t="s">
        <v>588</v>
      </c>
      <c r="C706" s="34" t="s">
        <v>27</v>
      </c>
      <c r="D706" s="34" t="s">
        <v>589</v>
      </c>
      <c r="E706" s="361" t="s">
        <v>123</v>
      </c>
      <c r="F706" s="361"/>
      <c r="G706" s="36" t="s">
        <v>75</v>
      </c>
      <c r="H706" s="37">
        <v>3</v>
      </c>
      <c r="I706" s="38">
        <v>5.68</v>
      </c>
      <c r="J706" s="38">
        <v>17.04</v>
      </c>
    </row>
    <row r="707" spans="1:10" ht="25.5">
      <c r="A707" s="39"/>
      <c r="B707" s="39"/>
      <c r="C707" s="39"/>
      <c r="D707" s="39"/>
      <c r="E707" s="39" t="s">
        <v>124</v>
      </c>
      <c r="F707" s="40">
        <v>7.130163175184447</v>
      </c>
      <c r="G707" s="39" t="s">
        <v>125</v>
      </c>
      <c r="H707" s="40">
        <v>6.11</v>
      </c>
      <c r="I707" s="39" t="s">
        <v>126</v>
      </c>
      <c r="J707" s="40">
        <v>13.24</v>
      </c>
    </row>
    <row r="708" spans="1:10" ht="15" thickBot="1">
      <c r="A708" s="39"/>
      <c r="B708" s="39"/>
      <c r="C708" s="39"/>
      <c r="D708" s="39"/>
      <c r="E708" s="39" t="s">
        <v>127</v>
      </c>
      <c r="F708" s="40">
        <v>8.68</v>
      </c>
      <c r="G708" s="39"/>
      <c r="H708" s="363" t="s">
        <v>128</v>
      </c>
      <c r="I708" s="363"/>
      <c r="J708" s="40">
        <v>43.1</v>
      </c>
    </row>
    <row r="709" spans="1:10" ht="15" thickTop="1">
      <c r="A709" s="41"/>
      <c r="B709" s="41"/>
      <c r="C709" s="41"/>
      <c r="D709" s="41"/>
      <c r="E709" s="41"/>
      <c r="F709" s="41"/>
      <c r="G709" s="41"/>
      <c r="H709" s="41"/>
      <c r="I709" s="41"/>
      <c r="J709" s="41"/>
    </row>
    <row r="710" spans="1:10" ht="15">
      <c r="A710" s="3" t="s">
        <v>825</v>
      </c>
      <c r="B710" s="4" t="s">
        <v>15</v>
      </c>
      <c r="C710" s="3" t="s">
        <v>16</v>
      </c>
      <c r="D710" s="3" t="s">
        <v>6</v>
      </c>
      <c r="E710" s="353" t="s">
        <v>110</v>
      </c>
      <c r="F710" s="353"/>
      <c r="G710" s="5" t="s">
        <v>17</v>
      </c>
      <c r="H710" s="4" t="s">
        <v>18</v>
      </c>
      <c r="I710" s="4" t="s">
        <v>19</v>
      </c>
      <c r="J710" s="4" t="s">
        <v>7</v>
      </c>
    </row>
    <row r="711" spans="1:10" ht="25.5">
      <c r="A711" s="7" t="s">
        <v>111</v>
      </c>
      <c r="B711" s="8" t="s">
        <v>826</v>
      </c>
      <c r="C711" s="7" t="s">
        <v>27</v>
      </c>
      <c r="D711" s="7" t="s">
        <v>827</v>
      </c>
      <c r="E711" s="362" t="s">
        <v>132</v>
      </c>
      <c r="F711" s="362"/>
      <c r="G711" s="9" t="s">
        <v>75</v>
      </c>
      <c r="H711" s="28">
        <v>1</v>
      </c>
      <c r="I711" s="10">
        <v>27.07</v>
      </c>
      <c r="J711" s="10">
        <v>27.07</v>
      </c>
    </row>
    <row r="712" spans="1:10" ht="25.5">
      <c r="A712" s="29" t="s">
        <v>113</v>
      </c>
      <c r="B712" s="30" t="s">
        <v>367</v>
      </c>
      <c r="C712" s="29" t="s">
        <v>27</v>
      </c>
      <c r="D712" s="29" t="s">
        <v>368</v>
      </c>
      <c r="E712" s="364" t="s">
        <v>112</v>
      </c>
      <c r="F712" s="364"/>
      <c r="G712" s="31" t="s">
        <v>119</v>
      </c>
      <c r="H712" s="32">
        <v>0.22309999999999999</v>
      </c>
      <c r="I712" s="33">
        <v>13.58</v>
      </c>
      <c r="J712" s="33">
        <v>3.02</v>
      </c>
    </row>
    <row r="713" spans="1:10" ht="25.5">
      <c r="A713" s="29" t="s">
        <v>113</v>
      </c>
      <c r="B713" s="30" t="s">
        <v>369</v>
      </c>
      <c r="C713" s="29" t="s">
        <v>27</v>
      </c>
      <c r="D713" s="29" t="s">
        <v>370</v>
      </c>
      <c r="E713" s="364" t="s">
        <v>112</v>
      </c>
      <c r="F713" s="364"/>
      <c r="G713" s="31" t="s">
        <v>119</v>
      </c>
      <c r="H713" s="32">
        <v>0.53549999999999998</v>
      </c>
      <c r="I713" s="33">
        <v>17.760000000000002</v>
      </c>
      <c r="J713" s="33">
        <v>9.51</v>
      </c>
    </row>
    <row r="714" spans="1:10" ht="25.5">
      <c r="A714" s="34" t="s">
        <v>122</v>
      </c>
      <c r="B714" s="35" t="s">
        <v>391</v>
      </c>
      <c r="C714" s="34" t="s">
        <v>27</v>
      </c>
      <c r="D714" s="34" t="s">
        <v>392</v>
      </c>
      <c r="E714" s="361" t="s">
        <v>123</v>
      </c>
      <c r="F714" s="361"/>
      <c r="G714" s="36" t="s">
        <v>75</v>
      </c>
      <c r="H714" s="37">
        <v>1</v>
      </c>
      <c r="I714" s="38">
        <v>14.54</v>
      </c>
      <c r="J714" s="38">
        <v>14.54</v>
      </c>
    </row>
    <row r="715" spans="1:10" ht="25.5">
      <c r="A715" s="39"/>
      <c r="B715" s="39"/>
      <c r="C715" s="39"/>
      <c r="D715" s="39"/>
      <c r="E715" s="39" t="s">
        <v>124</v>
      </c>
      <c r="F715" s="40">
        <v>5.2183747105390701</v>
      </c>
      <c r="G715" s="39" t="s">
        <v>125</v>
      </c>
      <c r="H715" s="40">
        <v>4.47</v>
      </c>
      <c r="I715" s="39" t="s">
        <v>126</v>
      </c>
      <c r="J715" s="40">
        <v>9.69</v>
      </c>
    </row>
    <row r="716" spans="1:10" ht="15" thickBot="1">
      <c r="A716" s="39"/>
      <c r="B716" s="39"/>
      <c r="C716" s="39"/>
      <c r="D716" s="39"/>
      <c r="E716" s="39" t="s">
        <v>127</v>
      </c>
      <c r="F716" s="40">
        <v>6.82</v>
      </c>
      <c r="G716" s="39"/>
      <c r="H716" s="363" t="s">
        <v>128</v>
      </c>
      <c r="I716" s="363"/>
      <c r="J716" s="40">
        <v>33.89</v>
      </c>
    </row>
    <row r="717" spans="1:10" ht="15" thickTop="1">
      <c r="A717" s="41"/>
      <c r="B717" s="41"/>
      <c r="C717" s="41"/>
      <c r="D717" s="41"/>
      <c r="E717" s="41"/>
      <c r="F717" s="41"/>
      <c r="G717" s="41"/>
      <c r="H717" s="41"/>
      <c r="I717" s="41"/>
      <c r="J717" s="41"/>
    </row>
    <row r="718" spans="1:10" ht="15">
      <c r="A718" s="3" t="s">
        <v>828</v>
      </c>
      <c r="B718" s="4" t="s">
        <v>15</v>
      </c>
      <c r="C718" s="3" t="s">
        <v>16</v>
      </c>
      <c r="D718" s="3" t="s">
        <v>6</v>
      </c>
      <c r="E718" s="353" t="s">
        <v>110</v>
      </c>
      <c r="F718" s="353"/>
      <c r="G718" s="5" t="s">
        <v>17</v>
      </c>
      <c r="H718" s="4" t="s">
        <v>18</v>
      </c>
      <c r="I718" s="4" t="s">
        <v>19</v>
      </c>
      <c r="J718" s="4" t="s">
        <v>7</v>
      </c>
    </row>
    <row r="719" spans="1:10" ht="38.25">
      <c r="A719" s="7" t="s">
        <v>111</v>
      </c>
      <c r="B719" s="8" t="s">
        <v>829</v>
      </c>
      <c r="C719" s="7" t="s">
        <v>27</v>
      </c>
      <c r="D719" s="7" t="s">
        <v>830</v>
      </c>
      <c r="E719" s="362" t="s">
        <v>132</v>
      </c>
      <c r="F719" s="362"/>
      <c r="G719" s="9" t="s">
        <v>75</v>
      </c>
      <c r="H719" s="28">
        <v>1</v>
      </c>
      <c r="I719" s="10">
        <v>276.82</v>
      </c>
      <c r="J719" s="10">
        <v>276.82</v>
      </c>
    </row>
    <row r="720" spans="1:10" ht="25.5">
      <c r="A720" s="29" t="s">
        <v>113</v>
      </c>
      <c r="B720" s="30" t="s">
        <v>367</v>
      </c>
      <c r="C720" s="29" t="s">
        <v>27</v>
      </c>
      <c r="D720" s="29" t="s">
        <v>368</v>
      </c>
      <c r="E720" s="364" t="s">
        <v>112</v>
      </c>
      <c r="F720" s="364"/>
      <c r="G720" s="31" t="s">
        <v>119</v>
      </c>
      <c r="H720" s="32">
        <v>0.17349999999999999</v>
      </c>
      <c r="I720" s="33">
        <v>13.58</v>
      </c>
      <c r="J720" s="33">
        <v>2.35</v>
      </c>
    </row>
    <row r="721" spans="1:10" ht="25.5">
      <c r="A721" s="29" t="s">
        <v>113</v>
      </c>
      <c r="B721" s="30" t="s">
        <v>369</v>
      </c>
      <c r="C721" s="29" t="s">
        <v>27</v>
      </c>
      <c r="D721" s="29" t="s">
        <v>370</v>
      </c>
      <c r="E721" s="364" t="s">
        <v>112</v>
      </c>
      <c r="F721" s="364"/>
      <c r="G721" s="31" t="s">
        <v>119</v>
      </c>
      <c r="H721" s="32">
        <v>0.41649999999999998</v>
      </c>
      <c r="I721" s="33">
        <v>17.760000000000002</v>
      </c>
      <c r="J721" s="33">
        <v>7.39</v>
      </c>
    </row>
    <row r="722" spans="1:10">
      <c r="A722" s="34" t="s">
        <v>122</v>
      </c>
      <c r="B722" s="35" t="s">
        <v>960</v>
      </c>
      <c r="C722" s="34" t="s">
        <v>27</v>
      </c>
      <c r="D722" s="34" t="s">
        <v>961</v>
      </c>
      <c r="E722" s="361" t="s">
        <v>123</v>
      </c>
      <c r="F722" s="361"/>
      <c r="G722" s="36" t="s">
        <v>75</v>
      </c>
      <c r="H722" s="37">
        <v>1</v>
      </c>
      <c r="I722" s="38">
        <v>36.729999999999997</v>
      </c>
      <c r="J722" s="38">
        <v>36.729999999999997</v>
      </c>
    </row>
    <row r="723" spans="1:10" ht="25.5">
      <c r="A723" s="34" t="s">
        <v>122</v>
      </c>
      <c r="B723" s="35" t="s">
        <v>389</v>
      </c>
      <c r="C723" s="34" t="s">
        <v>27</v>
      </c>
      <c r="D723" s="34" t="s">
        <v>390</v>
      </c>
      <c r="E723" s="361" t="s">
        <v>123</v>
      </c>
      <c r="F723" s="361"/>
      <c r="G723" s="36" t="s">
        <v>75</v>
      </c>
      <c r="H723" s="37">
        <v>1</v>
      </c>
      <c r="I723" s="38">
        <v>89.78</v>
      </c>
      <c r="J723" s="38">
        <v>89.78</v>
      </c>
    </row>
    <row r="724" spans="1:10" ht="51">
      <c r="A724" s="34" t="s">
        <v>122</v>
      </c>
      <c r="B724" s="35" t="s">
        <v>387</v>
      </c>
      <c r="C724" s="34" t="s">
        <v>27</v>
      </c>
      <c r="D724" s="34" t="s">
        <v>388</v>
      </c>
      <c r="E724" s="361" t="s">
        <v>123</v>
      </c>
      <c r="F724" s="361"/>
      <c r="G724" s="36" t="s">
        <v>75</v>
      </c>
      <c r="H724" s="37">
        <v>1</v>
      </c>
      <c r="I724" s="38">
        <v>140.57</v>
      </c>
      <c r="J724" s="38">
        <v>140.57</v>
      </c>
    </row>
    <row r="725" spans="1:10" ht="25.5">
      <c r="A725" s="39"/>
      <c r="B725" s="39"/>
      <c r="C725" s="39"/>
      <c r="D725" s="39"/>
      <c r="E725" s="39" t="s">
        <v>124</v>
      </c>
      <c r="F725" s="40">
        <v>4.0551456728956863</v>
      </c>
      <c r="G725" s="39" t="s">
        <v>125</v>
      </c>
      <c r="H725" s="40">
        <v>3.47</v>
      </c>
      <c r="I725" s="39" t="s">
        <v>126</v>
      </c>
      <c r="J725" s="40">
        <v>7.53</v>
      </c>
    </row>
    <row r="726" spans="1:10" ht="15" thickBot="1">
      <c r="A726" s="39"/>
      <c r="B726" s="39"/>
      <c r="C726" s="39"/>
      <c r="D726" s="39"/>
      <c r="E726" s="39" t="s">
        <v>127</v>
      </c>
      <c r="F726" s="40">
        <v>69.81</v>
      </c>
      <c r="G726" s="39"/>
      <c r="H726" s="363" t="s">
        <v>128</v>
      </c>
      <c r="I726" s="363"/>
      <c r="J726" s="40">
        <v>346.63</v>
      </c>
    </row>
    <row r="727" spans="1:10" ht="15" thickTop="1">
      <c r="A727" s="41"/>
      <c r="B727" s="41"/>
      <c r="C727" s="41"/>
      <c r="D727" s="41"/>
      <c r="E727" s="41"/>
      <c r="F727" s="41"/>
      <c r="G727" s="41"/>
      <c r="H727" s="41"/>
      <c r="I727" s="41"/>
      <c r="J727" s="41"/>
    </row>
    <row r="728" spans="1:10" ht="15">
      <c r="A728" s="3" t="s">
        <v>834</v>
      </c>
      <c r="B728" s="4" t="s">
        <v>15</v>
      </c>
      <c r="C728" s="3" t="s">
        <v>16</v>
      </c>
      <c r="D728" s="3" t="s">
        <v>6</v>
      </c>
      <c r="E728" s="353" t="s">
        <v>110</v>
      </c>
      <c r="F728" s="353"/>
      <c r="G728" s="5" t="s">
        <v>17</v>
      </c>
      <c r="H728" s="4" t="s">
        <v>18</v>
      </c>
      <c r="I728" s="4" t="s">
        <v>19</v>
      </c>
      <c r="J728" s="4" t="s">
        <v>7</v>
      </c>
    </row>
    <row r="729" spans="1:10" ht="38.25">
      <c r="A729" s="7" t="s">
        <v>111</v>
      </c>
      <c r="B729" s="8" t="s">
        <v>835</v>
      </c>
      <c r="C729" s="7" t="s">
        <v>24</v>
      </c>
      <c r="D729" s="7" t="s">
        <v>836</v>
      </c>
      <c r="E729" s="362" t="s">
        <v>962</v>
      </c>
      <c r="F729" s="362"/>
      <c r="G729" s="9" t="s">
        <v>86</v>
      </c>
      <c r="H729" s="28">
        <v>1</v>
      </c>
      <c r="I729" s="10">
        <v>5946</v>
      </c>
      <c r="J729" s="10">
        <v>5946</v>
      </c>
    </row>
    <row r="730" spans="1:10">
      <c r="A730" s="34" t="s">
        <v>122</v>
      </c>
      <c r="B730" s="35" t="s">
        <v>963</v>
      </c>
      <c r="C730" s="34" t="s">
        <v>964</v>
      </c>
      <c r="D730" s="34" t="s">
        <v>965</v>
      </c>
      <c r="E730" s="361">
        <v>0</v>
      </c>
      <c r="F730" s="361"/>
      <c r="G730" s="36" t="s">
        <v>966</v>
      </c>
      <c r="H730" s="37">
        <v>1</v>
      </c>
      <c r="I730" s="38">
        <v>421.98</v>
      </c>
      <c r="J730" s="38">
        <v>421.98</v>
      </c>
    </row>
    <row r="731" spans="1:10" ht="25.5">
      <c r="A731" s="34" t="s">
        <v>122</v>
      </c>
      <c r="B731" s="35" t="s">
        <v>967</v>
      </c>
      <c r="C731" s="34" t="s">
        <v>964</v>
      </c>
      <c r="D731" s="34" t="s">
        <v>968</v>
      </c>
      <c r="E731" s="361">
        <v>0</v>
      </c>
      <c r="F731" s="361"/>
      <c r="G731" s="36" t="s">
        <v>966</v>
      </c>
      <c r="H731" s="37">
        <v>1</v>
      </c>
      <c r="I731" s="38">
        <v>2962.97</v>
      </c>
      <c r="J731" s="38">
        <v>2962.97</v>
      </c>
    </row>
    <row r="732" spans="1:10">
      <c r="A732" s="34" t="s">
        <v>122</v>
      </c>
      <c r="B732" s="35" t="s">
        <v>969</v>
      </c>
      <c r="C732" s="34" t="s">
        <v>964</v>
      </c>
      <c r="D732" s="34" t="s">
        <v>970</v>
      </c>
      <c r="E732" s="361">
        <v>0</v>
      </c>
      <c r="F732" s="361"/>
      <c r="G732" s="36" t="s">
        <v>966</v>
      </c>
      <c r="H732" s="37">
        <v>1</v>
      </c>
      <c r="I732" s="38">
        <v>40.270000000000003</v>
      </c>
      <c r="J732" s="38">
        <v>40.270000000000003</v>
      </c>
    </row>
    <row r="733" spans="1:10" ht="25.5">
      <c r="A733" s="34" t="s">
        <v>122</v>
      </c>
      <c r="B733" s="35" t="s">
        <v>971</v>
      </c>
      <c r="C733" s="34" t="s">
        <v>964</v>
      </c>
      <c r="D733" s="34" t="s">
        <v>972</v>
      </c>
      <c r="E733" s="361">
        <v>0</v>
      </c>
      <c r="F733" s="361"/>
      <c r="G733" s="36" t="s">
        <v>966</v>
      </c>
      <c r="H733" s="37">
        <v>1</v>
      </c>
      <c r="I733" s="38">
        <v>2520.7800000000002</v>
      </c>
      <c r="J733" s="38">
        <v>2520.7800000000002</v>
      </c>
    </row>
    <row r="734" spans="1:10" ht="25.5">
      <c r="A734" s="39"/>
      <c r="B734" s="39"/>
      <c r="C734" s="39"/>
      <c r="D734" s="39"/>
      <c r="E734" s="39" t="s">
        <v>124</v>
      </c>
      <c r="F734" s="40">
        <v>0</v>
      </c>
      <c r="G734" s="39" t="s">
        <v>125</v>
      </c>
      <c r="H734" s="40">
        <v>0</v>
      </c>
      <c r="I734" s="39" t="s">
        <v>126</v>
      </c>
      <c r="J734" s="40">
        <v>0</v>
      </c>
    </row>
    <row r="735" spans="1:10" ht="15" thickBot="1">
      <c r="A735" s="39"/>
      <c r="B735" s="39"/>
      <c r="C735" s="39"/>
      <c r="D735" s="39"/>
      <c r="E735" s="39" t="s">
        <v>127</v>
      </c>
      <c r="F735" s="40">
        <v>995.95</v>
      </c>
      <c r="G735" s="39"/>
      <c r="H735" s="363" t="s">
        <v>128</v>
      </c>
      <c r="I735" s="363"/>
      <c r="J735" s="40">
        <v>6941.95</v>
      </c>
    </row>
    <row r="736" spans="1:10" ht="15" thickTop="1">
      <c r="A736" s="41"/>
      <c r="B736" s="41"/>
      <c r="C736" s="41"/>
      <c r="D736" s="41"/>
      <c r="E736" s="41"/>
      <c r="F736" s="41"/>
      <c r="G736" s="41"/>
      <c r="H736" s="41"/>
      <c r="I736" s="41"/>
      <c r="J736" s="41"/>
    </row>
    <row r="737" spans="1:10" ht="15">
      <c r="A737" s="3" t="s">
        <v>840</v>
      </c>
      <c r="B737" s="4" t="s">
        <v>15</v>
      </c>
      <c r="C737" s="3" t="s">
        <v>16</v>
      </c>
      <c r="D737" s="3" t="s">
        <v>6</v>
      </c>
      <c r="E737" s="353" t="s">
        <v>110</v>
      </c>
      <c r="F737" s="353"/>
      <c r="G737" s="5" t="s">
        <v>17</v>
      </c>
      <c r="H737" s="4" t="s">
        <v>18</v>
      </c>
      <c r="I737" s="4" t="s">
        <v>19</v>
      </c>
      <c r="J737" s="4" t="s">
        <v>7</v>
      </c>
    </row>
    <row r="738" spans="1:10" ht="38.25">
      <c r="A738" s="7" t="s">
        <v>111</v>
      </c>
      <c r="B738" s="8" t="s">
        <v>841</v>
      </c>
      <c r="C738" s="7" t="s">
        <v>27</v>
      </c>
      <c r="D738" s="7" t="s">
        <v>842</v>
      </c>
      <c r="E738" s="362" t="s">
        <v>139</v>
      </c>
      <c r="F738" s="362"/>
      <c r="G738" s="9" t="s">
        <v>75</v>
      </c>
      <c r="H738" s="28">
        <v>1</v>
      </c>
      <c r="I738" s="10">
        <v>38.14</v>
      </c>
      <c r="J738" s="10">
        <v>38.14</v>
      </c>
    </row>
    <row r="739" spans="1:10" ht="25.5">
      <c r="A739" s="29" t="s">
        <v>113</v>
      </c>
      <c r="B739" s="30" t="s">
        <v>351</v>
      </c>
      <c r="C739" s="29" t="s">
        <v>27</v>
      </c>
      <c r="D739" s="29" t="s">
        <v>352</v>
      </c>
      <c r="E739" s="364" t="s">
        <v>112</v>
      </c>
      <c r="F739" s="364"/>
      <c r="G739" s="31" t="s">
        <v>119</v>
      </c>
      <c r="H739" s="32">
        <v>0.14000000000000001</v>
      </c>
      <c r="I739" s="33">
        <v>13.01</v>
      </c>
      <c r="J739" s="33">
        <v>1.82</v>
      </c>
    </row>
    <row r="740" spans="1:10" ht="25.5">
      <c r="A740" s="29" t="s">
        <v>113</v>
      </c>
      <c r="B740" s="30" t="s">
        <v>324</v>
      </c>
      <c r="C740" s="29" t="s">
        <v>27</v>
      </c>
      <c r="D740" s="29" t="s">
        <v>325</v>
      </c>
      <c r="E740" s="364" t="s">
        <v>112</v>
      </c>
      <c r="F740" s="364"/>
      <c r="G740" s="31" t="s">
        <v>119</v>
      </c>
      <c r="H740" s="32">
        <v>0.14000000000000001</v>
      </c>
      <c r="I740" s="33">
        <v>17.04</v>
      </c>
      <c r="J740" s="33">
        <v>2.38</v>
      </c>
    </row>
    <row r="741" spans="1:10">
      <c r="A741" s="34" t="s">
        <v>122</v>
      </c>
      <c r="B741" s="35" t="s">
        <v>552</v>
      </c>
      <c r="C741" s="34" t="s">
        <v>27</v>
      </c>
      <c r="D741" s="34" t="s">
        <v>553</v>
      </c>
      <c r="E741" s="361" t="s">
        <v>123</v>
      </c>
      <c r="F741" s="361"/>
      <c r="G741" s="36" t="s">
        <v>75</v>
      </c>
      <c r="H741" s="37">
        <v>1</v>
      </c>
      <c r="I741" s="38">
        <v>2.71</v>
      </c>
      <c r="J741" s="38">
        <v>2.71</v>
      </c>
    </row>
    <row r="742" spans="1:10" ht="25.5">
      <c r="A742" s="34" t="s">
        <v>122</v>
      </c>
      <c r="B742" s="35" t="s">
        <v>973</v>
      </c>
      <c r="C742" s="34" t="s">
        <v>27</v>
      </c>
      <c r="D742" s="34" t="s">
        <v>974</v>
      </c>
      <c r="E742" s="361" t="s">
        <v>123</v>
      </c>
      <c r="F742" s="361"/>
      <c r="G742" s="36" t="s">
        <v>75</v>
      </c>
      <c r="H742" s="37">
        <v>1</v>
      </c>
      <c r="I742" s="38">
        <v>30.48</v>
      </c>
      <c r="J742" s="38">
        <v>30.48</v>
      </c>
    </row>
    <row r="743" spans="1:10" ht="38.25">
      <c r="A743" s="34" t="s">
        <v>122</v>
      </c>
      <c r="B743" s="35" t="s">
        <v>357</v>
      </c>
      <c r="C743" s="34" t="s">
        <v>27</v>
      </c>
      <c r="D743" s="34" t="s">
        <v>358</v>
      </c>
      <c r="E743" s="361" t="s">
        <v>123</v>
      </c>
      <c r="F743" s="361"/>
      <c r="G743" s="36" t="s">
        <v>75</v>
      </c>
      <c r="H743" s="37">
        <v>4.5999999999999999E-2</v>
      </c>
      <c r="I743" s="38">
        <v>16.440000000000001</v>
      </c>
      <c r="J743" s="38">
        <v>0.75</v>
      </c>
    </row>
    <row r="744" spans="1:10" ht="25.5">
      <c r="A744" s="39"/>
      <c r="B744" s="39"/>
      <c r="C744" s="39"/>
      <c r="D744" s="39"/>
      <c r="E744" s="39" t="s">
        <v>124</v>
      </c>
      <c r="F744" s="40">
        <v>1.771770154558673</v>
      </c>
      <c r="G744" s="39" t="s">
        <v>125</v>
      </c>
      <c r="H744" s="40">
        <v>1.52</v>
      </c>
      <c r="I744" s="39" t="s">
        <v>126</v>
      </c>
      <c r="J744" s="40">
        <v>3.29</v>
      </c>
    </row>
    <row r="745" spans="1:10" ht="15" thickBot="1">
      <c r="A745" s="39"/>
      <c r="B745" s="39"/>
      <c r="C745" s="39"/>
      <c r="D745" s="39"/>
      <c r="E745" s="39" t="s">
        <v>127</v>
      </c>
      <c r="F745" s="40">
        <v>9.61</v>
      </c>
      <c r="G745" s="39"/>
      <c r="H745" s="363" t="s">
        <v>128</v>
      </c>
      <c r="I745" s="363"/>
      <c r="J745" s="40">
        <v>47.75</v>
      </c>
    </row>
    <row r="746" spans="1:10" ht="15" thickTop="1">
      <c r="A746" s="41"/>
      <c r="B746" s="41"/>
      <c r="C746" s="41"/>
      <c r="D746" s="41"/>
      <c r="E746" s="41"/>
      <c r="F746" s="41"/>
      <c r="G746" s="41"/>
      <c r="H746" s="41"/>
      <c r="I746" s="41"/>
      <c r="J746" s="41"/>
    </row>
    <row r="747" spans="1:10" ht="15">
      <c r="A747" s="3" t="s">
        <v>843</v>
      </c>
      <c r="B747" s="4" t="s">
        <v>15</v>
      </c>
      <c r="C747" s="3" t="s">
        <v>16</v>
      </c>
      <c r="D747" s="3" t="s">
        <v>6</v>
      </c>
      <c r="E747" s="353" t="s">
        <v>110</v>
      </c>
      <c r="F747" s="353"/>
      <c r="G747" s="5" t="s">
        <v>17</v>
      </c>
      <c r="H747" s="4" t="s">
        <v>18</v>
      </c>
      <c r="I747" s="4" t="s">
        <v>19</v>
      </c>
      <c r="J747" s="4" t="s">
        <v>7</v>
      </c>
    </row>
    <row r="748" spans="1:10" ht="38.25">
      <c r="A748" s="7" t="s">
        <v>111</v>
      </c>
      <c r="B748" s="8" t="s">
        <v>844</v>
      </c>
      <c r="C748" s="7" t="s">
        <v>27</v>
      </c>
      <c r="D748" s="7" t="s">
        <v>845</v>
      </c>
      <c r="E748" s="362" t="s">
        <v>139</v>
      </c>
      <c r="F748" s="362"/>
      <c r="G748" s="9" t="s">
        <v>75</v>
      </c>
      <c r="H748" s="28">
        <v>1</v>
      </c>
      <c r="I748" s="10">
        <v>30.25</v>
      </c>
      <c r="J748" s="10">
        <v>30.25</v>
      </c>
    </row>
    <row r="749" spans="1:10" ht="25.5">
      <c r="A749" s="29" t="s">
        <v>113</v>
      </c>
      <c r="B749" s="30" t="s">
        <v>351</v>
      </c>
      <c r="C749" s="29" t="s">
        <v>27</v>
      </c>
      <c r="D749" s="29" t="s">
        <v>352</v>
      </c>
      <c r="E749" s="364" t="s">
        <v>112</v>
      </c>
      <c r="F749" s="364"/>
      <c r="G749" s="31" t="s">
        <v>119</v>
      </c>
      <c r="H749" s="32">
        <v>0.14000000000000001</v>
      </c>
      <c r="I749" s="33">
        <v>13.01</v>
      </c>
      <c r="J749" s="33">
        <v>1.82</v>
      </c>
    </row>
    <row r="750" spans="1:10" ht="25.5">
      <c r="A750" s="29" t="s">
        <v>113</v>
      </c>
      <c r="B750" s="30" t="s">
        <v>324</v>
      </c>
      <c r="C750" s="29" t="s">
        <v>27</v>
      </c>
      <c r="D750" s="29" t="s">
        <v>325</v>
      </c>
      <c r="E750" s="364" t="s">
        <v>112</v>
      </c>
      <c r="F750" s="364"/>
      <c r="G750" s="31" t="s">
        <v>119</v>
      </c>
      <c r="H750" s="32">
        <v>0.14000000000000001</v>
      </c>
      <c r="I750" s="33">
        <v>17.04</v>
      </c>
      <c r="J750" s="33">
        <v>2.38</v>
      </c>
    </row>
    <row r="751" spans="1:10">
      <c r="A751" s="34" t="s">
        <v>122</v>
      </c>
      <c r="B751" s="35" t="s">
        <v>552</v>
      </c>
      <c r="C751" s="34" t="s">
        <v>27</v>
      </c>
      <c r="D751" s="34" t="s">
        <v>553</v>
      </c>
      <c r="E751" s="361" t="s">
        <v>123</v>
      </c>
      <c r="F751" s="361"/>
      <c r="G751" s="36" t="s">
        <v>75</v>
      </c>
      <c r="H751" s="37">
        <v>1</v>
      </c>
      <c r="I751" s="38">
        <v>2.71</v>
      </c>
      <c r="J751" s="38">
        <v>2.71</v>
      </c>
    </row>
    <row r="752" spans="1:10" ht="25.5">
      <c r="A752" s="34" t="s">
        <v>122</v>
      </c>
      <c r="B752" s="35" t="s">
        <v>975</v>
      </c>
      <c r="C752" s="34" t="s">
        <v>27</v>
      </c>
      <c r="D752" s="34" t="s">
        <v>976</v>
      </c>
      <c r="E752" s="361" t="s">
        <v>123</v>
      </c>
      <c r="F752" s="361"/>
      <c r="G752" s="36" t="s">
        <v>75</v>
      </c>
      <c r="H752" s="37">
        <v>1</v>
      </c>
      <c r="I752" s="38">
        <v>22.59</v>
      </c>
      <c r="J752" s="38">
        <v>22.59</v>
      </c>
    </row>
    <row r="753" spans="1:10" ht="38.25">
      <c r="A753" s="34" t="s">
        <v>122</v>
      </c>
      <c r="B753" s="35" t="s">
        <v>357</v>
      </c>
      <c r="C753" s="34" t="s">
        <v>27</v>
      </c>
      <c r="D753" s="34" t="s">
        <v>358</v>
      </c>
      <c r="E753" s="361" t="s">
        <v>123</v>
      </c>
      <c r="F753" s="361"/>
      <c r="G753" s="36" t="s">
        <v>75</v>
      </c>
      <c r="H753" s="37">
        <v>4.5999999999999999E-2</v>
      </c>
      <c r="I753" s="38">
        <v>16.440000000000001</v>
      </c>
      <c r="J753" s="38">
        <v>0.75</v>
      </c>
    </row>
    <row r="754" spans="1:10" ht="25.5">
      <c r="A754" s="39"/>
      <c r="B754" s="39"/>
      <c r="C754" s="39"/>
      <c r="D754" s="39"/>
      <c r="E754" s="39" t="s">
        <v>124</v>
      </c>
      <c r="F754" s="40">
        <v>1.771770154558673</v>
      </c>
      <c r="G754" s="39" t="s">
        <v>125</v>
      </c>
      <c r="H754" s="40">
        <v>1.52</v>
      </c>
      <c r="I754" s="39" t="s">
        <v>126</v>
      </c>
      <c r="J754" s="40">
        <v>3.29</v>
      </c>
    </row>
    <row r="755" spans="1:10" ht="15" thickBot="1">
      <c r="A755" s="39"/>
      <c r="B755" s="39"/>
      <c r="C755" s="39"/>
      <c r="D755" s="39"/>
      <c r="E755" s="39" t="s">
        <v>127</v>
      </c>
      <c r="F755" s="40">
        <v>7.62</v>
      </c>
      <c r="G755" s="39"/>
      <c r="H755" s="363" t="s">
        <v>128</v>
      </c>
      <c r="I755" s="363"/>
      <c r="J755" s="40">
        <v>37.869999999999997</v>
      </c>
    </row>
    <row r="756" spans="1:10" ht="15" thickTop="1">
      <c r="A756" s="41"/>
      <c r="B756" s="41"/>
      <c r="C756" s="41"/>
      <c r="D756" s="41"/>
      <c r="E756" s="41"/>
      <c r="F756" s="41"/>
      <c r="G756" s="41"/>
      <c r="H756" s="41"/>
      <c r="I756" s="41"/>
      <c r="J756" s="41"/>
    </row>
    <row r="757" spans="1:10" ht="15">
      <c r="A757" s="3" t="s">
        <v>846</v>
      </c>
      <c r="B757" s="4" t="s">
        <v>15</v>
      </c>
      <c r="C757" s="3" t="s">
        <v>16</v>
      </c>
      <c r="D757" s="3" t="s">
        <v>6</v>
      </c>
      <c r="E757" s="353" t="s">
        <v>110</v>
      </c>
      <c r="F757" s="353"/>
      <c r="G757" s="5" t="s">
        <v>17</v>
      </c>
      <c r="H757" s="4" t="s">
        <v>18</v>
      </c>
      <c r="I757" s="4" t="s">
        <v>19</v>
      </c>
      <c r="J757" s="4" t="s">
        <v>7</v>
      </c>
    </row>
    <row r="758" spans="1:10" ht="38.25">
      <c r="A758" s="7" t="s">
        <v>111</v>
      </c>
      <c r="B758" s="8" t="s">
        <v>847</v>
      </c>
      <c r="C758" s="7" t="s">
        <v>27</v>
      </c>
      <c r="D758" s="7" t="s">
        <v>848</v>
      </c>
      <c r="E758" s="362" t="s">
        <v>139</v>
      </c>
      <c r="F758" s="362"/>
      <c r="G758" s="9" t="s">
        <v>71</v>
      </c>
      <c r="H758" s="28">
        <v>1</v>
      </c>
      <c r="I758" s="10">
        <v>40.64</v>
      </c>
      <c r="J758" s="10">
        <v>40.64</v>
      </c>
    </row>
    <row r="759" spans="1:10" ht="25.5">
      <c r="A759" s="29" t="s">
        <v>113</v>
      </c>
      <c r="B759" s="30" t="s">
        <v>351</v>
      </c>
      <c r="C759" s="29" t="s">
        <v>27</v>
      </c>
      <c r="D759" s="29" t="s">
        <v>352</v>
      </c>
      <c r="E759" s="364" t="s">
        <v>112</v>
      </c>
      <c r="F759" s="364"/>
      <c r="G759" s="31" t="s">
        <v>119</v>
      </c>
      <c r="H759" s="32">
        <v>0.11</v>
      </c>
      <c r="I759" s="33">
        <v>13.01</v>
      </c>
      <c r="J759" s="33">
        <v>1.43</v>
      </c>
    </row>
    <row r="760" spans="1:10" ht="25.5">
      <c r="A760" s="29" t="s">
        <v>113</v>
      </c>
      <c r="B760" s="30" t="s">
        <v>324</v>
      </c>
      <c r="C760" s="29" t="s">
        <v>27</v>
      </c>
      <c r="D760" s="29" t="s">
        <v>325</v>
      </c>
      <c r="E760" s="364" t="s">
        <v>112</v>
      </c>
      <c r="F760" s="364"/>
      <c r="G760" s="31" t="s">
        <v>119</v>
      </c>
      <c r="H760" s="32">
        <v>0.11</v>
      </c>
      <c r="I760" s="33">
        <v>17.04</v>
      </c>
      <c r="J760" s="33">
        <v>1.87</v>
      </c>
    </row>
    <row r="761" spans="1:10">
      <c r="A761" s="34" t="s">
        <v>122</v>
      </c>
      <c r="B761" s="35" t="s">
        <v>353</v>
      </c>
      <c r="C761" s="34" t="s">
        <v>27</v>
      </c>
      <c r="D761" s="34" t="s">
        <v>354</v>
      </c>
      <c r="E761" s="361" t="s">
        <v>123</v>
      </c>
      <c r="F761" s="361"/>
      <c r="G761" s="36" t="s">
        <v>75</v>
      </c>
      <c r="H761" s="37">
        <v>5.0000000000000001E-3</v>
      </c>
      <c r="I761" s="38">
        <v>39.85</v>
      </c>
      <c r="J761" s="38">
        <v>0.19</v>
      </c>
    </row>
    <row r="762" spans="1:10">
      <c r="A762" s="34" t="s">
        <v>122</v>
      </c>
      <c r="B762" s="35" t="s">
        <v>355</v>
      </c>
      <c r="C762" s="34" t="s">
        <v>27</v>
      </c>
      <c r="D762" s="34" t="s">
        <v>356</v>
      </c>
      <c r="E762" s="361" t="s">
        <v>123</v>
      </c>
      <c r="F762" s="361"/>
      <c r="G762" s="36" t="s">
        <v>75</v>
      </c>
      <c r="H762" s="37">
        <v>2.3E-2</v>
      </c>
      <c r="I762" s="38">
        <v>1.55</v>
      </c>
      <c r="J762" s="38">
        <v>0.03</v>
      </c>
    </row>
    <row r="763" spans="1:10" ht="25.5">
      <c r="A763" s="34" t="s">
        <v>122</v>
      </c>
      <c r="B763" s="35" t="s">
        <v>359</v>
      </c>
      <c r="C763" s="34" t="s">
        <v>27</v>
      </c>
      <c r="D763" s="34" t="s">
        <v>360</v>
      </c>
      <c r="E763" s="361" t="s">
        <v>123</v>
      </c>
      <c r="F763" s="361"/>
      <c r="G763" s="36" t="s">
        <v>75</v>
      </c>
      <c r="H763" s="37">
        <v>8.2000000000000007E-3</v>
      </c>
      <c r="I763" s="38">
        <v>45.15</v>
      </c>
      <c r="J763" s="38">
        <v>0.37</v>
      </c>
    </row>
    <row r="764" spans="1:10" ht="25.5">
      <c r="A764" s="34" t="s">
        <v>122</v>
      </c>
      <c r="B764" s="35" t="s">
        <v>977</v>
      </c>
      <c r="C764" s="34" t="s">
        <v>27</v>
      </c>
      <c r="D764" s="34" t="s">
        <v>978</v>
      </c>
      <c r="E764" s="361" t="s">
        <v>123</v>
      </c>
      <c r="F764" s="361"/>
      <c r="G764" s="36" t="s">
        <v>71</v>
      </c>
      <c r="H764" s="37">
        <v>1.04</v>
      </c>
      <c r="I764" s="38">
        <v>35.340000000000003</v>
      </c>
      <c r="J764" s="38">
        <v>36.75</v>
      </c>
    </row>
    <row r="765" spans="1:10" ht="25.5">
      <c r="A765" s="39"/>
      <c r="B765" s="39"/>
      <c r="C765" s="39"/>
      <c r="D765" s="39"/>
      <c r="E765" s="39" t="s">
        <v>124</v>
      </c>
      <c r="F765" s="40">
        <v>1.3894124616295978</v>
      </c>
      <c r="G765" s="39" t="s">
        <v>125</v>
      </c>
      <c r="H765" s="40">
        <v>1.19</v>
      </c>
      <c r="I765" s="39" t="s">
        <v>126</v>
      </c>
      <c r="J765" s="40">
        <v>2.58</v>
      </c>
    </row>
    <row r="766" spans="1:10" ht="15" thickBot="1">
      <c r="A766" s="39"/>
      <c r="B766" s="39"/>
      <c r="C766" s="39"/>
      <c r="D766" s="39"/>
      <c r="E766" s="39" t="s">
        <v>127</v>
      </c>
      <c r="F766" s="40">
        <v>10.24</v>
      </c>
      <c r="G766" s="39"/>
      <c r="H766" s="363" t="s">
        <v>128</v>
      </c>
      <c r="I766" s="363"/>
      <c r="J766" s="40">
        <v>50.88</v>
      </c>
    </row>
    <row r="767" spans="1:10" ht="15" thickTop="1">
      <c r="A767" s="41"/>
      <c r="B767" s="41"/>
      <c r="C767" s="41"/>
      <c r="D767" s="41"/>
      <c r="E767" s="41"/>
      <c r="F767" s="41"/>
      <c r="G767" s="41"/>
      <c r="H767" s="41"/>
      <c r="I767" s="41"/>
      <c r="J767" s="41"/>
    </row>
    <row r="768" spans="1:10" ht="15">
      <c r="A768" s="3" t="s">
        <v>850</v>
      </c>
      <c r="B768" s="4" t="s">
        <v>15</v>
      </c>
      <c r="C768" s="3" t="s">
        <v>16</v>
      </c>
      <c r="D768" s="3" t="s">
        <v>6</v>
      </c>
      <c r="E768" s="353" t="s">
        <v>110</v>
      </c>
      <c r="F768" s="353"/>
      <c r="G768" s="5" t="s">
        <v>17</v>
      </c>
      <c r="H768" s="4" t="s">
        <v>18</v>
      </c>
      <c r="I768" s="4" t="s">
        <v>19</v>
      </c>
      <c r="J768" s="4" t="s">
        <v>7</v>
      </c>
    </row>
    <row r="769" spans="1:10" ht="38.25">
      <c r="A769" s="7" t="s">
        <v>111</v>
      </c>
      <c r="B769" s="8" t="s">
        <v>851</v>
      </c>
      <c r="C769" s="7" t="s">
        <v>24</v>
      </c>
      <c r="D769" s="7" t="s">
        <v>852</v>
      </c>
      <c r="E769" s="362" t="s">
        <v>139</v>
      </c>
      <c r="F769" s="362"/>
      <c r="G769" s="9" t="s">
        <v>86</v>
      </c>
      <c r="H769" s="28">
        <v>1</v>
      </c>
      <c r="I769" s="10">
        <v>313.70999999999998</v>
      </c>
      <c r="J769" s="10">
        <v>313.70999999999998</v>
      </c>
    </row>
    <row r="770" spans="1:10" ht="25.5">
      <c r="A770" s="29" t="s">
        <v>113</v>
      </c>
      <c r="B770" s="30" t="s">
        <v>159</v>
      </c>
      <c r="C770" s="29" t="s">
        <v>27</v>
      </c>
      <c r="D770" s="29" t="s">
        <v>160</v>
      </c>
      <c r="E770" s="364" t="s">
        <v>112</v>
      </c>
      <c r="F770" s="364"/>
      <c r="G770" s="31" t="s">
        <v>119</v>
      </c>
      <c r="H770" s="32">
        <v>3.63</v>
      </c>
      <c r="I770" s="33">
        <v>17.57</v>
      </c>
      <c r="J770" s="33">
        <v>63.77</v>
      </c>
    </row>
    <row r="771" spans="1:10" ht="25.5">
      <c r="A771" s="29" t="s">
        <v>113</v>
      </c>
      <c r="B771" s="30" t="s">
        <v>120</v>
      </c>
      <c r="C771" s="29" t="s">
        <v>27</v>
      </c>
      <c r="D771" s="29" t="s">
        <v>121</v>
      </c>
      <c r="E771" s="364" t="s">
        <v>112</v>
      </c>
      <c r="F771" s="364"/>
      <c r="G771" s="31" t="s">
        <v>119</v>
      </c>
      <c r="H771" s="32">
        <v>11</v>
      </c>
      <c r="I771" s="33">
        <v>13.91</v>
      </c>
      <c r="J771" s="33">
        <v>153.01</v>
      </c>
    </row>
    <row r="772" spans="1:10" ht="25.5">
      <c r="A772" s="34" t="s">
        <v>122</v>
      </c>
      <c r="B772" s="35" t="s">
        <v>907</v>
      </c>
      <c r="C772" s="34" t="s">
        <v>27</v>
      </c>
      <c r="D772" s="34" t="s">
        <v>908</v>
      </c>
      <c r="E772" s="361" t="s">
        <v>123</v>
      </c>
      <c r="F772" s="361"/>
      <c r="G772" s="36" t="s">
        <v>34</v>
      </c>
      <c r="H772" s="37">
        <v>2.5</v>
      </c>
      <c r="I772" s="38">
        <v>10.33</v>
      </c>
      <c r="J772" s="38">
        <v>25.82</v>
      </c>
    </row>
    <row r="773" spans="1:10" ht="25.5">
      <c r="A773" s="34" t="s">
        <v>122</v>
      </c>
      <c r="B773" s="35" t="s">
        <v>253</v>
      </c>
      <c r="C773" s="34" t="s">
        <v>27</v>
      </c>
      <c r="D773" s="34" t="s">
        <v>254</v>
      </c>
      <c r="E773" s="361" t="s">
        <v>123</v>
      </c>
      <c r="F773" s="361"/>
      <c r="G773" s="36" t="s">
        <v>30</v>
      </c>
      <c r="H773" s="37">
        <v>0.25</v>
      </c>
      <c r="I773" s="38">
        <v>77.69</v>
      </c>
      <c r="J773" s="38">
        <v>19.420000000000002</v>
      </c>
    </row>
    <row r="774" spans="1:10">
      <c r="A774" s="34" t="s">
        <v>122</v>
      </c>
      <c r="B774" s="35" t="s">
        <v>931</v>
      </c>
      <c r="C774" s="34" t="s">
        <v>27</v>
      </c>
      <c r="D774" s="34" t="s">
        <v>932</v>
      </c>
      <c r="E774" s="361" t="s">
        <v>123</v>
      </c>
      <c r="F774" s="361"/>
      <c r="G774" s="36" t="s">
        <v>34</v>
      </c>
      <c r="H774" s="37">
        <v>1.78</v>
      </c>
      <c r="I774" s="38">
        <v>0.5</v>
      </c>
      <c r="J774" s="38">
        <v>0.89</v>
      </c>
    </row>
    <row r="775" spans="1:10" ht="25.5">
      <c r="A775" s="34" t="s">
        <v>122</v>
      </c>
      <c r="B775" s="35" t="s">
        <v>257</v>
      </c>
      <c r="C775" s="34" t="s">
        <v>27</v>
      </c>
      <c r="D775" s="34" t="s">
        <v>258</v>
      </c>
      <c r="E775" s="361" t="s">
        <v>123</v>
      </c>
      <c r="F775" s="361"/>
      <c r="G775" s="36" t="s">
        <v>30</v>
      </c>
      <c r="H775" s="37">
        <v>0.13</v>
      </c>
      <c r="I775" s="38">
        <v>75.14</v>
      </c>
      <c r="J775" s="38">
        <v>9.76</v>
      </c>
    </row>
    <row r="776" spans="1:10" ht="25.5">
      <c r="A776" s="34" t="s">
        <v>122</v>
      </c>
      <c r="B776" s="35" t="s">
        <v>426</v>
      </c>
      <c r="C776" s="34" t="s">
        <v>27</v>
      </c>
      <c r="D776" s="34" t="s">
        <v>427</v>
      </c>
      <c r="E776" s="361" t="s">
        <v>123</v>
      </c>
      <c r="F776" s="361"/>
      <c r="G776" s="36" t="s">
        <v>75</v>
      </c>
      <c r="H776" s="37">
        <v>72</v>
      </c>
      <c r="I776" s="38">
        <v>0.56999999999999995</v>
      </c>
      <c r="J776" s="38">
        <v>41.04</v>
      </c>
    </row>
    <row r="777" spans="1:10" ht="25.5">
      <c r="A777" s="39"/>
      <c r="B777" s="39"/>
      <c r="C777" s="39"/>
      <c r="D777" s="39"/>
      <c r="E777" s="39" t="s">
        <v>124</v>
      </c>
      <c r="F777" s="40">
        <v>88.006893209111965</v>
      </c>
      <c r="G777" s="39" t="s">
        <v>125</v>
      </c>
      <c r="H777" s="40">
        <v>75.41</v>
      </c>
      <c r="I777" s="39" t="s">
        <v>126</v>
      </c>
      <c r="J777" s="40">
        <v>163.41999999999999</v>
      </c>
    </row>
    <row r="778" spans="1:10" ht="15" thickBot="1">
      <c r="A778" s="39"/>
      <c r="B778" s="39"/>
      <c r="C778" s="39"/>
      <c r="D778" s="39"/>
      <c r="E778" s="39" t="s">
        <v>127</v>
      </c>
      <c r="F778" s="40">
        <v>79.11</v>
      </c>
      <c r="G778" s="39"/>
      <c r="H778" s="363" t="s">
        <v>128</v>
      </c>
      <c r="I778" s="363"/>
      <c r="J778" s="40">
        <v>392.82</v>
      </c>
    </row>
    <row r="779" spans="1:10" ht="15" thickTop="1">
      <c r="A779" s="41"/>
      <c r="B779" s="41"/>
      <c r="C779" s="41"/>
      <c r="D779" s="41"/>
      <c r="E779" s="41"/>
      <c r="F779" s="41"/>
      <c r="G779" s="41"/>
      <c r="H779" s="41"/>
      <c r="I779" s="41"/>
      <c r="J779" s="41"/>
    </row>
    <row r="780" spans="1:10" ht="15">
      <c r="A780" s="3" t="s">
        <v>853</v>
      </c>
      <c r="B780" s="4" t="s">
        <v>15</v>
      </c>
      <c r="C780" s="3" t="s">
        <v>16</v>
      </c>
      <c r="D780" s="3" t="s">
        <v>6</v>
      </c>
      <c r="E780" s="353" t="s">
        <v>110</v>
      </c>
      <c r="F780" s="353"/>
      <c r="G780" s="5" t="s">
        <v>17</v>
      </c>
      <c r="H780" s="4" t="s">
        <v>18</v>
      </c>
      <c r="I780" s="4" t="s">
        <v>19</v>
      </c>
      <c r="J780" s="4" t="s">
        <v>7</v>
      </c>
    </row>
    <row r="781" spans="1:10" ht="38.25">
      <c r="A781" s="7" t="s">
        <v>111</v>
      </c>
      <c r="B781" s="8" t="s">
        <v>854</v>
      </c>
      <c r="C781" s="7" t="s">
        <v>24</v>
      </c>
      <c r="D781" s="7" t="s">
        <v>855</v>
      </c>
      <c r="E781" s="362" t="s">
        <v>112</v>
      </c>
      <c r="F781" s="362"/>
      <c r="G781" s="9" t="s">
        <v>86</v>
      </c>
      <c r="H781" s="28">
        <v>1</v>
      </c>
      <c r="I781" s="10">
        <v>185.05</v>
      </c>
      <c r="J781" s="10">
        <v>185.05</v>
      </c>
    </row>
    <row r="782" spans="1:10" ht="25.5">
      <c r="A782" s="29" t="s">
        <v>113</v>
      </c>
      <c r="B782" s="30" t="s">
        <v>324</v>
      </c>
      <c r="C782" s="29" t="s">
        <v>27</v>
      </c>
      <c r="D782" s="29" t="s">
        <v>325</v>
      </c>
      <c r="E782" s="364" t="s">
        <v>112</v>
      </c>
      <c r="F782" s="364"/>
      <c r="G782" s="31" t="s">
        <v>119</v>
      </c>
      <c r="H782" s="32">
        <v>0.3</v>
      </c>
      <c r="I782" s="33">
        <v>17.04</v>
      </c>
      <c r="J782" s="33">
        <v>5.1100000000000003</v>
      </c>
    </row>
    <row r="783" spans="1:10" ht="25.5">
      <c r="A783" s="29" t="s">
        <v>113</v>
      </c>
      <c r="B783" s="30" t="s">
        <v>120</v>
      </c>
      <c r="C783" s="29" t="s">
        <v>27</v>
      </c>
      <c r="D783" s="29" t="s">
        <v>121</v>
      </c>
      <c r="E783" s="364" t="s">
        <v>112</v>
      </c>
      <c r="F783" s="364"/>
      <c r="G783" s="31" t="s">
        <v>119</v>
      </c>
      <c r="H783" s="32">
        <v>0.3</v>
      </c>
      <c r="I783" s="33">
        <v>13.91</v>
      </c>
      <c r="J783" s="33">
        <v>4.17</v>
      </c>
    </row>
    <row r="784" spans="1:10" ht="38.25">
      <c r="A784" s="34" t="s">
        <v>122</v>
      </c>
      <c r="B784" s="35" t="s">
        <v>556</v>
      </c>
      <c r="C784" s="34" t="s">
        <v>27</v>
      </c>
      <c r="D784" s="34" t="s">
        <v>557</v>
      </c>
      <c r="E784" s="361" t="s">
        <v>123</v>
      </c>
      <c r="F784" s="361"/>
      <c r="G784" s="36" t="s">
        <v>75</v>
      </c>
      <c r="H784" s="37">
        <v>1</v>
      </c>
      <c r="I784" s="38">
        <v>0.47</v>
      </c>
      <c r="J784" s="38">
        <v>0.47</v>
      </c>
    </row>
    <row r="785" spans="1:10" ht="25.5">
      <c r="A785" s="34" t="s">
        <v>122</v>
      </c>
      <c r="B785" s="35" t="s">
        <v>148</v>
      </c>
      <c r="C785" s="34" t="s">
        <v>27</v>
      </c>
      <c r="D785" s="34" t="s">
        <v>149</v>
      </c>
      <c r="E785" s="361" t="s">
        <v>123</v>
      </c>
      <c r="F785" s="361"/>
      <c r="G785" s="36" t="s">
        <v>75</v>
      </c>
      <c r="H785" s="37">
        <v>1</v>
      </c>
      <c r="I785" s="38">
        <v>175.3</v>
      </c>
      <c r="J785" s="38">
        <v>175.3</v>
      </c>
    </row>
    <row r="786" spans="1:10" ht="25.5">
      <c r="A786" s="39"/>
      <c r="B786" s="39"/>
      <c r="C786" s="39"/>
      <c r="D786" s="39"/>
      <c r="E786" s="39" t="s">
        <v>124</v>
      </c>
      <c r="F786" s="40">
        <v>3.888200764715386</v>
      </c>
      <c r="G786" s="39" t="s">
        <v>125</v>
      </c>
      <c r="H786" s="40">
        <v>3.33</v>
      </c>
      <c r="I786" s="39" t="s">
        <v>126</v>
      </c>
      <c r="J786" s="40">
        <v>7.22</v>
      </c>
    </row>
    <row r="787" spans="1:10" ht="15" thickBot="1">
      <c r="A787" s="39"/>
      <c r="B787" s="39"/>
      <c r="C787" s="39"/>
      <c r="D787" s="39"/>
      <c r="E787" s="39" t="s">
        <v>127</v>
      </c>
      <c r="F787" s="40">
        <v>46.66</v>
      </c>
      <c r="G787" s="39"/>
      <c r="H787" s="363" t="s">
        <v>128</v>
      </c>
      <c r="I787" s="363"/>
      <c r="J787" s="40">
        <v>231.71</v>
      </c>
    </row>
    <row r="788" spans="1:10" ht="15" thickTop="1">
      <c r="A788" s="41"/>
      <c r="B788" s="41"/>
      <c r="C788" s="41"/>
      <c r="D788" s="41"/>
      <c r="E788" s="41"/>
      <c r="F788" s="41"/>
      <c r="G788" s="41"/>
      <c r="H788" s="41"/>
      <c r="I788" s="41"/>
      <c r="J788" s="41"/>
    </row>
    <row r="789" spans="1:10" ht="15">
      <c r="A789" s="3" t="s">
        <v>856</v>
      </c>
      <c r="B789" s="4" t="s">
        <v>15</v>
      </c>
      <c r="C789" s="3" t="s">
        <v>16</v>
      </c>
      <c r="D789" s="3" t="s">
        <v>6</v>
      </c>
      <c r="E789" s="353" t="s">
        <v>110</v>
      </c>
      <c r="F789" s="353"/>
      <c r="G789" s="5" t="s">
        <v>17</v>
      </c>
      <c r="H789" s="4" t="s">
        <v>18</v>
      </c>
      <c r="I789" s="4" t="s">
        <v>19</v>
      </c>
      <c r="J789" s="4" t="s">
        <v>7</v>
      </c>
    </row>
    <row r="790" spans="1:10" ht="38.25">
      <c r="A790" s="7" t="s">
        <v>111</v>
      </c>
      <c r="B790" s="8" t="s">
        <v>857</v>
      </c>
      <c r="C790" s="7" t="s">
        <v>24</v>
      </c>
      <c r="D790" s="7" t="s">
        <v>858</v>
      </c>
      <c r="E790" s="362" t="s">
        <v>962</v>
      </c>
      <c r="F790" s="362"/>
      <c r="G790" s="9" t="s">
        <v>86</v>
      </c>
      <c r="H790" s="28">
        <v>1</v>
      </c>
      <c r="I790" s="10">
        <v>190.72</v>
      </c>
      <c r="J790" s="10">
        <v>190.72</v>
      </c>
    </row>
    <row r="791" spans="1:10" ht="25.5">
      <c r="A791" s="29" t="s">
        <v>113</v>
      </c>
      <c r="B791" s="30" t="s">
        <v>159</v>
      </c>
      <c r="C791" s="29" t="s">
        <v>27</v>
      </c>
      <c r="D791" s="29" t="s">
        <v>160</v>
      </c>
      <c r="E791" s="364" t="s">
        <v>112</v>
      </c>
      <c r="F791" s="364"/>
      <c r="G791" s="31" t="s">
        <v>119</v>
      </c>
      <c r="H791" s="32">
        <v>0.3</v>
      </c>
      <c r="I791" s="33">
        <v>17.57</v>
      </c>
      <c r="J791" s="33">
        <v>5.27</v>
      </c>
    </row>
    <row r="792" spans="1:10" ht="25.5">
      <c r="A792" s="29" t="s">
        <v>113</v>
      </c>
      <c r="B792" s="30" t="s">
        <v>120</v>
      </c>
      <c r="C792" s="29" t="s">
        <v>27</v>
      </c>
      <c r="D792" s="29" t="s">
        <v>121</v>
      </c>
      <c r="E792" s="364" t="s">
        <v>112</v>
      </c>
      <c r="F792" s="364"/>
      <c r="G792" s="31" t="s">
        <v>119</v>
      </c>
      <c r="H792" s="32">
        <v>0.3</v>
      </c>
      <c r="I792" s="33">
        <v>13.91</v>
      </c>
      <c r="J792" s="33">
        <v>4.17</v>
      </c>
    </row>
    <row r="793" spans="1:10" ht="25.5">
      <c r="A793" s="34" t="s">
        <v>122</v>
      </c>
      <c r="B793" s="35" t="s">
        <v>146</v>
      </c>
      <c r="C793" s="34" t="s">
        <v>27</v>
      </c>
      <c r="D793" s="34" t="s">
        <v>147</v>
      </c>
      <c r="E793" s="361" t="s">
        <v>123</v>
      </c>
      <c r="F793" s="361"/>
      <c r="G793" s="36" t="s">
        <v>75</v>
      </c>
      <c r="H793" s="37">
        <v>1</v>
      </c>
      <c r="I793" s="38">
        <v>181.28</v>
      </c>
      <c r="J793" s="38">
        <v>181.28</v>
      </c>
    </row>
    <row r="794" spans="1:10" ht="25.5">
      <c r="A794" s="39"/>
      <c r="B794" s="39"/>
      <c r="C794" s="39"/>
      <c r="D794" s="39"/>
      <c r="E794" s="39" t="s">
        <v>124</v>
      </c>
      <c r="F794" s="40">
        <v>3.893586084334105</v>
      </c>
      <c r="G794" s="39" t="s">
        <v>125</v>
      </c>
      <c r="H794" s="40">
        <v>3.34</v>
      </c>
      <c r="I794" s="39" t="s">
        <v>126</v>
      </c>
      <c r="J794" s="40">
        <v>7.23</v>
      </c>
    </row>
    <row r="795" spans="1:10" ht="15" thickBot="1">
      <c r="A795" s="39"/>
      <c r="B795" s="39"/>
      <c r="C795" s="39"/>
      <c r="D795" s="39"/>
      <c r="E795" s="39" t="s">
        <v>127</v>
      </c>
      <c r="F795" s="40">
        <v>48.09</v>
      </c>
      <c r="G795" s="39"/>
      <c r="H795" s="363" t="s">
        <v>128</v>
      </c>
      <c r="I795" s="363"/>
      <c r="J795" s="40">
        <v>238.81</v>
      </c>
    </row>
    <row r="796" spans="1:10" ht="15" thickTop="1">
      <c r="A796" s="41"/>
      <c r="B796" s="41"/>
      <c r="C796" s="41"/>
      <c r="D796" s="41"/>
      <c r="E796" s="41"/>
      <c r="F796" s="41"/>
      <c r="G796" s="41"/>
      <c r="H796" s="41"/>
      <c r="I796" s="41"/>
      <c r="J796" s="41"/>
    </row>
    <row r="797" spans="1:10" ht="15">
      <c r="A797" s="3" t="s">
        <v>859</v>
      </c>
      <c r="B797" s="4" t="s">
        <v>15</v>
      </c>
      <c r="C797" s="3" t="s">
        <v>16</v>
      </c>
      <c r="D797" s="3" t="s">
        <v>6</v>
      </c>
      <c r="E797" s="353" t="s">
        <v>110</v>
      </c>
      <c r="F797" s="353"/>
      <c r="G797" s="5" t="s">
        <v>17</v>
      </c>
      <c r="H797" s="4" t="s">
        <v>18</v>
      </c>
      <c r="I797" s="4" t="s">
        <v>19</v>
      </c>
      <c r="J797" s="4" t="s">
        <v>7</v>
      </c>
    </row>
    <row r="798" spans="1:10" ht="51">
      <c r="A798" s="7" t="s">
        <v>111</v>
      </c>
      <c r="B798" s="8" t="s">
        <v>860</v>
      </c>
      <c r="C798" s="7" t="s">
        <v>24</v>
      </c>
      <c r="D798" s="7" t="s">
        <v>861</v>
      </c>
      <c r="E798" s="362" t="s">
        <v>112</v>
      </c>
      <c r="F798" s="362"/>
      <c r="G798" s="9" t="s">
        <v>86</v>
      </c>
      <c r="H798" s="28">
        <v>1</v>
      </c>
      <c r="I798" s="10">
        <v>20.54</v>
      </c>
      <c r="J798" s="10">
        <v>20.54</v>
      </c>
    </row>
    <row r="799" spans="1:10" ht="25.5">
      <c r="A799" s="29" t="s">
        <v>113</v>
      </c>
      <c r="B799" s="30" t="s">
        <v>120</v>
      </c>
      <c r="C799" s="29" t="s">
        <v>27</v>
      </c>
      <c r="D799" s="29" t="s">
        <v>121</v>
      </c>
      <c r="E799" s="364" t="s">
        <v>112</v>
      </c>
      <c r="F799" s="364"/>
      <c r="G799" s="31" t="s">
        <v>119</v>
      </c>
      <c r="H799" s="32">
        <v>0.4</v>
      </c>
      <c r="I799" s="33">
        <v>13.91</v>
      </c>
      <c r="J799" s="33">
        <v>5.56</v>
      </c>
    </row>
    <row r="800" spans="1:10" ht="38.25">
      <c r="A800" s="34" t="s">
        <v>122</v>
      </c>
      <c r="B800" s="35" t="s">
        <v>979</v>
      </c>
      <c r="C800" s="34" t="s">
        <v>27</v>
      </c>
      <c r="D800" s="34" t="s">
        <v>980</v>
      </c>
      <c r="E800" s="361" t="s">
        <v>123</v>
      </c>
      <c r="F800" s="361"/>
      <c r="G800" s="36" t="s">
        <v>75</v>
      </c>
      <c r="H800" s="37">
        <v>1</v>
      </c>
      <c r="I800" s="38">
        <v>14.98</v>
      </c>
      <c r="J800" s="38">
        <v>14.98</v>
      </c>
    </row>
    <row r="801" spans="1:10" ht="25.5">
      <c r="A801" s="39"/>
      <c r="B801" s="39"/>
      <c r="C801" s="39"/>
      <c r="D801" s="39"/>
      <c r="E801" s="39" t="s">
        <v>124</v>
      </c>
      <c r="F801" s="40">
        <v>2.2133663632936615</v>
      </c>
      <c r="G801" s="39" t="s">
        <v>125</v>
      </c>
      <c r="H801" s="40">
        <v>1.9</v>
      </c>
      <c r="I801" s="39" t="s">
        <v>126</v>
      </c>
      <c r="J801" s="40">
        <v>4.1100000000000003</v>
      </c>
    </row>
    <row r="802" spans="1:10" ht="15" thickBot="1">
      <c r="A802" s="39"/>
      <c r="B802" s="39"/>
      <c r="C802" s="39"/>
      <c r="D802" s="39"/>
      <c r="E802" s="39" t="s">
        <v>127</v>
      </c>
      <c r="F802" s="40">
        <v>5.18</v>
      </c>
      <c r="G802" s="39"/>
      <c r="H802" s="363" t="s">
        <v>128</v>
      </c>
      <c r="I802" s="363"/>
      <c r="J802" s="40">
        <v>25.72</v>
      </c>
    </row>
    <row r="803" spans="1:10" ht="15" thickTop="1">
      <c r="A803" s="41"/>
      <c r="B803" s="41"/>
      <c r="C803" s="41"/>
      <c r="D803" s="41"/>
      <c r="E803" s="41"/>
      <c r="F803" s="41"/>
      <c r="G803" s="41"/>
      <c r="H803" s="41"/>
      <c r="I803" s="41"/>
      <c r="J803" s="41"/>
    </row>
    <row r="804" spans="1:10" ht="15">
      <c r="A804" s="3" t="s">
        <v>862</v>
      </c>
      <c r="B804" s="4" t="s">
        <v>15</v>
      </c>
      <c r="C804" s="3" t="s">
        <v>16</v>
      </c>
      <c r="D804" s="3" t="s">
        <v>6</v>
      </c>
      <c r="E804" s="353" t="s">
        <v>110</v>
      </c>
      <c r="F804" s="353"/>
      <c r="G804" s="5" t="s">
        <v>17</v>
      </c>
      <c r="H804" s="4" t="s">
        <v>18</v>
      </c>
      <c r="I804" s="4" t="s">
        <v>19</v>
      </c>
      <c r="J804" s="4" t="s">
        <v>7</v>
      </c>
    </row>
    <row r="805" spans="1:10" ht="25.5">
      <c r="A805" s="7" t="s">
        <v>111</v>
      </c>
      <c r="B805" s="8" t="s">
        <v>863</v>
      </c>
      <c r="C805" s="7" t="s">
        <v>27</v>
      </c>
      <c r="D805" s="7" t="s">
        <v>864</v>
      </c>
      <c r="E805" s="362" t="s">
        <v>132</v>
      </c>
      <c r="F805" s="362"/>
      <c r="G805" s="9" t="s">
        <v>75</v>
      </c>
      <c r="H805" s="28">
        <v>1</v>
      </c>
      <c r="I805" s="10">
        <v>20.079999999999998</v>
      </c>
      <c r="J805" s="10">
        <v>20.079999999999998</v>
      </c>
    </row>
    <row r="806" spans="1:10" ht="25.5">
      <c r="A806" s="29" t="s">
        <v>113</v>
      </c>
      <c r="B806" s="30" t="s">
        <v>367</v>
      </c>
      <c r="C806" s="29" t="s">
        <v>27</v>
      </c>
      <c r="D806" s="29" t="s">
        <v>368</v>
      </c>
      <c r="E806" s="364" t="s">
        <v>112</v>
      </c>
      <c r="F806" s="364"/>
      <c r="G806" s="31" t="s">
        <v>119</v>
      </c>
      <c r="H806" s="32">
        <v>7.4800000000000005E-2</v>
      </c>
      <c r="I806" s="33">
        <v>13.58</v>
      </c>
      <c r="J806" s="33">
        <v>1.01</v>
      </c>
    </row>
    <row r="807" spans="1:10" ht="25.5">
      <c r="A807" s="29" t="s">
        <v>113</v>
      </c>
      <c r="B807" s="30" t="s">
        <v>369</v>
      </c>
      <c r="C807" s="29" t="s">
        <v>27</v>
      </c>
      <c r="D807" s="29" t="s">
        <v>370</v>
      </c>
      <c r="E807" s="364" t="s">
        <v>112</v>
      </c>
      <c r="F807" s="364"/>
      <c r="G807" s="31" t="s">
        <v>119</v>
      </c>
      <c r="H807" s="32">
        <v>0.17949999999999999</v>
      </c>
      <c r="I807" s="33">
        <v>17.760000000000002</v>
      </c>
      <c r="J807" s="33">
        <v>3.18</v>
      </c>
    </row>
    <row r="808" spans="1:10" ht="25.5">
      <c r="A808" s="34" t="s">
        <v>122</v>
      </c>
      <c r="B808" s="35" t="s">
        <v>981</v>
      </c>
      <c r="C808" s="34" t="s">
        <v>27</v>
      </c>
      <c r="D808" s="34" t="s">
        <v>982</v>
      </c>
      <c r="E808" s="361" t="s">
        <v>123</v>
      </c>
      <c r="F808" s="361"/>
      <c r="G808" s="36" t="s">
        <v>75</v>
      </c>
      <c r="H808" s="37">
        <v>1</v>
      </c>
      <c r="I808" s="38">
        <v>15.89</v>
      </c>
      <c r="J808" s="38">
        <v>15.89</v>
      </c>
    </row>
    <row r="809" spans="1:10" ht="25.5">
      <c r="A809" s="39"/>
      <c r="B809" s="39"/>
      <c r="C809" s="39"/>
      <c r="D809" s="39"/>
      <c r="E809" s="39" t="s">
        <v>124</v>
      </c>
      <c r="F809" s="40">
        <v>1.7448435564650762</v>
      </c>
      <c r="G809" s="39" t="s">
        <v>125</v>
      </c>
      <c r="H809" s="40">
        <v>1.5</v>
      </c>
      <c r="I809" s="39" t="s">
        <v>126</v>
      </c>
      <c r="J809" s="40">
        <v>3.24</v>
      </c>
    </row>
    <row r="810" spans="1:10" ht="15" thickBot="1">
      <c r="A810" s="39"/>
      <c r="B810" s="39"/>
      <c r="C810" s="39"/>
      <c r="D810" s="39"/>
      <c r="E810" s="39" t="s">
        <v>127</v>
      </c>
      <c r="F810" s="40">
        <v>5.0599999999999996</v>
      </c>
      <c r="G810" s="39"/>
      <c r="H810" s="363" t="s">
        <v>128</v>
      </c>
      <c r="I810" s="363"/>
      <c r="J810" s="40">
        <v>25.14</v>
      </c>
    </row>
    <row r="811" spans="1:10" ht="15" thickTop="1">
      <c r="A811" s="41"/>
      <c r="B811" s="41"/>
      <c r="C811" s="41"/>
      <c r="D811" s="41"/>
      <c r="E811" s="41"/>
      <c r="F811" s="41"/>
      <c r="G811" s="41"/>
      <c r="H811" s="41"/>
      <c r="I811" s="41"/>
      <c r="J811" s="41"/>
    </row>
    <row r="812" spans="1:10" ht="15">
      <c r="A812" s="3" t="s">
        <v>867</v>
      </c>
      <c r="B812" s="4" t="s">
        <v>15</v>
      </c>
      <c r="C812" s="3" t="s">
        <v>16</v>
      </c>
      <c r="D812" s="3" t="s">
        <v>6</v>
      </c>
      <c r="E812" s="353" t="s">
        <v>110</v>
      </c>
      <c r="F812" s="353"/>
      <c r="G812" s="5" t="s">
        <v>17</v>
      </c>
      <c r="H812" s="4" t="s">
        <v>18</v>
      </c>
      <c r="I812" s="4" t="s">
        <v>19</v>
      </c>
      <c r="J812" s="4" t="s">
        <v>7</v>
      </c>
    </row>
    <row r="813" spans="1:10" ht="51">
      <c r="A813" s="7" t="s">
        <v>111</v>
      </c>
      <c r="B813" s="8" t="s">
        <v>868</v>
      </c>
      <c r="C813" s="7" t="s">
        <v>27</v>
      </c>
      <c r="D813" s="7" t="s">
        <v>869</v>
      </c>
      <c r="E813" s="362" t="s">
        <v>143</v>
      </c>
      <c r="F813" s="362"/>
      <c r="G813" s="9" t="s">
        <v>25</v>
      </c>
      <c r="H813" s="28">
        <v>1</v>
      </c>
      <c r="I813" s="10">
        <v>61.32</v>
      </c>
      <c r="J813" s="10">
        <v>61.32</v>
      </c>
    </row>
    <row r="814" spans="1:10" ht="51">
      <c r="A814" s="29" t="s">
        <v>113</v>
      </c>
      <c r="B814" s="30" t="s">
        <v>217</v>
      </c>
      <c r="C814" s="29" t="s">
        <v>27</v>
      </c>
      <c r="D814" s="29" t="s">
        <v>218</v>
      </c>
      <c r="E814" s="364" t="s">
        <v>112</v>
      </c>
      <c r="F814" s="364"/>
      <c r="G814" s="31" t="s">
        <v>30</v>
      </c>
      <c r="H814" s="32">
        <v>1.38E-2</v>
      </c>
      <c r="I814" s="33">
        <v>352.44</v>
      </c>
      <c r="J814" s="33">
        <v>4.8600000000000003</v>
      </c>
    </row>
    <row r="815" spans="1:10" ht="25.5">
      <c r="A815" s="29" t="s">
        <v>113</v>
      </c>
      <c r="B815" s="30" t="s">
        <v>159</v>
      </c>
      <c r="C815" s="29" t="s">
        <v>27</v>
      </c>
      <c r="D815" s="29" t="s">
        <v>160</v>
      </c>
      <c r="E815" s="364" t="s">
        <v>112</v>
      </c>
      <c r="F815" s="364"/>
      <c r="G815" s="31" t="s">
        <v>119</v>
      </c>
      <c r="H815" s="32">
        <v>0.88</v>
      </c>
      <c r="I815" s="33">
        <v>17.57</v>
      </c>
      <c r="J815" s="33">
        <v>15.46</v>
      </c>
    </row>
    <row r="816" spans="1:10" ht="25.5">
      <c r="A816" s="29" t="s">
        <v>113</v>
      </c>
      <c r="B816" s="30" t="s">
        <v>120</v>
      </c>
      <c r="C816" s="29" t="s">
        <v>27</v>
      </c>
      <c r="D816" s="29" t="s">
        <v>121</v>
      </c>
      <c r="E816" s="364" t="s">
        <v>112</v>
      </c>
      <c r="F816" s="364"/>
      <c r="G816" s="31" t="s">
        <v>119</v>
      </c>
      <c r="H816" s="32">
        <v>0.44</v>
      </c>
      <c r="I816" s="33">
        <v>13.91</v>
      </c>
      <c r="J816" s="33">
        <v>6.12</v>
      </c>
    </row>
    <row r="817" spans="1:10" ht="25.5">
      <c r="A817" s="34" t="s">
        <v>122</v>
      </c>
      <c r="B817" s="35" t="s">
        <v>983</v>
      </c>
      <c r="C817" s="34" t="s">
        <v>27</v>
      </c>
      <c r="D817" s="34" t="s">
        <v>984</v>
      </c>
      <c r="E817" s="361" t="s">
        <v>123</v>
      </c>
      <c r="F817" s="361"/>
      <c r="G817" s="36" t="s">
        <v>75</v>
      </c>
      <c r="H817" s="37">
        <v>13.35</v>
      </c>
      <c r="I817" s="38">
        <v>2.33</v>
      </c>
      <c r="J817" s="38">
        <v>31.1</v>
      </c>
    </row>
    <row r="818" spans="1:10">
      <c r="A818" s="34" t="s">
        <v>122</v>
      </c>
      <c r="B818" s="35" t="s">
        <v>219</v>
      </c>
      <c r="C818" s="34" t="s">
        <v>27</v>
      </c>
      <c r="D818" s="34" t="s">
        <v>220</v>
      </c>
      <c r="E818" s="361" t="s">
        <v>123</v>
      </c>
      <c r="F818" s="361"/>
      <c r="G818" s="36" t="s">
        <v>221</v>
      </c>
      <c r="H818" s="37">
        <v>0.01</v>
      </c>
      <c r="I818" s="38">
        <v>35.94</v>
      </c>
      <c r="J818" s="38">
        <v>0.35</v>
      </c>
    </row>
    <row r="819" spans="1:10" ht="25.5">
      <c r="A819" s="34" t="s">
        <v>122</v>
      </c>
      <c r="B819" s="35" t="s">
        <v>985</v>
      </c>
      <c r="C819" s="34" t="s">
        <v>27</v>
      </c>
      <c r="D819" s="34" t="s">
        <v>986</v>
      </c>
      <c r="E819" s="361" t="s">
        <v>123</v>
      </c>
      <c r="F819" s="361"/>
      <c r="G819" s="36" t="s">
        <v>71</v>
      </c>
      <c r="H819" s="37">
        <v>0.42</v>
      </c>
      <c r="I819" s="38">
        <v>8.18</v>
      </c>
      <c r="J819" s="38">
        <v>3.43</v>
      </c>
    </row>
    <row r="820" spans="1:10" ht="25.5">
      <c r="A820" s="39"/>
      <c r="B820" s="39"/>
      <c r="C820" s="39"/>
      <c r="D820" s="39"/>
      <c r="E820" s="39" t="s">
        <v>124</v>
      </c>
      <c r="F820" s="40">
        <v>9.3919974150465837</v>
      </c>
      <c r="G820" s="39" t="s">
        <v>125</v>
      </c>
      <c r="H820" s="40">
        <v>8.0500000000000007</v>
      </c>
      <c r="I820" s="39" t="s">
        <v>126</v>
      </c>
      <c r="J820" s="40">
        <v>17.440000000000001</v>
      </c>
    </row>
    <row r="821" spans="1:10" ht="15" thickBot="1">
      <c r="A821" s="39"/>
      <c r="B821" s="39"/>
      <c r="C821" s="39"/>
      <c r="D821" s="39"/>
      <c r="E821" s="39" t="s">
        <v>127</v>
      </c>
      <c r="F821" s="40">
        <v>15.46</v>
      </c>
      <c r="G821" s="39"/>
      <c r="H821" s="363" t="s">
        <v>128</v>
      </c>
      <c r="I821" s="363"/>
      <c r="J821" s="40">
        <v>76.78</v>
      </c>
    </row>
    <row r="822" spans="1:10" ht="15" thickTop="1">
      <c r="A822" s="41"/>
      <c r="B822" s="41"/>
      <c r="C822" s="41"/>
      <c r="D822" s="41"/>
      <c r="E822" s="41"/>
      <c r="F822" s="41"/>
      <c r="G822" s="41"/>
      <c r="H822" s="41"/>
      <c r="I822" s="41"/>
      <c r="J822" s="41"/>
    </row>
    <row r="823" spans="1:10" ht="15">
      <c r="A823" s="3" t="s">
        <v>873</v>
      </c>
      <c r="B823" s="4" t="s">
        <v>15</v>
      </c>
      <c r="C823" s="3" t="s">
        <v>16</v>
      </c>
      <c r="D823" s="3" t="s">
        <v>6</v>
      </c>
      <c r="E823" s="353" t="s">
        <v>110</v>
      </c>
      <c r="F823" s="353"/>
      <c r="G823" s="5" t="s">
        <v>17</v>
      </c>
      <c r="H823" s="4" t="s">
        <v>18</v>
      </c>
      <c r="I823" s="4" t="s">
        <v>19</v>
      </c>
      <c r="J823" s="4" t="s">
        <v>7</v>
      </c>
    </row>
    <row r="824" spans="1:10" ht="38.25">
      <c r="A824" s="7" t="s">
        <v>111</v>
      </c>
      <c r="B824" s="8" t="s">
        <v>874</v>
      </c>
      <c r="C824" s="7" t="s">
        <v>27</v>
      </c>
      <c r="D824" s="7" t="s">
        <v>875</v>
      </c>
      <c r="E824" s="362" t="s">
        <v>116</v>
      </c>
      <c r="F824" s="362"/>
      <c r="G824" s="9" t="s">
        <v>30</v>
      </c>
      <c r="H824" s="28">
        <v>1</v>
      </c>
      <c r="I824" s="10">
        <v>287.07</v>
      </c>
      <c r="J824" s="10">
        <v>287.07</v>
      </c>
    </row>
    <row r="825" spans="1:10" ht="38.25">
      <c r="A825" s="29" t="s">
        <v>113</v>
      </c>
      <c r="B825" s="30" t="s">
        <v>247</v>
      </c>
      <c r="C825" s="29" t="s">
        <v>27</v>
      </c>
      <c r="D825" s="29" t="s">
        <v>248</v>
      </c>
      <c r="E825" s="364" t="s">
        <v>156</v>
      </c>
      <c r="F825" s="364"/>
      <c r="G825" s="31" t="s">
        <v>157</v>
      </c>
      <c r="H825" s="32">
        <v>0.75629999999999997</v>
      </c>
      <c r="I825" s="33">
        <v>1.25</v>
      </c>
      <c r="J825" s="33">
        <v>0.94</v>
      </c>
    </row>
    <row r="826" spans="1:10" ht="38.25">
      <c r="A826" s="29" t="s">
        <v>113</v>
      </c>
      <c r="B826" s="30" t="s">
        <v>249</v>
      </c>
      <c r="C826" s="29" t="s">
        <v>27</v>
      </c>
      <c r="D826" s="29" t="s">
        <v>250</v>
      </c>
      <c r="E826" s="364" t="s">
        <v>156</v>
      </c>
      <c r="F826" s="364"/>
      <c r="G826" s="31" t="s">
        <v>158</v>
      </c>
      <c r="H826" s="32">
        <v>0.71309999999999996</v>
      </c>
      <c r="I826" s="33">
        <v>0.3</v>
      </c>
      <c r="J826" s="33">
        <v>0.21</v>
      </c>
    </row>
    <row r="827" spans="1:10" ht="25.5">
      <c r="A827" s="29" t="s">
        <v>113</v>
      </c>
      <c r="B827" s="30" t="s">
        <v>120</v>
      </c>
      <c r="C827" s="29" t="s">
        <v>27</v>
      </c>
      <c r="D827" s="29" t="s">
        <v>121</v>
      </c>
      <c r="E827" s="364" t="s">
        <v>112</v>
      </c>
      <c r="F827" s="364"/>
      <c r="G827" s="31" t="s">
        <v>119</v>
      </c>
      <c r="H827" s="32">
        <v>2.3275000000000001</v>
      </c>
      <c r="I827" s="33">
        <v>13.91</v>
      </c>
      <c r="J827" s="33">
        <v>32.369999999999997</v>
      </c>
    </row>
    <row r="828" spans="1:10" ht="25.5">
      <c r="A828" s="29" t="s">
        <v>113</v>
      </c>
      <c r="B828" s="30" t="s">
        <v>251</v>
      </c>
      <c r="C828" s="29" t="s">
        <v>27</v>
      </c>
      <c r="D828" s="29" t="s">
        <v>252</v>
      </c>
      <c r="E828" s="364" t="s">
        <v>112</v>
      </c>
      <c r="F828" s="364"/>
      <c r="G828" s="31" t="s">
        <v>119</v>
      </c>
      <c r="H828" s="32">
        <v>1.4695</v>
      </c>
      <c r="I828" s="33">
        <v>14.93</v>
      </c>
      <c r="J828" s="33">
        <v>21.93</v>
      </c>
    </row>
    <row r="829" spans="1:10" ht="25.5">
      <c r="A829" s="34" t="s">
        <v>122</v>
      </c>
      <c r="B829" s="35" t="s">
        <v>253</v>
      </c>
      <c r="C829" s="34" t="s">
        <v>27</v>
      </c>
      <c r="D829" s="34" t="s">
        <v>254</v>
      </c>
      <c r="E829" s="361" t="s">
        <v>123</v>
      </c>
      <c r="F829" s="361"/>
      <c r="G829" s="36" t="s">
        <v>30</v>
      </c>
      <c r="H829" s="37">
        <v>0.80459999999999998</v>
      </c>
      <c r="I829" s="38">
        <v>77.69</v>
      </c>
      <c r="J829" s="38">
        <v>62.5</v>
      </c>
    </row>
    <row r="830" spans="1:10">
      <c r="A830" s="34" t="s">
        <v>122</v>
      </c>
      <c r="B830" s="35" t="s">
        <v>255</v>
      </c>
      <c r="C830" s="34" t="s">
        <v>27</v>
      </c>
      <c r="D830" s="34" t="s">
        <v>256</v>
      </c>
      <c r="E830" s="361" t="s">
        <v>123</v>
      </c>
      <c r="F830" s="361"/>
      <c r="G830" s="36" t="s">
        <v>34</v>
      </c>
      <c r="H830" s="37">
        <v>273.06299999999999</v>
      </c>
      <c r="I830" s="38">
        <v>0.46</v>
      </c>
      <c r="J830" s="38">
        <v>125.6</v>
      </c>
    </row>
    <row r="831" spans="1:10" ht="25.5">
      <c r="A831" s="34" t="s">
        <v>122</v>
      </c>
      <c r="B831" s="35" t="s">
        <v>257</v>
      </c>
      <c r="C831" s="34" t="s">
        <v>27</v>
      </c>
      <c r="D831" s="34" t="s">
        <v>258</v>
      </c>
      <c r="E831" s="361" t="s">
        <v>123</v>
      </c>
      <c r="F831" s="361"/>
      <c r="G831" s="36" t="s">
        <v>30</v>
      </c>
      <c r="H831" s="37">
        <v>0.57920000000000005</v>
      </c>
      <c r="I831" s="38">
        <v>75.14</v>
      </c>
      <c r="J831" s="38">
        <v>43.52</v>
      </c>
    </row>
    <row r="832" spans="1:10" ht="25.5">
      <c r="A832" s="39"/>
      <c r="B832" s="39"/>
      <c r="C832" s="39"/>
      <c r="D832" s="39"/>
      <c r="E832" s="39" t="s">
        <v>124</v>
      </c>
      <c r="F832" s="40">
        <v>22.472938768915935</v>
      </c>
      <c r="G832" s="39" t="s">
        <v>125</v>
      </c>
      <c r="H832" s="40">
        <v>19.260000000000002</v>
      </c>
      <c r="I832" s="39" t="s">
        <v>126</v>
      </c>
      <c r="J832" s="40">
        <v>41.73</v>
      </c>
    </row>
    <row r="833" spans="1:10" ht="15" thickBot="1">
      <c r="A833" s="39"/>
      <c r="B833" s="39"/>
      <c r="C833" s="39"/>
      <c r="D833" s="39"/>
      <c r="E833" s="39" t="s">
        <v>127</v>
      </c>
      <c r="F833" s="40">
        <v>72.39</v>
      </c>
      <c r="G833" s="39"/>
      <c r="H833" s="363" t="s">
        <v>128</v>
      </c>
      <c r="I833" s="363"/>
      <c r="J833" s="40">
        <v>359.46</v>
      </c>
    </row>
    <row r="834" spans="1:10" ht="15" thickTop="1">
      <c r="A834" s="41"/>
      <c r="B834" s="41"/>
      <c r="C834" s="41"/>
      <c r="D834" s="41"/>
      <c r="E834" s="41"/>
      <c r="F834" s="41"/>
      <c r="G834" s="41"/>
      <c r="H834" s="41"/>
      <c r="I834" s="41"/>
      <c r="J834" s="41"/>
    </row>
    <row r="835" spans="1:10" ht="15">
      <c r="A835" s="3" t="s">
        <v>882</v>
      </c>
      <c r="B835" s="4" t="s">
        <v>15</v>
      </c>
      <c r="C835" s="3" t="s">
        <v>16</v>
      </c>
      <c r="D835" s="3" t="s">
        <v>6</v>
      </c>
      <c r="E835" s="353" t="s">
        <v>110</v>
      </c>
      <c r="F835" s="353"/>
      <c r="G835" s="5" t="s">
        <v>17</v>
      </c>
      <c r="H835" s="4" t="s">
        <v>18</v>
      </c>
      <c r="I835" s="4" t="s">
        <v>19</v>
      </c>
      <c r="J835" s="4" t="s">
        <v>7</v>
      </c>
    </row>
    <row r="836" spans="1:10" ht="38.25">
      <c r="A836" s="7" t="s">
        <v>111</v>
      </c>
      <c r="B836" s="8" t="s">
        <v>883</v>
      </c>
      <c r="C836" s="7" t="s">
        <v>24</v>
      </c>
      <c r="D836" s="7" t="s">
        <v>884</v>
      </c>
      <c r="E836" s="362" t="s">
        <v>112</v>
      </c>
      <c r="F836" s="362"/>
      <c r="G836" s="9" t="s">
        <v>25</v>
      </c>
      <c r="H836" s="28">
        <v>1</v>
      </c>
      <c r="I836" s="10">
        <v>2.41</v>
      </c>
      <c r="J836" s="10">
        <v>2.41</v>
      </c>
    </row>
    <row r="837" spans="1:10" ht="25.5">
      <c r="A837" s="29" t="s">
        <v>113</v>
      </c>
      <c r="B837" s="30" t="s">
        <v>120</v>
      </c>
      <c r="C837" s="29" t="s">
        <v>27</v>
      </c>
      <c r="D837" s="29" t="s">
        <v>121</v>
      </c>
      <c r="E837" s="364" t="s">
        <v>112</v>
      </c>
      <c r="F837" s="364"/>
      <c r="G837" s="31" t="s">
        <v>119</v>
      </c>
      <c r="H837" s="32">
        <v>0.14000000000000001</v>
      </c>
      <c r="I837" s="33">
        <v>13.91</v>
      </c>
      <c r="J837" s="33">
        <v>1.94</v>
      </c>
    </row>
    <row r="838" spans="1:10" ht="25.5">
      <c r="A838" s="34" t="s">
        <v>122</v>
      </c>
      <c r="B838" s="35" t="s">
        <v>987</v>
      </c>
      <c r="C838" s="34" t="s">
        <v>27</v>
      </c>
      <c r="D838" s="34" t="s">
        <v>988</v>
      </c>
      <c r="E838" s="361" t="s">
        <v>123</v>
      </c>
      <c r="F838" s="361"/>
      <c r="G838" s="36" t="s">
        <v>187</v>
      </c>
      <c r="H838" s="37">
        <v>0.05</v>
      </c>
      <c r="I838" s="38">
        <v>9.44</v>
      </c>
      <c r="J838" s="38">
        <v>0.47</v>
      </c>
    </row>
    <row r="839" spans="1:10" ht="25.5">
      <c r="A839" s="39"/>
      <c r="B839" s="39"/>
      <c r="C839" s="39"/>
      <c r="D839" s="39"/>
      <c r="E839" s="39" t="s">
        <v>124</v>
      </c>
      <c r="F839" s="40">
        <v>0.77548602509558939</v>
      </c>
      <c r="G839" s="39" t="s">
        <v>125</v>
      </c>
      <c r="H839" s="40">
        <v>0.66</v>
      </c>
      <c r="I839" s="39" t="s">
        <v>126</v>
      </c>
      <c r="J839" s="40">
        <v>1.44</v>
      </c>
    </row>
    <row r="840" spans="1:10" ht="15" thickBot="1">
      <c r="A840" s="39"/>
      <c r="B840" s="39"/>
      <c r="C840" s="39"/>
      <c r="D840" s="39"/>
      <c r="E840" s="39" t="s">
        <v>127</v>
      </c>
      <c r="F840" s="40">
        <v>0.6</v>
      </c>
      <c r="G840" s="39"/>
      <c r="H840" s="363" t="s">
        <v>128</v>
      </c>
      <c r="I840" s="363"/>
      <c r="J840" s="40">
        <v>3.01</v>
      </c>
    </row>
    <row r="841" spans="1:10" ht="15" thickTop="1">
      <c r="A841" s="41"/>
      <c r="B841" s="41"/>
      <c r="C841" s="41"/>
      <c r="D841" s="41"/>
      <c r="E841" s="41"/>
      <c r="F841" s="41"/>
      <c r="G841" s="41"/>
      <c r="H841" s="41"/>
      <c r="I841" s="41"/>
      <c r="J841" s="41"/>
    </row>
    <row r="842" spans="1:10" ht="15">
      <c r="A842" s="3" t="s">
        <v>885</v>
      </c>
      <c r="B842" s="4" t="s">
        <v>15</v>
      </c>
      <c r="C842" s="3" t="s">
        <v>16</v>
      </c>
      <c r="D842" s="3" t="s">
        <v>6</v>
      </c>
      <c r="E842" s="353" t="s">
        <v>110</v>
      </c>
      <c r="F842" s="353"/>
      <c r="G842" s="5" t="s">
        <v>17</v>
      </c>
      <c r="H842" s="4" t="s">
        <v>18</v>
      </c>
      <c r="I842" s="4" t="s">
        <v>19</v>
      </c>
      <c r="J842" s="4" t="s">
        <v>7</v>
      </c>
    </row>
    <row r="843" spans="1:10" ht="25.5">
      <c r="A843" s="7" t="s">
        <v>111</v>
      </c>
      <c r="B843" s="8" t="s">
        <v>886</v>
      </c>
      <c r="C843" s="7" t="s">
        <v>27</v>
      </c>
      <c r="D843" s="7" t="s">
        <v>887</v>
      </c>
      <c r="E843" s="362" t="s">
        <v>131</v>
      </c>
      <c r="F843" s="362"/>
      <c r="G843" s="9" t="s">
        <v>25</v>
      </c>
      <c r="H843" s="28">
        <v>1</v>
      </c>
      <c r="I843" s="10">
        <v>306.41000000000003</v>
      </c>
      <c r="J843" s="10">
        <v>306.41000000000003</v>
      </c>
    </row>
    <row r="844" spans="1:10" ht="25.5">
      <c r="A844" s="29" t="s">
        <v>113</v>
      </c>
      <c r="B844" s="30" t="s">
        <v>120</v>
      </c>
      <c r="C844" s="29" t="s">
        <v>27</v>
      </c>
      <c r="D844" s="29" t="s">
        <v>121</v>
      </c>
      <c r="E844" s="364" t="s">
        <v>112</v>
      </c>
      <c r="F844" s="364"/>
      <c r="G844" s="31" t="s">
        <v>119</v>
      </c>
      <c r="H844" s="32">
        <v>1.542</v>
      </c>
      <c r="I844" s="33">
        <v>13.91</v>
      </c>
      <c r="J844" s="33">
        <v>21.44</v>
      </c>
    </row>
    <row r="845" spans="1:10" ht="25.5">
      <c r="A845" s="29" t="s">
        <v>113</v>
      </c>
      <c r="B845" s="30" t="s">
        <v>288</v>
      </c>
      <c r="C845" s="29" t="s">
        <v>27</v>
      </c>
      <c r="D845" s="29" t="s">
        <v>289</v>
      </c>
      <c r="E845" s="364" t="s">
        <v>112</v>
      </c>
      <c r="F845" s="364"/>
      <c r="G845" s="31" t="s">
        <v>119</v>
      </c>
      <c r="H845" s="32">
        <v>1.5860000000000001</v>
      </c>
      <c r="I845" s="33">
        <v>14.89</v>
      </c>
      <c r="J845" s="33">
        <v>23.61</v>
      </c>
    </row>
    <row r="846" spans="1:10" ht="38.25">
      <c r="A846" s="34" t="s">
        <v>122</v>
      </c>
      <c r="B846" s="35" t="s">
        <v>379</v>
      </c>
      <c r="C846" s="34" t="s">
        <v>27</v>
      </c>
      <c r="D846" s="34" t="s">
        <v>380</v>
      </c>
      <c r="E846" s="361" t="s">
        <v>123</v>
      </c>
      <c r="F846" s="361"/>
      <c r="G846" s="36" t="s">
        <v>75</v>
      </c>
      <c r="H846" s="37">
        <v>2.1960000000000002</v>
      </c>
      <c r="I846" s="38">
        <v>0.22</v>
      </c>
      <c r="J846" s="38">
        <v>0.48</v>
      </c>
    </row>
    <row r="847" spans="1:10" ht="25.5">
      <c r="A847" s="34" t="s">
        <v>122</v>
      </c>
      <c r="B847" s="35" t="s">
        <v>989</v>
      </c>
      <c r="C847" s="34" t="s">
        <v>27</v>
      </c>
      <c r="D847" s="34" t="s">
        <v>990</v>
      </c>
      <c r="E847" s="361" t="s">
        <v>123</v>
      </c>
      <c r="F847" s="361"/>
      <c r="G847" s="36" t="s">
        <v>71</v>
      </c>
      <c r="H847" s="37">
        <v>2.992</v>
      </c>
      <c r="I847" s="38">
        <v>2.44</v>
      </c>
      <c r="J847" s="38">
        <v>7.3</v>
      </c>
    </row>
    <row r="848" spans="1:10">
      <c r="A848" s="34" t="s">
        <v>122</v>
      </c>
      <c r="B848" s="35" t="s">
        <v>991</v>
      </c>
      <c r="C848" s="34" t="s">
        <v>27</v>
      </c>
      <c r="D848" s="34" t="s">
        <v>992</v>
      </c>
      <c r="E848" s="361" t="s">
        <v>123</v>
      </c>
      <c r="F848" s="361"/>
      <c r="G848" s="36" t="s">
        <v>34</v>
      </c>
      <c r="H848" s="37">
        <v>0.96399999999999997</v>
      </c>
      <c r="I848" s="38">
        <v>39.409999999999997</v>
      </c>
      <c r="J848" s="38">
        <v>37.99</v>
      </c>
    </row>
    <row r="849" spans="1:10">
      <c r="A849" s="34" t="s">
        <v>122</v>
      </c>
      <c r="B849" s="35" t="s">
        <v>286</v>
      </c>
      <c r="C849" s="34" t="s">
        <v>27</v>
      </c>
      <c r="D849" s="34" t="s">
        <v>287</v>
      </c>
      <c r="E849" s="361" t="s">
        <v>123</v>
      </c>
      <c r="F849" s="361"/>
      <c r="G849" s="36" t="s">
        <v>75</v>
      </c>
      <c r="H849" s="37">
        <v>0.39700000000000002</v>
      </c>
      <c r="I849" s="38">
        <v>21.09</v>
      </c>
      <c r="J849" s="38">
        <v>8.3699999999999992</v>
      </c>
    </row>
    <row r="850" spans="1:10">
      <c r="A850" s="34" t="s">
        <v>122</v>
      </c>
      <c r="B850" s="35" t="s">
        <v>993</v>
      </c>
      <c r="C850" s="34" t="s">
        <v>27</v>
      </c>
      <c r="D850" s="34" t="s">
        <v>994</v>
      </c>
      <c r="E850" s="361" t="s">
        <v>123</v>
      </c>
      <c r="F850" s="361"/>
      <c r="G850" s="36" t="s">
        <v>25</v>
      </c>
      <c r="H850" s="37">
        <v>1</v>
      </c>
      <c r="I850" s="38">
        <v>207.22</v>
      </c>
      <c r="J850" s="38">
        <v>207.22</v>
      </c>
    </row>
    <row r="851" spans="1:10" ht="25.5">
      <c r="A851" s="39"/>
      <c r="B851" s="39"/>
      <c r="C851" s="39"/>
      <c r="D851" s="39"/>
      <c r="E851" s="39" t="s">
        <v>124</v>
      </c>
      <c r="F851" s="40">
        <v>18.067747320803491</v>
      </c>
      <c r="G851" s="39" t="s">
        <v>125</v>
      </c>
      <c r="H851" s="40">
        <v>15.48</v>
      </c>
      <c r="I851" s="39" t="s">
        <v>126</v>
      </c>
      <c r="J851" s="40">
        <v>33.549999999999997</v>
      </c>
    </row>
    <row r="852" spans="1:10" ht="15" thickBot="1">
      <c r="A852" s="39"/>
      <c r="B852" s="39"/>
      <c r="C852" s="39"/>
      <c r="D852" s="39"/>
      <c r="E852" s="39" t="s">
        <v>127</v>
      </c>
      <c r="F852" s="40">
        <v>77.27</v>
      </c>
      <c r="G852" s="39"/>
      <c r="H852" s="363" t="s">
        <v>128</v>
      </c>
      <c r="I852" s="363"/>
      <c r="J852" s="40">
        <v>383.68</v>
      </c>
    </row>
    <row r="853" spans="1:10" ht="15" thickTop="1">
      <c r="A853" s="41"/>
      <c r="B853" s="41"/>
      <c r="C853" s="41"/>
      <c r="D853" s="41"/>
      <c r="E853" s="41"/>
      <c r="F853" s="41"/>
      <c r="G853" s="41"/>
      <c r="H853" s="41"/>
      <c r="I853" s="41"/>
      <c r="J853" s="41"/>
    </row>
    <row r="854" spans="1:10" ht="15">
      <c r="A854" s="3" t="s">
        <v>888</v>
      </c>
      <c r="B854" s="4" t="s">
        <v>15</v>
      </c>
      <c r="C854" s="3" t="s">
        <v>16</v>
      </c>
      <c r="D854" s="3" t="s">
        <v>6</v>
      </c>
      <c r="E854" s="353" t="s">
        <v>110</v>
      </c>
      <c r="F854" s="353"/>
      <c r="G854" s="5" t="s">
        <v>17</v>
      </c>
      <c r="H854" s="4" t="s">
        <v>18</v>
      </c>
      <c r="I854" s="4" t="s">
        <v>19</v>
      </c>
      <c r="J854" s="4" t="s">
        <v>7</v>
      </c>
    </row>
    <row r="855" spans="1:10" ht="63.75">
      <c r="A855" s="7" t="s">
        <v>111</v>
      </c>
      <c r="B855" s="8" t="s">
        <v>889</v>
      </c>
      <c r="C855" s="7" t="s">
        <v>27</v>
      </c>
      <c r="D855" s="7" t="s">
        <v>890</v>
      </c>
      <c r="E855" s="362" t="s">
        <v>302</v>
      </c>
      <c r="F855" s="362"/>
      <c r="G855" s="9" t="s">
        <v>25</v>
      </c>
      <c r="H855" s="28">
        <v>1</v>
      </c>
      <c r="I855" s="10">
        <v>151.07</v>
      </c>
      <c r="J855" s="10">
        <v>151.07</v>
      </c>
    </row>
    <row r="856" spans="1:10" ht="38.25">
      <c r="A856" s="29" t="s">
        <v>113</v>
      </c>
      <c r="B856" s="30" t="s">
        <v>114</v>
      </c>
      <c r="C856" s="29" t="s">
        <v>27</v>
      </c>
      <c r="D856" s="29" t="s">
        <v>115</v>
      </c>
      <c r="E856" s="364" t="s">
        <v>116</v>
      </c>
      <c r="F856" s="364"/>
      <c r="G856" s="31" t="s">
        <v>30</v>
      </c>
      <c r="H856" s="32">
        <v>4.4999999999999997E-3</v>
      </c>
      <c r="I856" s="33">
        <v>261.06</v>
      </c>
      <c r="J856" s="33">
        <v>1.17</v>
      </c>
    </row>
    <row r="857" spans="1:10" ht="25.5">
      <c r="A857" s="29" t="s">
        <v>113</v>
      </c>
      <c r="B857" s="30" t="s">
        <v>332</v>
      </c>
      <c r="C857" s="29" t="s">
        <v>27</v>
      </c>
      <c r="D857" s="29" t="s">
        <v>333</v>
      </c>
      <c r="E857" s="364" t="s">
        <v>112</v>
      </c>
      <c r="F857" s="364"/>
      <c r="G857" s="31" t="s">
        <v>119</v>
      </c>
      <c r="H857" s="32">
        <v>0.97740000000000005</v>
      </c>
      <c r="I857" s="33">
        <v>17.46</v>
      </c>
      <c r="J857" s="33">
        <v>17.059999999999999</v>
      </c>
    </row>
    <row r="858" spans="1:10" ht="25.5">
      <c r="A858" s="29" t="s">
        <v>113</v>
      </c>
      <c r="B858" s="30" t="s">
        <v>120</v>
      </c>
      <c r="C858" s="29" t="s">
        <v>27</v>
      </c>
      <c r="D858" s="29" t="s">
        <v>121</v>
      </c>
      <c r="E858" s="364" t="s">
        <v>112</v>
      </c>
      <c r="F858" s="364"/>
      <c r="G858" s="31" t="s">
        <v>119</v>
      </c>
      <c r="H858" s="32">
        <v>0.99739999999999995</v>
      </c>
      <c r="I858" s="33">
        <v>13.91</v>
      </c>
      <c r="J858" s="33">
        <v>13.87</v>
      </c>
    </row>
    <row r="859" spans="1:10" ht="25.5">
      <c r="A859" s="34" t="s">
        <v>122</v>
      </c>
      <c r="B859" s="35" t="s">
        <v>303</v>
      </c>
      <c r="C859" s="34" t="s">
        <v>27</v>
      </c>
      <c r="D859" s="34" t="s">
        <v>304</v>
      </c>
      <c r="E859" s="361" t="s">
        <v>123</v>
      </c>
      <c r="F859" s="361"/>
      <c r="G859" s="36" t="s">
        <v>34</v>
      </c>
      <c r="H859" s="37">
        <v>7.9699999999999993E-2</v>
      </c>
      <c r="I859" s="38">
        <v>21.58</v>
      </c>
      <c r="J859" s="38">
        <v>1.71</v>
      </c>
    </row>
    <row r="860" spans="1:10">
      <c r="A860" s="34" t="s">
        <v>122</v>
      </c>
      <c r="B860" s="35" t="s">
        <v>995</v>
      </c>
      <c r="C860" s="34" t="s">
        <v>27</v>
      </c>
      <c r="D860" s="34" t="s">
        <v>996</v>
      </c>
      <c r="E860" s="361" t="s">
        <v>123</v>
      </c>
      <c r="F860" s="361"/>
      <c r="G860" s="36" t="s">
        <v>34</v>
      </c>
      <c r="H860" s="37">
        <v>2.5000000000000001E-3</v>
      </c>
      <c r="I860" s="38">
        <v>29.01</v>
      </c>
      <c r="J860" s="38">
        <v>7.0000000000000007E-2</v>
      </c>
    </row>
    <row r="861" spans="1:10" ht="25.5">
      <c r="A861" s="34" t="s">
        <v>122</v>
      </c>
      <c r="B861" s="35" t="s">
        <v>997</v>
      </c>
      <c r="C861" s="34" t="s">
        <v>27</v>
      </c>
      <c r="D861" s="34" t="s">
        <v>998</v>
      </c>
      <c r="E861" s="361" t="s">
        <v>123</v>
      </c>
      <c r="F861" s="361"/>
      <c r="G861" s="36" t="s">
        <v>25</v>
      </c>
      <c r="H861" s="37">
        <v>1.0203</v>
      </c>
      <c r="I861" s="38">
        <v>23.12</v>
      </c>
      <c r="J861" s="38">
        <v>23.58</v>
      </c>
    </row>
    <row r="862" spans="1:10" ht="25.5">
      <c r="A862" s="34" t="s">
        <v>122</v>
      </c>
      <c r="B862" s="35" t="s">
        <v>999</v>
      </c>
      <c r="C862" s="34" t="s">
        <v>27</v>
      </c>
      <c r="D862" s="34" t="s">
        <v>1000</v>
      </c>
      <c r="E862" s="361" t="s">
        <v>123</v>
      </c>
      <c r="F862" s="361"/>
      <c r="G862" s="36" t="s">
        <v>71</v>
      </c>
      <c r="H862" s="37">
        <v>0.87009999999999998</v>
      </c>
      <c r="I862" s="38">
        <v>49.46</v>
      </c>
      <c r="J862" s="38">
        <v>43.03</v>
      </c>
    </row>
    <row r="863" spans="1:10" ht="25.5">
      <c r="A863" s="34" t="s">
        <v>122</v>
      </c>
      <c r="B863" s="35" t="s">
        <v>1001</v>
      </c>
      <c r="C863" s="34" t="s">
        <v>27</v>
      </c>
      <c r="D863" s="34" t="s">
        <v>1002</v>
      </c>
      <c r="E863" s="361" t="s">
        <v>123</v>
      </c>
      <c r="F863" s="361"/>
      <c r="G863" s="36" t="s">
        <v>71</v>
      </c>
      <c r="H863" s="37">
        <v>0.61050000000000004</v>
      </c>
      <c r="I863" s="38">
        <v>82.86</v>
      </c>
      <c r="J863" s="38">
        <v>50.58</v>
      </c>
    </row>
    <row r="864" spans="1:10" ht="25.5">
      <c r="A864" s="39"/>
      <c r="B864" s="39"/>
      <c r="C864" s="39"/>
      <c r="D864" s="39"/>
      <c r="E864" s="39" t="s">
        <v>124</v>
      </c>
      <c r="F864" s="40">
        <v>12.8439872906457</v>
      </c>
      <c r="G864" s="39" t="s">
        <v>125</v>
      </c>
      <c r="H864" s="40">
        <v>11.01</v>
      </c>
      <c r="I864" s="39" t="s">
        <v>126</v>
      </c>
      <c r="J864" s="40">
        <v>23.85</v>
      </c>
    </row>
    <row r="865" spans="1:10" ht="15" thickBot="1">
      <c r="A865" s="39"/>
      <c r="B865" s="39"/>
      <c r="C865" s="39"/>
      <c r="D865" s="39"/>
      <c r="E865" s="39" t="s">
        <v>127</v>
      </c>
      <c r="F865" s="40">
        <v>38.090000000000003</v>
      </c>
      <c r="G865" s="39"/>
      <c r="H865" s="363" t="s">
        <v>128</v>
      </c>
      <c r="I865" s="363"/>
      <c r="J865" s="40">
        <v>189.16</v>
      </c>
    </row>
    <row r="866" spans="1:10" ht="15" thickTop="1">
      <c r="A866" s="41"/>
      <c r="B866" s="41"/>
      <c r="C866" s="41"/>
      <c r="D866" s="41"/>
      <c r="E866" s="41"/>
      <c r="F866" s="41"/>
      <c r="G866" s="41"/>
      <c r="H866" s="41"/>
      <c r="I866" s="41"/>
      <c r="J866" s="41"/>
    </row>
    <row r="867" spans="1:10" ht="15">
      <c r="A867" s="352" t="s">
        <v>393</v>
      </c>
      <c r="B867" s="348"/>
      <c r="C867" s="348"/>
      <c r="D867" s="348"/>
      <c r="E867" s="348"/>
      <c r="F867" s="348"/>
      <c r="G867" s="348"/>
      <c r="H867" s="348"/>
      <c r="I867" s="348"/>
      <c r="J867" s="348"/>
    </row>
    <row r="868" spans="1:10" ht="15">
      <c r="A868" s="3"/>
      <c r="B868" s="4" t="s">
        <v>15</v>
      </c>
      <c r="C868" s="3" t="s">
        <v>16</v>
      </c>
      <c r="D868" s="3" t="s">
        <v>6</v>
      </c>
      <c r="E868" s="353" t="s">
        <v>110</v>
      </c>
      <c r="F868" s="353"/>
      <c r="G868" s="5" t="s">
        <v>17</v>
      </c>
      <c r="H868" s="4" t="s">
        <v>18</v>
      </c>
      <c r="I868" s="4" t="s">
        <v>19</v>
      </c>
      <c r="J868" s="4" t="s">
        <v>7</v>
      </c>
    </row>
    <row r="869" spans="1:10">
      <c r="A869" s="7" t="s">
        <v>111</v>
      </c>
      <c r="B869" s="8" t="s">
        <v>165</v>
      </c>
      <c r="C869" s="7" t="s">
        <v>27</v>
      </c>
      <c r="D869" s="7" t="s">
        <v>166</v>
      </c>
      <c r="E869" s="362" t="s">
        <v>112</v>
      </c>
      <c r="F869" s="362"/>
      <c r="G869" s="9" t="s">
        <v>119</v>
      </c>
      <c r="H869" s="28">
        <v>1</v>
      </c>
      <c r="I869" s="10">
        <v>13.29</v>
      </c>
      <c r="J869" s="10">
        <v>13.29</v>
      </c>
    </row>
    <row r="870" spans="1:10" ht="25.5">
      <c r="A870" s="29" t="s">
        <v>113</v>
      </c>
      <c r="B870" s="30" t="s">
        <v>396</v>
      </c>
      <c r="C870" s="29" t="s">
        <v>27</v>
      </c>
      <c r="D870" s="29" t="s">
        <v>397</v>
      </c>
      <c r="E870" s="364" t="s">
        <v>112</v>
      </c>
      <c r="F870" s="364"/>
      <c r="G870" s="31" t="s">
        <v>119</v>
      </c>
      <c r="H870" s="32">
        <v>1</v>
      </c>
      <c r="I870" s="33">
        <v>0.08</v>
      </c>
      <c r="J870" s="33">
        <v>0.08</v>
      </c>
    </row>
    <row r="871" spans="1:10">
      <c r="A871" s="34" t="s">
        <v>122</v>
      </c>
      <c r="B871" s="35" t="s">
        <v>398</v>
      </c>
      <c r="C871" s="34" t="s">
        <v>27</v>
      </c>
      <c r="D871" s="34" t="s">
        <v>1003</v>
      </c>
      <c r="E871" s="361" t="s">
        <v>399</v>
      </c>
      <c r="F871" s="361"/>
      <c r="G871" s="36" t="s">
        <v>119</v>
      </c>
      <c r="H871" s="37">
        <v>1</v>
      </c>
      <c r="I871" s="38">
        <v>9.48</v>
      </c>
      <c r="J871" s="38">
        <v>9.48</v>
      </c>
    </row>
    <row r="872" spans="1:10">
      <c r="A872" s="34" t="s">
        <v>122</v>
      </c>
      <c r="B872" s="35" t="s">
        <v>400</v>
      </c>
      <c r="C872" s="34" t="s">
        <v>27</v>
      </c>
      <c r="D872" s="34" t="s">
        <v>401</v>
      </c>
      <c r="E872" s="361" t="s">
        <v>402</v>
      </c>
      <c r="F872" s="361"/>
      <c r="G872" s="36" t="s">
        <v>119</v>
      </c>
      <c r="H872" s="37">
        <v>1</v>
      </c>
      <c r="I872" s="38">
        <v>0.84</v>
      </c>
      <c r="J872" s="38">
        <v>0.84</v>
      </c>
    </row>
    <row r="873" spans="1:10" ht="25.5">
      <c r="A873" s="34" t="s">
        <v>122</v>
      </c>
      <c r="B873" s="35" t="s">
        <v>403</v>
      </c>
      <c r="C873" s="34" t="s">
        <v>27</v>
      </c>
      <c r="D873" s="34" t="s">
        <v>404</v>
      </c>
      <c r="E873" s="361" t="s">
        <v>211</v>
      </c>
      <c r="F873" s="361"/>
      <c r="G873" s="36" t="s">
        <v>119</v>
      </c>
      <c r="H873" s="37">
        <v>1</v>
      </c>
      <c r="I873" s="38">
        <v>0.94</v>
      </c>
      <c r="J873" s="38">
        <v>0.94</v>
      </c>
    </row>
    <row r="874" spans="1:10">
      <c r="A874" s="34" t="s">
        <v>122</v>
      </c>
      <c r="B874" s="35" t="s">
        <v>405</v>
      </c>
      <c r="C874" s="34" t="s">
        <v>27</v>
      </c>
      <c r="D874" s="34" t="s">
        <v>406</v>
      </c>
      <c r="E874" s="361" t="s">
        <v>402</v>
      </c>
      <c r="F874" s="361"/>
      <c r="G874" s="36" t="s">
        <v>119</v>
      </c>
      <c r="H874" s="37">
        <v>1</v>
      </c>
      <c r="I874" s="38">
        <v>0.7</v>
      </c>
      <c r="J874" s="38">
        <v>0.7</v>
      </c>
    </row>
    <row r="875" spans="1:10" ht="25.5">
      <c r="A875" s="34" t="s">
        <v>122</v>
      </c>
      <c r="B875" s="35" t="s">
        <v>407</v>
      </c>
      <c r="C875" s="34" t="s">
        <v>27</v>
      </c>
      <c r="D875" s="34" t="s">
        <v>408</v>
      </c>
      <c r="E875" s="361" t="s">
        <v>211</v>
      </c>
      <c r="F875" s="361"/>
      <c r="G875" s="36" t="s">
        <v>119</v>
      </c>
      <c r="H875" s="37">
        <v>1</v>
      </c>
      <c r="I875" s="38">
        <v>0.64</v>
      </c>
      <c r="J875" s="38">
        <v>0.64</v>
      </c>
    </row>
    <row r="876" spans="1:10">
      <c r="A876" s="34" t="s">
        <v>122</v>
      </c>
      <c r="B876" s="35" t="s">
        <v>409</v>
      </c>
      <c r="C876" s="34" t="s">
        <v>27</v>
      </c>
      <c r="D876" s="34" t="s">
        <v>410</v>
      </c>
      <c r="E876" s="361" t="s">
        <v>411</v>
      </c>
      <c r="F876" s="361"/>
      <c r="G876" s="36" t="s">
        <v>119</v>
      </c>
      <c r="H876" s="37">
        <v>1</v>
      </c>
      <c r="I876" s="38">
        <v>0.01</v>
      </c>
      <c r="J876" s="38">
        <v>0.01</v>
      </c>
    </row>
    <row r="877" spans="1:10">
      <c r="A877" s="34" t="s">
        <v>122</v>
      </c>
      <c r="B877" s="35" t="s">
        <v>412</v>
      </c>
      <c r="C877" s="34" t="s">
        <v>27</v>
      </c>
      <c r="D877" s="34" t="s">
        <v>413</v>
      </c>
      <c r="E877" s="361" t="s">
        <v>414</v>
      </c>
      <c r="F877" s="361"/>
      <c r="G877" s="36" t="s">
        <v>119</v>
      </c>
      <c r="H877" s="37">
        <v>1</v>
      </c>
      <c r="I877" s="38">
        <v>0.6</v>
      </c>
      <c r="J877" s="38">
        <v>0.6</v>
      </c>
    </row>
    <row r="878" spans="1:10" ht="25.5">
      <c r="A878" s="39"/>
      <c r="B878" s="39"/>
      <c r="C878" s="39"/>
      <c r="D878" s="39"/>
      <c r="E878" s="39" t="s">
        <v>124</v>
      </c>
      <c r="F878" s="40">
        <v>5.1483656</v>
      </c>
      <c r="G878" s="39" t="s">
        <v>125</v>
      </c>
      <c r="H878" s="40">
        <v>4.41</v>
      </c>
      <c r="I878" s="39" t="s">
        <v>126</v>
      </c>
      <c r="J878" s="40">
        <v>9.56</v>
      </c>
    </row>
    <row r="879" spans="1:10" ht="15" thickBot="1">
      <c r="A879" s="39"/>
      <c r="B879" s="39"/>
      <c r="C879" s="39"/>
      <c r="D879" s="39"/>
      <c r="E879" s="39" t="s">
        <v>127</v>
      </c>
      <c r="F879" s="40">
        <v>3.35</v>
      </c>
      <c r="G879" s="39"/>
      <c r="H879" s="363" t="s">
        <v>128</v>
      </c>
      <c r="I879" s="363"/>
      <c r="J879" s="40">
        <v>16.64</v>
      </c>
    </row>
    <row r="880" spans="1:10" ht="15" thickTop="1">
      <c r="A880" s="41"/>
      <c r="B880" s="41"/>
      <c r="C880" s="41"/>
      <c r="D880" s="41"/>
      <c r="E880" s="41"/>
      <c r="F880" s="41"/>
      <c r="G880" s="41"/>
      <c r="H880" s="41"/>
      <c r="I880" s="41"/>
      <c r="J880" s="41"/>
    </row>
    <row r="881" spans="1:10" ht="15">
      <c r="A881" s="3"/>
      <c r="B881" s="4" t="s">
        <v>15</v>
      </c>
      <c r="C881" s="3" t="s">
        <v>16</v>
      </c>
      <c r="D881" s="3" t="s">
        <v>6</v>
      </c>
      <c r="E881" s="353" t="s">
        <v>110</v>
      </c>
      <c r="F881" s="353"/>
      <c r="G881" s="5" t="s">
        <v>17</v>
      </c>
      <c r="H881" s="4" t="s">
        <v>18</v>
      </c>
      <c r="I881" s="4" t="s">
        <v>19</v>
      </c>
      <c r="J881" s="4" t="s">
        <v>7</v>
      </c>
    </row>
    <row r="882" spans="1:10">
      <c r="A882" s="7" t="s">
        <v>111</v>
      </c>
      <c r="B882" s="8" t="s">
        <v>183</v>
      </c>
      <c r="C882" s="7" t="s">
        <v>27</v>
      </c>
      <c r="D882" s="7" t="s">
        <v>184</v>
      </c>
      <c r="E882" s="362" t="s">
        <v>112</v>
      </c>
      <c r="F882" s="362"/>
      <c r="G882" s="9" t="s">
        <v>119</v>
      </c>
      <c r="H882" s="28">
        <v>1</v>
      </c>
      <c r="I882" s="10">
        <v>14.46</v>
      </c>
      <c r="J882" s="10">
        <v>14.46</v>
      </c>
    </row>
    <row r="883" spans="1:10" ht="25.5">
      <c r="A883" s="29" t="s">
        <v>113</v>
      </c>
      <c r="B883" s="30" t="s">
        <v>415</v>
      </c>
      <c r="C883" s="29" t="s">
        <v>27</v>
      </c>
      <c r="D883" s="29" t="s">
        <v>416</v>
      </c>
      <c r="E883" s="364" t="s">
        <v>112</v>
      </c>
      <c r="F883" s="364"/>
      <c r="G883" s="31" t="s">
        <v>119</v>
      </c>
      <c r="H883" s="32">
        <v>1</v>
      </c>
      <c r="I883" s="33">
        <v>0.12</v>
      </c>
      <c r="J883" s="33">
        <v>0.12</v>
      </c>
    </row>
    <row r="884" spans="1:10">
      <c r="A884" s="34" t="s">
        <v>122</v>
      </c>
      <c r="B884" s="35" t="s">
        <v>400</v>
      </c>
      <c r="C884" s="34" t="s">
        <v>27</v>
      </c>
      <c r="D884" s="34" t="s">
        <v>401</v>
      </c>
      <c r="E884" s="361" t="s">
        <v>402</v>
      </c>
      <c r="F884" s="361"/>
      <c r="G884" s="36" t="s">
        <v>119</v>
      </c>
      <c r="H884" s="37">
        <v>1</v>
      </c>
      <c r="I884" s="38">
        <v>0.84</v>
      </c>
      <c r="J884" s="38">
        <v>0.84</v>
      </c>
    </row>
    <row r="885" spans="1:10">
      <c r="A885" s="34" t="s">
        <v>122</v>
      </c>
      <c r="B885" s="35" t="s">
        <v>417</v>
      </c>
      <c r="C885" s="34" t="s">
        <v>27</v>
      </c>
      <c r="D885" s="34" t="s">
        <v>1004</v>
      </c>
      <c r="E885" s="361" t="s">
        <v>399</v>
      </c>
      <c r="F885" s="361"/>
      <c r="G885" s="36" t="s">
        <v>119</v>
      </c>
      <c r="H885" s="37">
        <v>1</v>
      </c>
      <c r="I885" s="38">
        <v>10.71</v>
      </c>
      <c r="J885" s="38">
        <v>10.71</v>
      </c>
    </row>
    <row r="886" spans="1:10" ht="25.5">
      <c r="A886" s="34" t="s">
        <v>122</v>
      </c>
      <c r="B886" s="35" t="s">
        <v>418</v>
      </c>
      <c r="C886" s="34" t="s">
        <v>27</v>
      </c>
      <c r="D886" s="34" t="s">
        <v>419</v>
      </c>
      <c r="E886" s="361" t="s">
        <v>211</v>
      </c>
      <c r="F886" s="361"/>
      <c r="G886" s="36" t="s">
        <v>119</v>
      </c>
      <c r="H886" s="37">
        <v>1</v>
      </c>
      <c r="I886" s="38">
        <v>1.0900000000000001</v>
      </c>
      <c r="J886" s="38">
        <v>1.0900000000000001</v>
      </c>
    </row>
    <row r="887" spans="1:10">
      <c r="A887" s="34" t="s">
        <v>122</v>
      </c>
      <c r="B887" s="35" t="s">
        <v>405</v>
      </c>
      <c r="C887" s="34" t="s">
        <v>27</v>
      </c>
      <c r="D887" s="34" t="s">
        <v>406</v>
      </c>
      <c r="E887" s="361" t="s">
        <v>402</v>
      </c>
      <c r="F887" s="361"/>
      <c r="G887" s="36" t="s">
        <v>119</v>
      </c>
      <c r="H887" s="37">
        <v>1</v>
      </c>
      <c r="I887" s="38">
        <v>0.7</v>
      </c>
      <c r="J887" s="38">
        <v>0.7</v>
      </c>
    </row>
    <row r="888" spans="1:10" ht="25.5">
      <c r="A888" s="34" t="s">
        <v>122</v>
      </c>
      <c r="B888" s="35" t="s">
        <v>420</v>
      </c>
      <c r="C888" s="34" t="s">
        <v>27</v>
      </c>
      <c r="D888" s="34" t="s">
        <v>421</v>
      </c>
      <c r="E888" s="361" t="s">
        <v>211</v>
      </c>
      <c r="F888" s="361"/>
      <c r="G888" s="36" t="s">
        <v>119</v>
      </c>
      <c r="H888" s="37">
        <v>1</v>
      </c>
      <c r="I888" s="38">
        <v>0.39</v>
      </c>
      <c r="J888" s="38">
        <v>0.39</v>
      </c>
    </row>
    <row r="889" spans="1:10">
      <c r="A889" s="34" t="s">
        <v>122</v>
      </c>
      <c r="B889" s="35" t="s">
        <v>409</v>
      </c>
      <c r="C889" s="34" t="s">
        <v>27</v>
      </c>
      <c r="D889" s="34" t="s">
        <v>410</v>
      </c>
      <c r="E889" s="361" t="s">
        <v>411</v>
      </c>
      <c r="F889" s="361"/>
      <c r="G889" s="36" t="s">
        <v>119</v>
      </c>
      <c r="H889" s="37">
        <v>1</v>
      </c>
      <c r="I889" s="38">
        <v>0.01</v>
      </c>
      <c r="J889" s="38">
        <v>0.01</v>
      </c>
    </row>
    <row r="890" spans="1:10">
      <c r="A890" s="34" t="s">
        <v>122</v>
      </c>
      <c r="B890" s="35" t="s">
        <v>412</v>
      </c>
      <c r="C890" s="34" t="s">
        <v>27</v>
      </c>
      <c r="D890" s="34" t="s">
        <v>413</v>
      </c>
      <c r="E890" s="361" t="s">
        <v>414</v>
      </c>
      <c r="F890" s="361"/>
      <c r="G890" s="36" t="s">
        <v>119</v>
      </c>
      <c r="H890" s="37">
        <v>1</v>
      </c>
      <c r="I890" s="38">
        <v>0.6</v>
      </c>
      <c r="J890" s="38">
        <v>0.6</v>
      </c>
    </row>
    <row r="891" spans="1:10" ht="25.5">
      <c r="A891" s="39"/>
      <c r="B891" s="39"/>
      <c r="C891" s="39"/>
      <c r="D891" s="39"/>
      <c r="E891" s="39" t="s">
        <v>124</v>
      </c>
      <c r="F891" s="40">
        <v>5.8323010999999996</v>
      </c>
      <c r="G891" s="39" t="s">
        <v>125</v>
      </c>
      <c r="H891" s="40">
        <v>5</v>
      </c>
      <c r="I891" s="39" t="s">
        <v>126</v>
      </c>
      <c r="J891" s="40">
        <v>10.83</v>
      </c>
    </row>
    <row r="892" spans="1:10" ht="15" thickBot="1">
      <c r="A892" s="39"/>
      <c r="B892" s="39"/>
      <c r="C892" s="39"/>
      <c r="D892" s="39"/>
      <c r="E892" s="39" t="s">
        <v>127</v>
      </c>
      <c r="F892" s="40">
        <v>3.64</v>
      </c>
      <c r="G892" s="39"/>
      <c r="H892" s="363" t="s">
        <v>128</v>
      </c>
      <c r="I892" s="363"/>
      <c r="J892" s="40">
        <v>18.100000000000001</v>
      </c>
    </row>
    <row r="893" spans="1:10" ht="15" thickTop="1">
      <c r="A893" s="41"/>
      <c r="B893" s="41"/>
      <c r="C893" s="41"/>
      <c r="D893" s="41"/>
      <c r="E893" s="41"/>
      <c r="F893" s="41"/>
      <c r="G893" s="41"/>
      <c r="H893" s="41"/>
      <c r="I893" s="41"/>
      <c r="J893" s="41"/>
    </row>
    <row r="894" spans="1:10" ht="15">
      <c r="A894" s="3"/>
      <c r="B894" s="4" t="s">
        <v>15</v>
      </c>
      <c r="C894" s="3" t="s">
        <v>16</v>
      </c>
      <c r="D894" s="3" t="s">
        <v>6</v>
      </c>
      <c r="E894" s="353" t="s">
        <v>110</v>
      </c>
      <c r="F894" s="353"/>
      <c r="G894" s="5" t="s">
        <v>17</v>
      </c>
      <c r="H894" s="4" t="s">
        <v>18</v>
      </c>
      <c r="I894" s="4" t="s">
        <v>19</v>
      </c>
      <c r="J894" s="4" t="s">
        <v>7</v>
      </c>
    </row>
    <row r="895" spans="1:10" ht="25.5">
      <c r="A895" s="7" t="s">
        <v>111</v>
      </c>
      <c r="B895" s="8" t="s">
        <v>913</v>
      </c>
      <c r="C895" s="7" t="s">
        <v>27</v>
      </c>
      <c r="D895" s="7" t="s">
        <v>914</v>
      </c>
      <c r="E895" s="362" t="s">
        <v>112</v>
      </c>
      <c r="F895" s="362"/>
      <c r="G895" s="9" t="s">
        <v>119</v>
      </c>
      <c r="H895" s="28">
        <v>1</v>
      </c>
      <c r="I895" s="10">
        <v>10.96</v>
      </c>
      <c r="J895" s="10">
        <v>10.96</v>
      </c>
    </row>
    <row r="896" spans="1:10" ht="25.5">
      <c r="A896" s="29" t="s">
        <v>113</v>
      </c>
      <c r="B896" s="30" t="s">
        <v>1005</v>
      </c>
      <c r="C896" s="29" t="s">
        <v>27</v>
      </c>
      <c r="D896" s="29" t="s">
        <v>1006</v>
      </c>
      <c r="E896" s="364" t="s">
        <v>112</v>
      </c>
      <c r="F896" s="364"/>
      <c r="G896" s="31" t="s">
        <v>119</v>
      </c>
      <c r="H896" s="32">
        <v>1</v>
      </c>
      <c r="I896" s="33">
        <v>7.0000000000000007E-2</v>
      </c>
      <c r="J896" s="33">
        <v>7.0000000000000007E-2</v>
      </c>
    </row>
    <row r="897" spans="1:10">
      <c r="A897" s="34" t="s">
        <v>122</v>
      </c>
      <c r="B897" s="35" t="s">
        <v>1007</v>
      </c>
      <c r="C897" s="34" t="s">
        <v>27</v>
      </c>
      <c r="D897" s="34" t="s">
        <v>1008</v>
      </c>
      <c r="E897" s="361" t="s">
        <v>399</v>
      </c>
      <c r="F897" s="361"/>
      <c r="G897" s="36" t="s">
        <v>119</v>
      </c>
      <c r="H897" s="37">
        <v>1</v>
      </c>
      <c r="I897" s="38">
        <v>8.07</v>
      </c>
      <c r="J897" s="38">
        <v>8.07</v>
      </c>
    </row>
    <row r="898" spans="1:10">
      <c r="A898" s="34" t="s">
        <v>122</v>
      </c>
      <c r="B898" s="35" t="s">
        <v>400</v>
      </c>
      <c r="C898" s="34" t="s">
        <v>27</v>
      </c>
      <c r="D898" s="34" t="s">
        <v>401</v>
      </c>
      <c r="E898" s="361" t="s">
        <v>402</v>
      </c>
      <c r="F898" s="361"/>
      <c r="G898" s="36" t="s">
        <v>119</v>
      </c>
      <c r="H898" s="37">
        <v>1</v>
      </c>
      <c r="I898" s="38">
        <v>0.84</v>
      </c>
      <c r="J898" s="38">
        <v>0.84</v>
      </c>
    </row>
    <row r="899" spans="1:10" ht="25.5">
      <c r="A899" s="34" t="s">
        <v>122</v>
      </c>
      <c r="B899" s="35" t="s">
        <v>592</v>
      </c>
      <c r="C899" s="34" t="s">
        <v>27</v>
      </c>
      <c r="D899" s="34" t="s">
        <v>593</v>
      </c>
      <c r="E899" s="361" t="s">
        <v>211</v>
      </c>
      <c r="F899" s="361"/>
      <c r="G899" s="36" t="s">
        <v>119</v>
      </c>
      <c r="H899" s="37">
        <v>1</v>
      </c>
      <c r="I899" s="38">
        <v>0.66</v>
      </c>
      <c r="J899" s="38">
        <v>0.66</v>
      </c>
    </row>
    <row r="900" spans="1:10">
      <c r="A900" s="34" t="s">
        <v>122</v>
      </c>
      <c r="B900" s="35" t="s">
        <v>405</v>
      </c>
      <c r="C900" s="34" t="s">
        <v>27</v>
      </c>
      <c r="D900" s="34" t="s">
        <v>406</v>
      </c>
      <c r="E900" s="361" t="s">
        <v>402</v>
      </c>
      <c r="F900" s="361"/>
      <c r="G900" s="36" t="s">
        <v>119</v>
      </c>
      <c r="H900" s="37">
        <v>1</v>
      </c>
      <c r="I900" s="38">
        <v>0.7</v>
      </c>
      <c r="J900" s="38">
        <v>0.7</v>
      </c>
    </row>
    <row r="901" spans="1:10" ht="25.5">
      <c r="A901" s="34" t="s">
        <v>122</v>
      </c>
      <c r="B901" s="35" t="s">
        <v>594</v>
      </c>
      <c r="C901" s="34" t="s">
        <v>27</v>
      </c>
      <c r="D901" s="34" t="s">
        <v>595</v>
      </c>
      <c r="E901" s="361" t="s">
        <v>211</v>
      </c>
      <c r="F901" s="361"/>
      <c r="G901" s="36" t="s">
        <v>119</v>
      </c>
      <c r="H901" s="37">
        <v>1</v>
      </c>
      <c r="I901" s="38">
        <v>0.01</v>
      </c>
      <c r="J901" s="38">
        <v>0.01</v>
      </c>
    </row>
    <row r="902" spans="1:10">
      <c r="A902" s="34" t="s">
        <v>122</v>
      </c>
      <c r="B902" s="35" t="s">
        <v>409</v>
      </c>
      <c r="C902" s="34" t="s">
        <v>27</v>
      </c>
      <c r="D902" s="34" t="s">
        <v>410</v>
      </c>
      <c r="E902" s="361" t="s">
        <v>411</v>
      </c>
      <c r="F902" s="361"/>
      <c r="G902" s="36" t="s">
        <v>119</v>
      </c>
      <c r="H902" s="37">
        <v>1</v>
      </c>
      <c r="I902" s="38">
        <v>0.01</v>
      </c>
      <c r="J902" s="38">
        <v>0.01</v>
      </c>
    </row>
    <row r="903" spans="1:10">
      <c r="A903" s="34" t="s">
        <v>122</v>
      </c>
      <c r="B903" s="35" t="s">
        <v>412</v>
      </c>
      <c r="C903" s="34" t="s">
        <v>27</v>
      </c>
      <c r="D903" s="34" t="s">
        <v>413</v>
      </c>
      <c r="E903" s="361" t="s">
        <v>414</v>
      </c>
      <c r="F903" s="361"/>
      <c r="G903" s="36" t="s">
        <v>119</v>
      </c>
      <c r="H903" s="37">
        <v>1</v>
      </c>
      <c r="I903" s="38">
        <v>0.6</v>
      </c>
      <c r="J903" s="38">
        <v>0.6</v>
      </c>
    </row>
    <row r="904" spans="1:10" ht="25.5">
      <c r="A904" s="39"/>
      <c r="B904" s="39"/>
      <c r="C904" s="39"/>
      <c r="D904" s="39"/>
      <c r="E904" s="39" t="s">
        <v>124</v>
      </c>
      <c r="F904" s="40">
        <v>4.3836501696375683</v>
      </c>
      <c r="G904" s="39" t="s">
        <v>125</v>
      </c>
      <c r="H904" s="40">
        <v>3.76</v>
      </c>
      <c r="I904" s="39" t="s">
        <v>126</v>
      </c>
      <c r="J904" s="40">
        <v>8.14</v>
      </c>
    </row>
    <row r="905" spans="1:10" ht="15" thickBot="1">
      <c r="A905" s="39"/>
      <c r="B905" s="39"/>
      <c r="C905" s="39"/>
      <c r="D905" s="39"/>
      <c r="E905" s="39" t="s">
        <v>127</v>
      </c>
      <c r="F905" s="40">
        <v>2.76</v>
      </c>
      <c r="G905" s="39"/>
      <c r="H905" s="363" t="s">
        <v>128</v>
      </c>
      <c r="I905" s="363"/>
      <c r="J905" s="40">
        <v>13.72</v>
      </c>
    </row>
    <row r="906" spans="1:10" ht="15" thickTop="1">
      <c r="A906" s="41"/>
      <c r="B906" s="41"/>
      <c r="C906" s="41"/>
      <c r="D906" s="41"/>
      <c r="E906" s="41"/>
      <c r="F906" s="41"/>
      <c r="G906" s="41"/>
      <c r="H906" s="41"/>
      <c r="I906" s="41"/>
      <c r="J906" s="41"/>
    </row>
    <row r="907" spans="1:10" ht="15">
      <c r="A907" s="3"/>
      <c r="B907" s="4" t="s">
        <v>15</v>
      </c>
      <c r="C907" s="3" t="s">
        <v>16</v>
      </c>
      <c r="D907" s="3" t="s">
        <v>6</v>
      </c>
      <c r="E907" s="353" t="s">
        <v>110</v>
      </c>
      <c r="F907" s="353"/>
      <c r="G907" s="5" t="s">
        <v>17</v>
      </c>
      <c r="H907" s="4" t="s">
        <v>18</v>
      </c>
      <c r="I907" s="4" t="s">
        <v>19</v>
      </c>
      <c r="J907" s="4" t="s">
        <v>7</v>
      </c>
    </row>
    <row r="908" spans="1:10" ht="38.25">
      <c r="A908" s="7" t="s">
        <v>111</v>
      </c>
      <c r="B908" s="8" t="s">
        <v>381</v>
      </c>
      <c r="C908" s="7" t="s">
        <v>27</v>
      </c>
      <c r="D908" s="7" t="s">
        <v>382</v>
      </c>
      <c r="E908" s="362" t="s">
        <v>112</v>
      </c>
      <c r="F908" s="362"/>
      <c r="G908" s="9" t="s">
        <v>30</v>
      </c>
      <c r="H908" s="28">
        <v>1</v>
      </c>
      <c r="I908" s="10">
        <v>435.45</v>
      </c>
      <c r="J908" s="10">
        <v>435.45</v>
      </c>
    </row>
    <row r="909" spans="1:10" ht="25.5">
      <c r="A909" s="29" t="s">
        <v>113</v>
      </c>
      <c r="B909" s="30" t="s">
        <v>120</v>
      </c>
      <c r="C909" s="29" t="s">
        <v>27</v>
      </c>
      <c r="D909" s="29" t="s">
        <v>121</v>
      </c>
      <c r="E909" s="364" t="s">
        <v>112</v>
      </c>
      <c r="F909" s="364"/>
      <c r="G909" s="31" t="s">
        <v>119</v>
      </c>
      <c r="H909" s="32">
        <v>11.23</v>
      </c>
      <c r="I909" s="33">
        <v>13.91</v>
      </c>
      <c r="J909" s="33">
        <v>156.19999999999999</v>
      </c>
    </row>
    <row r="910" spans="1:10" ht="25.5">
      <c r="A910" s="34" t="s">
        <v>122</v>
      </c>
      <c r="B910" s="35" t="s">
        <v>253</v>
      </c>
      <c r="C910" s="34" t="s">
        <v>27</v>
      </c>
      <c r="D910" s="34" t="s">
        <v>254</v>
      </c>
      <c r="E910" s="361" t="s">
        <v>123</v>
      </c>
      <c r="F910" s="361"/>
      <c r="G910" s="36" t="s">
        <v>30</v>
      </c>
      <c r="H910" s="37">
        <v>1.1599999999999999</v>
      </c>
      <c r="I910" s="38">
        <v>77.69</v>
      </c>
      <c r="J910" s="38">
        <v>90.12</v>
      </c>
    </row>
    <row r="911" spans="1:10">
      <c r="A911" s="34" t="s">
        <v>122</v>
      </c>
      <c r="B911" s="35" t="s">
        <v>428</v>
      </c>
      <c r="C911" s="34" t="s">
        <v>27</v>
      </c>
      <c r="D911" s="34" t="s">
        <v>429</v>
      </c>
      <c r="E911" s="361" t="s">
        <v>123</v>
      </c>
      <c r="F911" s="361"/>
      <c r="G911" s="36" t="s">
        <v>34</v>
      </c>
      <c r="H911" s="37">
        <v>116.4</v>
      </c>
      <c r="I911" s="38">
        <v>0.59</v>
      </c>
      <c r="J911" s="38">
        <v>68.67</v>
      </c>
    </row>
    <row r="912" spans="1:10">
      <c r="A912" s="34" t="s">
        <v>122</v>
      </c>
      <c r="B912" s="35" t="s">
        <v>255</v>
      </c>
      <c r="C912" s="34" t="s">
        <v>27</v>
      </c>
      <c r="D912" s="34" t="s">
        <v>256</v>
      </c>
      <c r="E912" s="361" t="s">
        <v>123</v>
      </c>
      <c r="F912" s="361"/>
      <c r="G912" s="36" t="s">
        <v>34</v>
      </c>
      <c r="H912" s="37">
        <v>261.89</v>
      </c>
      <c r="I912" s="38">
        <v>0.46</v>
      </c>
      <c r="J912" s="38">
        <v>120.46</v>
      </c>
    </row>
    <row r="913" spans="1:10" ht="25.5">
      <c r="A913" s="39"/>
      <c r="B913" s="39"/>
      <c r="C913" s="39"/>
      <c r="D913" s="39"/>
      <c r="E913" s="39" t="s">
        <v>124</v>
      </c>
      <c r="F913" s="40">
        <v>62.227368194302329</v>
      </c>
      <c r="G913" s="39" t="s">
        <v>125</v>
      </c>
      <c r="H913" s="40">
        <v>53.32</v>
      </c>
      <c r="I913" s="39" t="s">
        <v>126</v>
      </c>
      <c r="J913" s="40">
        <v>115.55</v>
      </c>
    </row>
    <row r="914" spans="1:10" ht="15" thickBot="1">
      <c r="A914" s="39"/>
      <c r="B914" s="39"/>
      <c r="C914" s="39"/>
      <c r="D914" s="39"/>
      <c r="E914" s="39" t="s">
        <v>127</v>
      </c>
      <c r="F914" s="40">
        <v>109.82</v>
      </c>
      <c r="G914" s="39"/>
      <c r="H914" s="363" t="s">
        <v>128</v>
      </c>
      <c r="I914" s="363"/>
      <c r="J914" s="40">
        <v>545.27</v>
      </c>
    </row>
    <row r="915" spans="1:10" ht="15" thickTop="1">
      <c r="A915" s="41"/>
      <c r="B915" s="41"/>
      <c r="C915" s="41"/>
      <c r="D915" s="41"/>
      <c r="E915" s="41"/>
      <c r="F915" s="41"/>
      <c r="G915" s="41"/>
      <c r="H915" s="41"/>
      <c r="I915" s="41"/>
      <c r="J915" s="41"/>
    </row>
    <row r="916" spans="1:10" ht="15">
      <c r="A916" s="3"/>
      <c r="B916" s="4" t="s">
        <v>15</v>
      </c>
      <c r="C916" s="3" t="s">
        <v>16</v>
      </c>
      <c r="D916" s="3" t="s">
        <v>6</v>
      </c>
      <c r="E916" s="353" t="s">
        <v>110</v>
      </c>
      <c r="F916" s="353"/>
      <c r="G916" s="5" t="s">
        <v>17</v>
      </c>
      <c r="H916" s="4" t="s">
        <v>18</v>
      </c>
      <c r="I916" s="4" t="s">
        <v>19</v>
      </c>
      <c r="J916" s="4" t="s">
        <v>7</v>
      </c>
    </row>
    <row r="917" spans="1:10" ht="51">
      <c r="A917" s="7" t="s">
        <v>111</v>
      </c>
      <c r="B917" s="8" t="s">
        <v>217</v>
      </c>
      <c r="C917" s="7" t="s">
        <v>27</v>
      </c>
      <c r="D917" s="7" t="s">
        <v>218</v>
      </c>
      <c r="E917" s="362" t="s">
        <v>112</v>
      </c>
      <c r="F917" s="362"/>
      <c r="G917" s="9" t="s">
        <v>30</v>
      </c>
      <c r="H917" s="28">
        <v>1</v>
      </c>
      <c r="I917" s="10">
        <v>352.44</v>
      </c>
      <c r="J917" s="10">
        <v>352.44</v>
      </c>
    </row>
    <row r="918" spans="1:10" ht="38.25">
      <c r="A918" s="29" t="s">
        <v>113</v>
      </c>
      <c r="B918" s="30" t="s">
        <v>247</v>
      </c>
      <c r="C918" s="29" t="s">
        <v>27</v>
      </c>
      <c r="D918" s="29" t="s">
        <v>248</v>
      </c>
      <c r="E918" s="364" t="s">
        <v>156</v>
      </c>
      <c r="F918" s="364"/>
      <c r="G918" s="31" t="s">
        <v>157</v>
      </c>
      <c r="H918" s="32">
        <v>1.05</v>
      </c>
      <c r="I918" s="33">
        <v>1.25</v>
      </c>
      <c r="J918" s="33">
        <v>1.31</v>
      </c>
    </row>
    <row r="919" spans="1:10" ht="38.25">
      <c r="A919" s="29" t="s">
        <v>113</v>
      </c>
      <c r="B919" s="30" t="s">
        <v>249</v>
      </c>
      <c r="C919" s="29" t="s">
        <v>27</v>
      </c>
      <c r="D919" s="29" t="s">
        <v>250</v>
      </c>
      <c r="E919" s="364" t="s">
        <v>156</v>
      </c>
      <c r="F919" s="364"/>
      <c r="G919" s="31" t="s">
        <v>158</v>
      </c>
      <c r="H919" s="32">
        <v>3.45</v>
      </c>
      <c r="I919" s="33">
        <v>0.3</v>
      </c>
      <c r="J919" s="33">
        <v>1.03</v>
      </c>
    </row>
    <row r="920" spans="1:10" ht="25.5">
      <c r="A920" s="29" t="s">
        <v>113</v>
      </c>
      <c r="B920" s="30" t="s">
        <v>251</v>
      </c>
      <c r="C920" s="29" t="s">
        <v>27</v>
      </c>
      <c r="D920" s="29" t="s">
        <v>252</v>
      </c>
      <c r="E920" s="364" t="s">
        <v>112</v>
      </c>
      <c r="F920" s="364"/>
      <c r="G920" s="31" t="s">
        <v>119</v>
      </c>
      <c r="H920" s="32">
        <v>4.5</v>
      </c>
      <c r="I920" s="33">
        <v>14.93</v>
      </c>
      <c r="J920" s="33">
        <v>67.180000000000007</v>
      </c>
    </row>
    <row r="921" spans="1:10" ht="25.5">
      <c r="A921" s="34" t="s">
        <v>122</v>
      </c>
      <c r="B921" s="35" t="s">
        <v>253</v>
      </c>
      <c r="C921" s="34" t="s">
        <v>27</v>
      </c>
      <c r="D921" s="34" t="s">
        <v>254</v>
      </c>
      <c r="E921" s="361" t="s">
        <v>123</v>
      </c>
      <c r="F921" s="361"/>
      <c r="G921" s="36" t="s">
        <v>30</v>
      </c>
      <c r="H921" s="37">
        <v>1.1599999999999999</v>
      </c>
      <c r="I921" s="38">
        <v>77.69</v>
      </c>
      <c r="J921" s="38">
        <v>90.12</v>
      </c>
    </row>
    <row r="922" spans="1:10">
      <c r="A922" s="34" t="s">
        <v>122</v>
      </c>
      <c r="B922" s="35" t="s">
        <v>428</v>
      </c>
      <c r="C922" s="34" t="s">
        <v>27</v>
      </c>
      <c r="D922" s="34" t="s">
        <v>429</v>
      </c>
      <c r="E922" s="361" t="s">
        <v>123</v>
      </c>
      <c r="F922" s="361"/>
      <c r="G922" s="36" t="s">
        <v>34</v>
      </c>
      <c r="H922" s="37">
        <v>174.1</v>
      </c>
      <c r="I922" s="38">
        <v>0.59</v>
      </c>
      <c r="J922" s="38">
        <v>102.71</v>
      </c>
    </row>
    <row r="923" spans="1:10">
      <c r="A923" s="34" t="s">
        <v>122</v>
      </c>
      <c r="B923" s="35" t="s">
        <v>255</v>
      </c>
      <c r="C923" s="34" t="s">
        <v>27</v>
      </c>
      <c r="D923" s="34" t="s">
        <v>256</v>
      </c>
      <c r="E923" s="361" t="s">
        <v>123</v>
      </c>
      <c r="F923" s="361"/>
      <c r="G923" s="36" t="s">
        <v>34</v>
      </c>
      <c r="H923" s="37">
        <v>195.86</v>
      </c>
      <c r="I923" s="38">
        <v>0.46</v>
      </c>
      <c r="J923" s="38">
        <v>90.09</v>
      </c>
    </row>
    <row r="924" spans="1:10" ht="25.5">
      <c r="A924" s="39"/>
      <c r="B924" s="39"/>
      <c r="C924" s="39"/>
      <c r="D924" s="39"/>
      <c r="E924" s="39" t="s">
        <v>124</v>
      </c>
      <c r="F924" s="40">
        <v>29.344606602401853</v>
      </c>
      <c r="G924" s="39" t="s">
        <v>125</v>
      </c>
      <c r="H924" s="40">
        <v>25.15</v>
      </c>
      <c r="I924" s="39" t="s">
        <v>126</v>
      </c>
      <c r="J924" s="40">
        <v>54.49</v>
      </c>
    </row>
    <row r="925" spans="1:10" ht="15" thickBot="1">
      <c r="A925" s="39"/>
      <c r="B925" s="39"/>
      <c r="C925" s="39"/>
      <c r="D925" s="39"/>
      <c r="E925" s="39" t="s">
        <v>127</v>
      </c>
      <c r="F925" s="40">
        <v>88.88</v>
      </c>
      <c r="G925" s="39"/>
      <c r="H925" s="363" t="s">
        <v>128</v>
      </c>
      <c r="I925" s="363"/>
      <c r="J925" s="40">
        <v>441.32</v>
      </c>
    </row>
    <row r="926" spans="1:10" ht="15" thickTop="1">
      <c r="A926" s="41"/>
      <c r="B926" s="41"/>
      <c r="C926" s="41"/>
      <c r="D926" s="41"/>
      <c r="E926" s="41"/>
      <c r="F926" s="41"/>
      <c r="G926" s="41"/>
      <c r="H926" s="41"/>
      <c r="I926" s="41"/>
      <c r="J926" s="41"/>
    </row>
    <row r="927" spans="1:10" ht="15">
      <c r="A927" s="3"/>
      <c r="B927" s="4" t="s">
        <v>15</v>
      </c>
      <c r="C927" s="3" t="s">
        <v>16</v>
      </c>
      <c r="D927" s="3" t="s">
        <v>6</v>
      </c>
      <c r="E927" s="353" t="s">
        <v>110</v>
      </c>
      <c r="F927" s="353"/>
      <c r="G927" s="5" t="s">
        <v>17</v>
      </c>
      <c r="H927" s="4" t="s">
        <v>18</v>
      </c>
      <c r="I927" s="4" t="s">
        <v>19</v>
      </c>
      <c r="J927" s="4" t="s">
        <v>7</v>
      </c>
    </row>
    <row r="928" spans="1:10" ht="51">
      <c r="A928" s="7" t="s">
        <v>111</v>
      </c>
      <c r="B928" s="8" t="s">
        <v>263</v>
      </c>
      <c r="C928" s="7" t="s">
        <v>27</v>
      </c>
      <c r="D928" s="7" t="s">
        <v>264</v>
      </c>
      <c r="E928" s="362" t="s">
        <v>112</v>
      </c>
      <c r="F928" s="362"/>
      <c r="G928" s="9" t="s">
        <v>30</v>
      </c>
      <c r="H928" s="28">
        <v>1</v>
      </c>
      <c r="I928" s="10">
        <v>338.13</v>
      </c>
      <c r="J928" s="10">
        <v>338.13</v>
      </c>
    </row>
    <row r="929" spans="1:10" ht="38.25">
      <c r="A929" s="29" t="s">
        <v>113</v>
      </c>
      <c r="B929" s="30" t="s">
        <v>430</v>
      </c>
      <c r="C929" s="29" t="s">
        <v>27</v>
      </c>
      <c r="D929" s="29" t="s">
        <v>431</v>
      </c>
      <c r="E929" s="364" t="s">
        <v>156</v>
      </c>
      <c r="F929" s="364"/>
      <c r="G929" s="31" t="s">
        <v>157</v>
      </c>
      <c r="H929" s="32">
        <v>0.85</v>
      </c>
      <c r="I929" s="33">
        <v>3.7</v>
      </c>
      <c r="J929" s="33">
        <v>3.14</v>
      </c>
    </row>
    <row r="930" spans="1:10" ht="38.25">
      <c r="A930" s="29" t="s">
        <v>113</v>
      </c>
      <c r="B930" s="30" t="s">
        <v>432</v>
      </c>
      <c r="C930" s="29" t="s">
        <v>27</v>
      </c>
      <c r="D930" s="29" t="s">
        <v>433</v>
      </c>
      <c r="E930" s="364" t="s">
        <v>156</v>
      </c>
      <c r="F930" s="364"/>
      <c r="G930" s="31" t="s">
        <v>158</v>
      </c>
      <c r="H930" s="32">
        <v>2.8</v>
      </c>
      <c r="I930" s="33">
        <v>1.25</v>
      </c>
      <c r="J930" s="33">
        <v>3.5</v>
      </c>
    </row>
    <row r="931" spans="1:10" ht="25.5">
      <c r="A931" s="29" t="s">
        <v>113</v>
      </c>
      <c r="B931" s="30" t="s">
        <v>120</v>
      </c>
      <c r="C931" s="29" t="s">
        <v>27</v>
      </c>
      <c r="D931" s="29" t="s">
        <v>121</v>
      </c>
      <c r="E931" s="364" t="s">
        <v>112</v>
      </c>
      <c r="F931" s="364"/>
      <c r="G931" s="31" t="s">
        <v>119</v>
      </c>
      <c r="H931" s="32">
        <v>0.79</v>
      </c>
      <c r="I931" s="33">
        <v>13.91</v>
      </c>
      <c r="J931" s="33">
        <v>10.98</v>
      </c>
    </row>
    <row r="932" spans="1:10" ht="25.5">
      <c r="A932" s="29" t="s">
        <v>113</v>
      </c>
      <c r="B932" s="30" t="s">
        <v>251</v>
      </c>
      <c r="C932" s="29" t="s">
        <v>27</v>
      </c>
      <c r="D932" s="29" t="s">
        <v>252</v>
      </c>
      <c r="E932" s="364" t="s">
        <v>112</v>
      </c>
      <c r="F932" s="364"/>
      <c r="G932" s="31" t="s">
        <v>119</v>
      </c>
      <c r="H932" s="32">
        <v>3.65</v>
      </c>
      <c r="I932" s="33">
        <v>14.93</v>
      </c>
      <c r="J932" s="33">
        <v>54.49</v>
      </c>
    </row>
    <row r="933" spans="1:10" ht="25.5">
      <c r="A933" s="34" t="s">
        <v>122</v>
      </c>
      <c r="B933" s="35" t="s">
        <v>253</v>
      </c>
      <c r="C933" s="34" t="s">
        <v>27</v>
      </c>
      <c r="D933" s="34" t="s">
        <v>254</v>
      </c>
      <c r="E933" s="361" t="s">
        <v>123</v>
      </c>
      <c r="F933" s="361"/>
      <c r="G933" s="36" t="s">
        <v>30</v>
      </c>
      <c r="H933" s="37">
        <v>1.18</v>
      </c>
      <c r="I933" s="38">
        <v>77.69</v>
      </c>
      <c r="J933" s="38">
        <v>91.67</v>
      </c>
    </row>
    <row r="934" spans="1:10">
      <c r="A934" s="34" t="s">
        <v>122</v>
      </c>
      <c r="B934" s="35" t="s">
        <v>428</v>
      </c>
      <c r="C934" s="34" t="s">
        <v>27</v>
      </c>
      <c r="D934" s="34" t="s">
        <v>429</v>
      </c>
      <c r="E934" s="361" t="s">
        <v>123</v>
      </c>
      <c r="F934" s="361"/>
      <c r="G934" s="36" t="s">
        <v>34</v>
      </c>
      <c r="H934" s="37">
        <v>157.44</v>
      </c>
      <c r="I934" s="38">
        <v>0.59</v>
      </c>
      <c r="J934" s="38">
        <v>92.88</v>
      </c>
    </row>
    <row r="935" spans="1:10">
      <c r="A935" s="34" t="s">
        <v>122</v>
      </c>
      <c r="B935" s="35" t="s">
        <v>255</v>
      </c>
      <c r="C935" s="34" t="s">
        <v>27</v>
      </c>
      <c r="D935" s="34" t="s">
        <v>256</v>
      </c>
      <c r="E935" s="361" t="s">
        <v>123</v>
      </c>
      <c r="F935" s="361"/>
      <c r="G935" s="36" t="s">
        <v>34</v>
      </c>
      <c r="H935" s="37">
        <v>177.12</v>
      </c>
      <c r="I935" s="38">
        <v>0.46</v>
      </c>
      <c r="J935" s="38">
        <v>81.47</v>
      </c>
    </row>
    <row r="936" spans="1:10" ht="25.5">
      <c r="A936" s="39"/>
      <c r="B936" s="39"/>
      <c r="C936" s="39"/>
      <c r="D936" s="39"/>
      <c r="E936" s="39" t="s">
        <v>124</v>
      </c>
      <c r="F936" s="40">
        <v>28.175992245139749</v>
      </c>
      <c r="G936" s="39" t="s">
        <v>125</v>
      </c>
      <c r="H936" s="40">
        <v>24.14</v>
      </c>
      <c r="I936" s="39" t="s">
        <v>126</v>
      </c>
      <c r="J936" s="40">
        <v>52.32</v>
      </c>
    </row>
    <row r="937" spans="1:10" ht="15" thickBot="1">
      <c r="A937" s="39"/>
      <c r="B937" s="39"/>
      <c r="C937" s="39"/>
      <c r="D937" s="39"/>
      <c r="E937" s="39" t="s">
        <v>127</v>
      </c>
      <c r="F937" s="40">
        <v>85.27</v>
      </c>
      <c r="G937" s="39"/>
      <c r="H937" s="363" t="s">
        <v>128</v>
      </c>
      <c r="I937" s="363"/>
      <c r="J937" s="40">
        <v>423.4</v>
      </c>
    </row>
    <row r="938" spans="1:10" ht="15" thickTop="1">
      <c r="A938" s="41"/>
      <c r="B938" s="41"/>
      <c r="C938" s="41"/>
      <c r="D938" s="41"/>
      <c r="E938" s="41"/>
      <c r="F938" s="41"/>
      <c r="G938" s="41"/>
      <c r="H938" s="41"/>
      <c r="I938" s="41"/>
      <c r="J938" s="41"/>
    </row>
    <row r="939" spans="1:10" ht="15">
      <c r="A939" s="3"/>
      <c r="B939" s="4" t="s">
        <v>15</v>
      </c>
      <c r="C939" s="3" t="s">
        <v>16</v>
      </c>
      <c r="D939" s="3" t="s">
        <v>6</v>
      </c>
      <c r="E939" s="353" t="s">
        <v>110</v>
      </c>
      <c r="F939" s="353"/>
      <c r="G939" s="5" t="s">
        <v>17</v>
      </c>
      <c r="H939" s="4" t="s">
        <v>18</v>
      </c>
      <c r="I939" s="4" t="s">
        <v>19</v>
      </c>
      <c r="J939" s="4" t="s">
        <v>7</v>
      </c>
    </row>
    <row r="940" spans="1:10" ht="38.25">
      <c r="A940" s="7" t="s">
        <v>111</v>
      </c>
      <c r="B940" s="8" t="s">
        <v>232</v>
      </c>
      <c r="C940" s="7" t="s">
        <v>27</v>
      </c>
      <c r="D940" s="7" t="s">
        <v>233</v>
      </c>
      <c r="E940" s="362" t="s">
        <v>112</v>
      </c>
      <c r="F940" s="362"/>
      <c r="G940" s="9" t="s">
        <v>30</v>
      </c>
      <c r="H940" s="28">
        <v>1</v>
      </c>
      <c r="I940" s="10">
        <v>336.72</v>
      </c>
      <c r="J940" s="10">
        <v>336.72</v>
      </c>
    </row>
    <row r="941" spans="1:10" ht="38.25">
      <c r="A941" s="29" t="s">
        <v>113</v>
      </c>
      <c r="B941" s="30" t="s">
        <v>247</v>
      </c>
      <c r="C941" s="29" t="s">
        <v>27</v>
      </c>
      <c r="D941" s="29" t="s">
        <v>248</v>
      </c>
      <c r="E941" s="364" t="s">
        <v>156</v>
      </c>
      <c r="F941" s="364"/>
      <c r="G941" s="31" t="s">
        <v>157</v>
      </c>
      <c r="H941" s="32">
        <v>1.01</v>
      </c>
      <c r="I941" s="33">
        <v>1.25</v>
      </c>
      <c r="J941" s="33">
        <v>1.26</v>
      </c>
    </row>
    <row r="942" spans="1:10" ht="38.25">
      <c r="A942" s="29" t="s">
        <v>113</v>
      </c>
      <c r="B942" s="30" t="s">
        <v>249</v>
      </c>
      <c r="C942" s="29" t="s">
        <v>27</v>
      </c>
      <c r="D942" s="29" t="s">
        <v>250</v>
      </c>
      <c r="E942" s="364" t="s">
        <v>156</v>
      </c>
      <c r="F942" s="364"/>
      <c r="G942" s="31" t="s">
        <v>158</v>
      </c>
      <c r="H942" s="32">
        <v>3.31</v>
      </c>
      <c r="I942" s="33">
        <v>0.3</v>
      </c>
      <c r="J942" s="33">
        <v>0.99</v>
      </c>
    </row>
    <row r="943" spans="1:10" ht="25.5">
      <c r="A943" s="29" t="s">
        <v>113</v>
      </c>
      <c r="B943" s="30" t="s">
        <v>251</v>
      </c>
      <c r="C943" s="29" t="s">
        <v>27</v>
      </c>
      <c r="D943" s="29" t="s">
        <v>252</v>
      </c>
      <c r="E943" s="364" t="s">
        <v>112</v>
      </c>
      <c r="F943" s="364"/>
      <c r="G943" s="31" t="s">
        <v>119</v>
      </c>
      <c r="H943" s="32">
        <v>4.32</v>
      </c>
      <c r="I943" s="33">
        <v>14.93</v>
      </c>
      <c r="J943" s="33">
        <v>64.489999999999995</v>
      </c>
    </row>
    <row r="944" spans="1:10" ht="25.5">
      <c r="A944" s="34" t="s">
        <v>122</v>
      </c>
      <c r="B944" s="35" t="s">
        <v>348</v>
      </c>
      <c r="C944" s="34" t="s">
        <v>27</v>
      </c>
      <c r="D944" s="34" t="s">
        <v>349</v>
      </c>
      <c r="E944" s="361" t="s">
        <v>123</v>
      </c>
      <c r="F944" s="361"/>
      <c r="G944" s="36" t="s">
        <v>30</v>
      </c>
      <c r="H944" s="37">
        <v>0.95</v>
      </c>
      <c r="I944" s="38">
        <v>77.69</v>
      </c>
      <c r="J944" s="38">
        <v>73.8</v>
      </c>
    </row>
    <row r="945" spans="1:10">
      <c r="A945" s="34" t="s">
        <v>122</v>
      </c>
      <c r="B945" s="35" t="s">
        <v>255</v>
      </c>
      <c r="C945" s="34" t="s">
        <v>27</v>
      </c>
      <c r="D945" s="34" t="s">
        <v>256</v>
      </c>
      <c r="E945" s="361" t="s">
        <v>123</v>
      </c>
      <c r="F945" s="361"/>
      <c r="G945" s="36" t="s">
        <v>34</v>
      </c>
      <c r="H945" s="37">
        <v>426.49</v>
      </c>
      <c r="I945" s="38">
        <v>0.46</v>
      </c>
      <c r="J945" s="38">
        <v>196.18</v>
      </c>
    </row>
    <row r="946" spans="1:10" ht="25.5">
      <c r="A946" s="39"/>
      <c r="B946" s="39"/>
      <c r="C946" s="39"/>
      <c r="D946" s="39"/>
      <c r="E946" s="39" t="s">
        <v>124</v>
      </c>
      <c r="F946" s="40">
        <v>28.170606925521028</v>
      </c>
      <c r="G946" s="39" t="s">
        <v>125</v>
      </c>
      <c r="H946" s="40">
        <v>24.14</v>
      </c>
      <c r="I946" s="39" t="s">
        <v>126</v>
      </c>
      <c r="J946" s="40">
        <v>52.31</v>
      </c>
    </row>
    <row r="947" spans="1:10" ht="15" thickBot="1">
      <c r="A947" s="39"/>
      <c r="B947" s="39"/>
      <c r="C947" s="39"/>
      <c r="D947" s="39"/>
      <c r="E947" s="39" t="s">
        <v>127</v>
      </c>
      <c r="F947" s="40">
        <v>84.92</v>
      </c>
      <c r="G947" s="39"/>
      <c r="H947" s="363" t="s">
        <v>128</v>
      </c>
      <c r="I947" s="363"/>
      <c r="J947" s="40">
        <v>421.64</v>
      </c>
    </row>
    <row r="948" spans="1:10" ht="15" thickTop="1">
      <c r="A948" s="41"/>
      <c r="B948" s="41"/>
      <c r="C948" s="41"/>
      <c r="D948" s="41"/>
      <c r="E948" s="41"/>
      <c r="F948" s="41"/>
      <c r="G948" s="41"/>
      <c r="H948" s="41"/>
      <c r="I948" s="41"/>
      <c r="J948" s="41"/>
    </row>
    <row r="949" spans="1:10" ht="15">
      <c r="A949" s="3"/>
      <c r="B949" s="4" t="s">
        <v>15</v>
      </c>
      <c r="C949" s="3" t="s">
        <v>16</v>
      </c>
      <c r="D949" s="3" t="s">
        <v>6</v>
      </c>
      <c r="E949" s="353" t="s">
        <v>110</v>
      </c>
      <c r="F949" s="353"/>
      <c r="G949" s="5" t="s">
        <v>17</v>
      </c>
      <c r="H949" s="4" t="s">
        <v>18</v>
      </c>
      <c r="I949" s="4" t="s">
        <v>19</v>
      </c>
      <c r="J949" s="4" t="s">
        <v>7</v>
      </c>
    </row>
    <row r="950" spans="1:10" ht="38.25">
      <c r="A950" s="7" t="s">
        <v>111</v>
      </c>
      <c r="B950" s="8" t="s">
        <v>203</v>
      </c>
      <c r="C950" s="7" t="s">
        <v>27</v>
      </c>
      <c r="D950" s="7" t="s">
        <v>204</v>
      </c>
      <c r="E950" s="362" t="s">
        <v>112</v>
      </c>
      <c r="F950" s="362"/>
      <c r="G950" s="9" t="s">
        <v>30</v>
      </c>
      <c r="H950" s="28">
        <v>1</v>
      </c>
      <c r="I950" s="10">
        <v>430.8</v>
      </c>
      <c r="J950" s="10">
        <v>430.8</v>
      </c>
    </row>
    <row r="951" spans="1:10" ht="38.25">
      <c r="A951" s="29" t="s">
        <v>113</v>
      </c>
      <c r="B951" s="30" t="s">
        <v>247</v>
      </c>
      <c r="C951" s="29" t="s">
        <v>27</v>
      </c>
      <c r="D951" s="29" t="s">
        <v>248</v>
      </c>
      <c r="E951" s="364" t="s">
        <v>156</v>
      </c>
      <c r="F951" s="364"/>
      <c r="G951" s="31" t="s">
        <v>157</v>
      </c>
      <c r="H951" s="32">
        <v>1.03</v>
      </c>
      <c r="I951" s="33">
        <v>1.25</v>
      </c>
      <c r="J951" s="33">
        <v>1.28</v>
      </c>
    </row>
    <row r="952" spans="1:10" ht="38.25">
      <c r="A952" s="29" t="s">
        <v>113</v>
      </c>
      <c r="B952" s="30" t="s">
        <v>249</v>
      </c>
      <c r="C952" s="29" t="s">
        <v>27</v>
      </c>
      <c r="D952" s="29" t="s">
        <v>250</v>
      </c>
      <c r="E952" s="364" t="s">
        <v>156</v>
      </c>
      <c r="F952" s="364"/>
      <c r="G952" s="31" t="s">
        <v>158</v>
      </c>
      <c r="H952" s="32">
        <v>3.39</v>
      </c>
      <c r="I952" s="33">
        <v>0.3</v>
      </c>
      <c r="J952" s="33">
        <v>1.01</v>
      </c>
    </row>
    <row r="953" spans="1:10" ht="25.5">
      <c r="A953" s="29" t="s">
        <v>113</v>
      </c>
      <c r="B953" s="30" t="s">
        <v>251</v>
      </c>
      <c r="C953" s="29" t="s">
        <v>27</v>
      </c>
      <c r="D953" s="29" t="s">
        <v>252</v>
      </c>
      <c r="E953" s="364" t="s">
        <v>112</v>
      </c>
      <c r="F953" s="364"/>
      <c r="G953" s="31" t="s">
        <v>119</v>
      </c>
      <c r="H953" s="32">
        <v>4.42</v>
      </c>
      <c r="I953" s="33">
        <v>14.93</v>
      </c>
      <c r="J953" s="33">
        <v>65.989999999999995</v>
      </c>
    </row>
    <row r="954" spans="1:10" ht="25.5">
      <c r="A954" s="34" t="s">
        <v>122</v>
      </c>
      <c r="B954" s="35" t="s">
        <v>253</v>
      </c>
      <c r="C954" s="34" t="s">
        <v>27</v>
      </c>
      <c r="D954" s="34" t="s">
        <v>254</v>
      </c>
      <c r="E954" s="361" t="s">
        <v>123</v>
      </c>
      <c r="F954" s="361"/>
      <c r="G954" s="36" t="s">
        <v>30</v>
      </c>
      <c r="H954" s="37">
        <v>1.27</v>
      </c>
      <c r="I954" s="38">
        <v>77.69</v>
      </c>
      <c r="J954" s="38">
        <v>98.66</v>
      </c>
    </row>
    <row r="955" spans="1:10">
      <c r="A955" s="34" t="s">
        <v>122</v>
      </c>
      <c r="B955" s="35" t="s">
        <v>255</v>
      </c>
      <c r="C955" s="34" t="s">
        <v>27</v>
      </c>
      <c r="D955" s="34" t="s">
        <v>256</v>
      </c>
      <c r="E955" s="361" t="s">
        <v>123</v>
      </c>
      <c r="F955" s="361"/>
      <c r="G955" s="36" t="s">
        <v>34</v>
      </c>
      <c r="H955" s="37">
        <v>573.61</v>
      </c>
      <c r="I955" s="38">
        <v>0.46</v>
      </c>
      <c r="J955" s="38">
        <v>263.86</v>
      </c>
    </row>
    <row r="956" spans="1:10" ht="25.5">
      <c r="A956" s="39"/>
      <c r="B956" s="39"/>
      <c r="C956" s="39"/>
      <c r="D956" s="39"/>
      <c r="E956" s="39" t="s">
        <v>124</v>
      </c>
      <c r="F956" s="40">
        <v>28.822230599386074</v>
      </c>
      <c r="G956" s="39" t="s">
        <v>125</v>
      </c>
      <c r="H956" s="40">
        <v>24.7</v>
      </c>
      <c r="I956" s="39" t="s">
        <v>126</v>
      </c>
      <c r="J956" s="40">
        <v>53.52</v>
      </c>
    </row>
    <row r="957" spans="1:10" ht="15" thickBot="1">
      <c r="A957" s="39"/>
      <c r="B957" s="39"/>
      <c r="C957" s="39"/>
      <c r="D957" s="39"/>
      <c r="E957" s="39" t="s">
        <v>127</v>
      </c>
      <c r="F957" s="40">
        <v>108.64</v>
      </c>
      <c r="G957" s="39"/>
      <c r="H957" s="363" t="s">
        <v>128</v>
      </c>
      <c r="I957" s="363"/>
      <c r="J957" s="40">
        <v>539.44000000000005</v>
      </c>
    </row>
    <row r="958" spans="1:10" ht="15" thickTop="1">
      <c r="A958" s="41"/>
      <c r="B958" s="41"/>
      <c r="C958" s="41"/>
      <c r="D958" s="41"/>
      <c r="E958" s="41"/>
      <c r="F958" s="41"/>
      <c r="G958" s="41"/>
      <c r="H958" s="41"/>
      <c r="I958" s="41"/>
      <c r="J958" s="41"/>
    </row>
    <row r="959" spans="1:10" ht="15">
      <c r="A959" s="3"/>
      <c r="B959" s="4" t="s">
        <v>15</v>
      </c>
      <c r="C959" s="3" t="s">
        <v>16</v>
      </c>
      <c r="D959" s="3" t="s">
        <v>6</v>
      </c>
      <c r="E959" s="353" t="s">
        <v>110</v>
      </c>
      <c r="F959" s="353"/>
      <c r="G959" s="5" t="s">
        <v>17</v>
      </c>
      <c r="H959" s="4" t="s">
        <v>18</v>
      </c>
      <c r="I959" s="4" t="s">
        <v>19</v>
      </c>
      <c r="J959" s="4" t="s">
        <v>7</v>
      </c>
    </row>
    <row r="960" spans="1:10" ht="25.5">
      <c r="A960" s="7" t="s">
        <v>111</v>
      </c>
      <c r="B960" s="8" t="s">
        <v>326</v>
      </c>
      <c r="C960" s="7" t="s">
        <v>27</v>
      </c>
      <c r="D960" s="7" t="s">
        <v>327</v>
      </c>
      <c r="E960" s="362" t="s">
        <v>112</v>
      </c>
      <c r="F960" s="362"/>
      <c r="G960" s="9" t="s">
        <v>30</v>
      </c>
      <c r="H960" s="28">
        <v>1</v>
      </c>
      <c r="I960" s="10">
        <v>424.48</v>
      </c>
      <c r="J960" s="10">
        <v>424.48</v>
      </c>
    </row>
    <row r="961" spans="1:10" ht="25.5">
      <c r="A961" s="29" t="s">
        <v>113</v>
      </c>
      <c r="B961" s="30" t="s">
        <v>120</v>
      </c>
      <c r="C961" s="29" t="s">
        <v>27</v>
      </c>
      <c r="D961" s="29" t="s">
        <v>121</v>
      </c>
      <c r="E961" s="364" t="s">
        <v>112</v>
      </c>
      <c r="F961" s="364"/>
      <c r="G961" s="31" t="s">
        <v>119</v>
      </c>
      <c r="H961" s="32">
        <v>8.57</v>
      </c>
      <c r="I961" s="33">
        <v>13.91</v>
      </c>
      <c r="J961" s="33">
        <v>119.2</v>
      </c>
    </row>
    <row r="962" spans="1:10" ht="25.5">
      <c r="A962" s="34" t="s">
        <v>122</v>
      </c>
      <c r="B962" s="35" t="s">
        <v>253</v>
      </c>
      <c r="C962" s="34" t="s">
        <v>27</v>
      </c>
      <c r="D962" s="34" t="s">
        <v>254</v>
      </c>
      <c r="E962" s="361" t="s">
        <v>123</v>
      </c>
      <c r="F962" s="361"/>
      <c r="G962" s="36" t="s">
        <v>30</v>
      </c>
      <c r="H962" s="37">
        <v>1.07</v>
      </c>
      <c r="I962" s="38">
        <v>77.69</v>
      </c>
      <c r="J962" s="38">
        <v>83.12</v>
      </c>
    </row>
    <row r="963" spans="1:10">
      <c r="A963" s="34" t="s">
        <v>122</v>
      </c>
      <c r="B963" s="35" t="s">
        <v>255</v>
      </c>
      <c r="C963" s="34" t="s">
        <v>27</v>
      </c>
      <c r="D963" s="34" t="s">
        <v>256</v>
      </c>
      <c r="E963" s="361" t="s">
        <v>123</v>
      </c>
      <c r="F963" s="361"/>
      <c r="G963" s="36" t="s">
        <v>34</v>
      </c>
      <c r="H963" s="37">
        <v>482.96</v>
      </c>
      <c r="I963" s="38">
        <v>0.46</v>
      </c>
      <c r="J963" s="38">
        <v>222.16</v>
      </c>
    </row>
    <row r="964" spans="1:10" ht="25.5">
      <c r="A964" s="39"/>
      <c r="B964" s="39"/>
      <c r="C964" s="39"/>
      <c r="D964" s="39"/>
      <c r="E964" s="39" t="s">
        <v>124</v>
      </c>
      <c r="F964" s="40">
        <v>47.487748397867421</v>
      </c>
      <c r="G964" s="39" t="s">
        <v>125</v>
      </c>
      <c r="H964" s="40">
        <v>40.69</v>
      </c>
      <c r="I964" s="39" t="s">
        <v>126</v>
      </c>
      <c r="J964" s="40">
        <v>88.18</v>
      </c>
    </row>
    <row r="965" spans="1:10" ht="15" thickBot="1">
      <c r="A965" s="39"/>
      <c r="B965" s="39"/>
      <c r="C965" s="39"/>
      <c r="D965" s="39"/>
      <c r="E965" s="39" t="s">
        <v>127</v>
      </c>
      <c r="F965" s="40">
        <v>107.05</v>
      </c>
      <c r="G965" s="39"/>
      <c r="H965" s="363" t="s">
        <v>128</v>
      </c>
      <c r="I965" s="363"/>
      <c r="J965" s="40">
        <v>531.53</v>
      </c>
    </row>
    <row r="966" spans="1:10" ht="15" thickTop="1">
      <c r="A966" s="41"/>
      <c r="B966" s="41"/>
      <c r="C966" s="41"/>
      <c r="D966" s="41"/>
      <c r="E966" s="41"/>
      <c r="F966" s="41"/>
      <c r="G966" s="41"/>
      <c r="H966" s="41"/>
      <c r="I966" s="41"/>
      <c r="J966" s="41"/>
    </row>
    <row r="967" spans="1:10" ht="15">
      <c r="A967" s="3"/>
      <c r="B967" s="4" t="s">
        <v>15</v>
      </c>
      <c r="C967" s="3" t="s">
        <v>16</v>
      </c>
      <c r="D967" s="3" t="s">
        <v>6</v>
      </c>
      <c r="E967" s="353" t="s">
        <v>110</v>
      </c>
      <c r="F967" s="353"/>
      <c r="G967" s="5" t="s">
        <v>17</v>
      </c>
      <c r="H967" s="4" t="s">
        <v>18</v>
      </c>
      <c r="I967" s="4" t="s">
        <v>19</v>
      </c>
      <c r="J967" s="4" t="s">
        <v>7</v>
      </c>
    </row>
    <row r="968" spans="1:10" ht="38.25">
      <c r="A968" s="7" t="s">
        <v>111</v>
      </c>
      <c r="B968" s="8" t="s">
        <v>308</v>
      </c>
      <c r="C968" s="7" t="s">
        <v>27</v>
      </c>
      <c r="D968" s="7" t="s">
        <v>309</v>
      </c>
      <c r="E968" s="362" t="s">
        <v>112</v>
      </c>
      <c r="F968" s="362"/>
      <c r="G968" s="9" t="s">
        <v>30</v>
      </c>
      <c r="H968" s="28">
        <v>1</v>
      </c>
      <c r="I968" s="10">
        <v>308.93</v>
      </c>
      <c r="J968" s="10">
        <v>308.93</v>
      </c>
    </row>
    <row r="969" spans="1:10" ht="38.25">
      <c r="A969" s="29" t="s">
        <v>113</v>
      </c>
      <c r="B969" s="30" t="s">
        <v>247</v>
      </c>
      <c r="C969" s="29" t="s">
        <v>27</v>
      </c>
      <c r="D969" s="29" t="s">
        <v>248</v>
      </c>
      <c r="E969" s="364" t="s">
        <v>156</v>
      </c>
      <c r="F969" s="364"/>
      <c r="G969" s="31" t="s">
        <v>157</v>
      </c>
      <c r="H969" s="32">
        <v>1.08</v>
      </c>
      <c r="I969" s="33">
        <v>1.25</v>
      </c>
      <c r="J969" s="33">
        <v>1.35</v>
      </c>
    </row>
    <row r="970" spans="1:10" ht="38.25">
      <c r="A970" s="29" t="s">
        <v>113</v>
      </c>
      <c r="B970" s="30" t="s">
        <v>249</v>
      </c>
      <c r="C970" s="29" t="s">
        <v>27</v>
      </c>
      <c r="D970" s="29" t="s">
        <v>250</v>
      </c>
      <c r="E970" s="364" t="s">
        <v>156</v>
      </c>
      <c r="F970" s="364"/>
      <c r="G970" s="31" t="s">
        <v>158</v>
      </c>
      <c r="H970" s="32">
        <v>3.56</v>
      </c>
      <c r="I970" s="33">
        <v>0.3</v>
      </c>
      <c r="J970" s="33">
        <v>1.06</v>
      </c>
    </row>
    <row r="971" spans="1:10" ht="25.5">
      <c r="A971" s="29" t="s">
        <v>113</v>
      </c>
      <c r="B971" s="30" t="s">
        <v>251</v>
      </c>
      <c r="C971" s="29" t="s">
        <v>27</v>
      </c>
      <c r="D971" s="29" t="s">
        <v>252</v>
      </c>
      <c r="E971" s="364" t="s">
        <v>112</v>
      </c>
      <c r="F971" s="364"/>
      <c r="G971" s="31" t="s">
        <v>119</v>
      </c>
      <c r="H971" s="32">
        <v>4.6399999999999997</v>
      </c>
      <c r="I971" s="33">
        <v>14.93</v>
      </c>
      <c r="J971" s="33">
        <v>69.27</v>
      </c>
    </row>
    <row r="972" spans="1:10" ht="25.5">
      <c r="A972" s="34" t="s">
        <v>122</v>
      </c>
      <c r="B972" s="35" t="s">
        <v>348</v>
      </c>
      <c r="C972" s="34" t="s">
        <v>27</v>
      </c>
      <c r="D972" s="34" t="s">
        <v>349</v>
      </c>
      <c r="E972" s="361" t="s">
        <v>123</v>
      </c>
      <c r="F972" s="361"/>
      <c r="G972" s="36" t="s">
        <v>30</v>
      </c>
      <c r="H972" s="37">
        <v>1.02</v>
      </c>
      <c r="I972" s="38">
        <v>77.69</v>
      </c>
      <c r="J972" s="38">
        <v>79.239999999999995</v>
      </c>
    </row>
    <row r="973" spans="1:10">
      <c r="A973" s="34" t="s">
        <v>122</v>
      </c>
      <c r="B973" s="35" t="s">
        <v>255</v>
      </c>
      <c r="C973" s="34" t="s">
        <v>27</v>
      </c>
      <c r="D973" s="34" t="s">
        <v>256</v>
      </c>
      <c r="E973" s="361" t="s">
        <v>123</v>
      </c>
      <c r="F973" s="361"/>
      <c r="G973" s="36" t="s">
        <v>34</v>
      </c>
      <c r="H973" s="37">
        <v>343.52</v>
      </c>
      <c r="I973" s="38">
        <v>0.46</v>
      </c>
      <c r="J973" s="38">
        <v>158.01</v>
      </c>
    </row>
    <row r="974" spans="1:10" ht="25.5">
      <c r="A974" s="39"/>
      <c r="B974" s="39"/>
      <c r="C974" s="39"/>
      <c r="D974" s="39"/>
      <c r="E974" s="39" t="s">
        <v>124</v>
      </c>
      <c r="F974" s="40">
        <v>30.260110937584145</v>
      </c>
      <c r="G974" s="39" t="s">
        <v>125</v>
      </c>
      <c r="H974" s="40">
        <v>25.93</v>
      </c>
      <c r="I974" s="39" t="s">
        <v>126</v>
      </c>
      <c r="J974" s="40">
        <v>56.19</v>
      </c>
    </row>
    <row r="975" spans="1:10" ht="15" thickBot="1">
      <c r="A975" s="39"/>
      <c r="B975" s="39"/>
      <c r="C975" s="39"/>
      <c r="D975" s="39"/>
      <c r="E975" s="39" t="s">
        <v>127</v>
      </c>
      <c r="F975" s="40">
        <v>77.91</v>
      </c>
      <c r="G975" s="39"/>
      <c r="H975" s="363" t="s">
        <v>128</v>
      </c>
      <c r="I975" s="363"/>
      <c r="J975" s="40">
        <v>386.84</v>
      </c>
    </row>
    <row r="976" spans="1:10" ht="15" thickTop="1">
      <c r="A976" s="41"/>
      <c r="B976" s="41"/>
      <c r="C976" s="41"/>
      <c r="D976" s="41"/>
      <c r="E976" s="41"/>
      <c r="F976" s="41"/>
      <c r="G976" s="41"/>
      <c r="H976" s="41"/>
      <c r="I976" s="41"/>
      <c r="J976" s="41"/>
    </row>
    <row r="977" spans="1:10" ht="15">
      <c r="A977" s="3"/>
      <c r="B977" s="4" t="s">
        <v>15</v>
      </c>
      <c r="C977" s="3" t="s">
        <v>16</v>
      </c>
      <c r="D977" s="3" t="s">
        <v>6</v>
      </c>
      <c r="E977" s="353" t="s">
        <v>110</v>
      </c>
      <c r="F977" s="353"/>
      <c r="G977" s="5" t="s">
        <v>17</v>
      </c>
      <c r="H977" s="4" t="s">
        <v>18</v>
      </c>
      <c r="I977" s="4" t="s">
        <v>19</v>
      </c>
      <c r="J977" s="4" t="s">
        <v>7</v>
      </c>
    </row>
    <row r="978" spans="1:10" ht="25.5">
      <c r="A978" s="7" t="s">
        <v>111</v>
      </c>
      <c r="B978" s="8" t="s">
        <v>893</v>
      </c>
      <c r="C978" s="7" t="s">
        <v>27</v>
      </c>
      <c r="D978" s="7" t="s">
        <v>894</v>
      </c>
      <c r="E978" s="362" t="s">
        <v>112</v>
      </c>
      <c r="F978" s="362"/>
      <c r="G978" s="9" t="s">
        <v>30</v>
      </c>
      <c r="H978" s="28">
        <v>1</v>
      </c>
      <c r="I978" s="10">
        <v>467.26</v>
      </c>
      <c r="J978" s="10">
        <v>467.26</v>
      </c>
    </row>
    <row r="979" spans="1:10" ht="25.5">
      <c r="A979" s="29" t="s">
        <v>113</v>
      </c>
      <c r="B979" s="30" t="s">
        <v>120</v>
      </c>
      <c r="C979" s="29" t="s">
        <v>27</v>
      </c>
      <c r="D979" s="29" t="s">
        <v>121</v>
      </c>
      <c r="E979" s="364" t="s">
        <v>112</v>
      </c>
      <c r="F979" s="364"/>
      <c r="G979" s="31" t="s">
        <v>119</v>
      </c>
      <c r="H979" s="32">
        <v>11.02</v>
      </c>
      <c r="I979" s="33">
        <v>13.91</v>
      </c>
      <c r="J979" s="33">
        <v>153.28</v>
      </c>
    </row>
    <row r="980" spans="1:10" ht="25.5">
      <c r="A980" s="34" t="s">
        <v>122</v>
      </c>
      <c r="B980" s="35" t="s">
        <v>253</v>
      </c>
      <c r="C980" s="34" t="s">
        <v>27</v>
      </c>
      <c r="D980" s="34" t="s">
        <v>254</v>
      </c>
      <c r="E980" s="361" t="s">
        <v>123</v>
      </c>
      <c r="F980" s="361"/>
      <c r="G980" s="36" t="s">
        <v>30</v>
      </c>
      <c r="H980" s="37">
        <v>1.35</v>
      </c>
      <c r="I980" s="38">
        <v>77.69</v>
      </c>
      <c r="J980" s="38">
        <v>104.88</v>
      </c>
    </row>
    <row r="981" spans="1:10">
      <c r="A981" s="34" t="s">
        <v>122</v>
      </c>
      <c r="B981" s="35" t="s">
        <v>255</v>
      </c>
      <c r="C981" s="34" t="s">
        <v>27</v>
      </c>
      <c r="D981" s="34" t="s">
        <v>256</v>
      </c>
      <c r="E981" s="361" t="s">
        <v>123</v>
      </c>
      <c r="F981" s="361"/>
      <c r="G981" s="36" t="s">
        <v>34</v>
      </c>
      <c r="H981" s="37">
        <v>454.58</v>
      </c>
      <c r="I981" s="38">
        <v>0.46</v>
      </c>
      <c r="J981" s="38">
        <v>209.1</v>
      </c>
    </row>
    <row r="982" spans="1:10" ht="25.5">
      <c r="A982" s="39"/>
      <c r="B982" s="39"/>
      <c r="C982" s="39"/>
      <c r="D982" s="39"/>
      <c r="E982" s="39" t="s">
        <v>124</v>
      </c>
      <c r="F982" s="40">
        <v>61.064139156658946</v>
      </c>
      <c r="G982" s="39" t="s">
        <v>125</v>
      </c>
      <c r="H982" s="40">
        <v>52.33</v>
      </c>
      <c r="I982" s="39" t="s">
        <v>126</v>
      </c>
      <c r="J982" s="40">
        <v>113.39</v>
      </c>
    </row>
    <row r="983" spans="1:10" ht="15" thickBot="1">
      <c r="A983" s="39"/>
      <c r="B983" s="39"/>
      <c r="C983" s="39"/>
      <c r="D983" s="39"/>
      <c r="E983" s="39" t="s">
        <v>127</v>
      </c>
      <c r="F983" s="40">
        <v>117.84</v>
      </c>
      <c r="G983" s="39"/>
      <c r="H983" s="363" t="s">
        <v>128</v>
      </c>
      <c r="I983" s="363"/>
      <c r="J983" s="40">
        <v>585.1</v>
      </c>
    </row>
    <row r="984" spans="1:10" ht="15" thickTop="1">
      <c r="A984" s="41"/>
      <c r="B984" s="41"/>
      <c r="C984" s="41"/>
      <c r="D984" s="41"/>
      <c r="E984" s="41"/>
      <c r="F984" s="41"/>
      <c r="G984" s="41"/>
      <c r="H984" s="41"/>
      <c r="I984" s="41"/>
      <c r="J984" s="41"/>
    </row>
    <row r="985" spans="1:10" ht="15">
      <c r="A985" s="3"/>
      <c r="B985" s="4" t="s">
        <v>15</v>
      </c>
      <c r="C985" s="3" t="s">
        <v>16</v>
      </c>
      <c r="D985" s="3" t="s">
        <v>6</v>
      </c>
      <c r="E985" s="353" t="s">
        <v>110</v>
      </c>
      <c r="F985" s="353"/>
      <c r="G985" s="5" t="s">
        <v>17</v>
      </c>
      <c r="H985" s="4" t="s">
        <v>18</v>
      </c>
      <c r="I985" s="4" t="s">
        <v>19</v>
      </c>
      <c r="J985" s="4" t="s">
        <v>7</v>
      </c>
    </row>
    <row r="986" spans="1:10">
      <c r="A986" s="7" t="s">
        <v>111</v>
      </c>
      <c r="B986" s="8" t="s">
        <v>167</v>
      </c>
      <c r="C986" s="7" t="s">
        <v>27</v>
      </c>
      <c r="D986" s="7" t="s">
        <v>168</v>
      </c>
      <c r="E986" s="362" t="s">
        <v>112</v>
      </c>
      <c r="F986" s="362"/>
      <c r="G986" s="9" t="s">
        <v>119</v>
      </c>
      <c r="H986" s="28">
        <v>1</v>
      </c>
      <c r="I986" s="10">
        <v>17.46</v>
      </c>
      <c r="J986" s="10">
        <v>17.46</v>
      </c>
    </row>
    <row r="987" spans="1:10" ht="25.5">
      <c r="A987" s="29" t="s">
        <v>113</v>
      </c>
      <c r="B987" s="30" t="s">
        <v>434</v>
      </c>
      <c r="C987" s="29" t="s">
        <v>27</v>
      </c>
      <c r="D987" s="29" t="s">
        <v>435</v>
      </c>
      <c r="E987" s="364" t="s">
        <v>112</v>
      </c>
      <c r="F987" s="364"/>
      <c r="G987" s="31" t="s">
        <v>119</v>
      </c>
      <c r="H987" s="32">
        <v>1</v>
      </c>
      <c r="I987" s="33">
        <v>0.12</v>
      </c>
      <c r="J987" s="33">
        <v>0.12</v>
      </c>
    </row>
    <row r="988" spans="1:10">
      <c r="A988" s="34" t="s">
        <v>122</v>
      </c>
      <c r="B988" s="35" t="s">
        <v>400</v>
      </c>
      <c r="C988" s="34" t="s">
        <v>27</v>
      </c>
      <c r="D988" s="34" t="s">
        <v>401</v>
      </c>
      <c r="E988" s="361" t="s">
        <v>402</v>
      </c>
      <c r="F988" s="361"/>
      <c r="G988" s="36" t="s">
        <v>119</v>
      </c>
      <c r="H988" s="37">
        <v>1</v>
      </c>
      <c r="I988" s="38">
        <v>0.84</v>
      </c>
      <c r="J988" s="38">
        <v>0.84</v>
      </c>
    </row>
    <row r="989" spans="1:10">
      <c r="A989" s="34" t="s">
        <v>122</v>
      </c>
      <c r="B989" s="35" t="s">
        <v>436</v>
      </c>
      <c r="C989" s="34" t="s">
        <v>27</v>
      </c>
      <c r="D989" s="34" t="s">
        <v>1009</v>
      </c>
      <c r="E989" s="361" t="s">
        <v>399</v>
      </c>
      <c r="F989" s="361"/>
      <c r="G989" s="36" t="s">
        <v>119</v>
      </c>
      <c r="H989" s="37">
        <v>1</v>
      </c>
      <c r="I989" s="38">
        <v>13.61</v>
      </c>
      <c r="J989" s="38">
        <v>13.61</v>
      </c>
    </row>
    <row r="990" spans="1:10" ht="25.5">
      <c r="A990" s="34" t="s">
        <v>122</v>
      </c>
      <c r="B990" s="35" t="s">
        <v>403</v>
      </c>
      <c r="C990" s="34" t="s">
        <v>27</v>
      </c>
      <c r="D990" s="34" t="s">
        <v>404</v>
      </c>
      <c r="E990" s="361" t="s">
        <v>211</v>
      </c>
      <c r="F990" s="361"/>
      <c r="G990" s="36" t="s">
        <v>119</v>
      </c>
      <c r="H990" s="37">
        <v>1</v>
      </c>
      <c r="I990" s="38">
        <v>0.94</v>
      </c>
      <c r="J990" s="38">
        <v>0.94</v>
      </c>
    </row>
    <row r="991" spans="1:10">
      <c r="A991" s="34" t="s">
        <v>122</v>
      </c>
      <c r="B991" s="35" t="s">
        <v>405</v>
      </c>
      <c r="C991" s="34" t="s">
        <v>27</v>
      </c>
      <c r="D991" s="34" t="s">
        <v>406</v>
      </c>
      <c r="E991" s="361" t="s">
        <v>402</v>
      </c>
      <c r="F991" s="361"/>
      <c r="G991" s="36" t="s">
        <v>119</v>
      </c>
      <c r="H991" s="37">
        <v>1</v>
      </c>
      <c r="I991" s="38">
        <v>0.7</v>
      </c>
      <c r="J991" s="38">
        <v>0.7</v>
      </c>
    </row>
    <row r="992" spans="1:10" ht="25.5">
      <c r="A992" s="34" t="s">
        <v>122</v>
      </c>
      <c r="B992" s="35" t="s">
        <v>407</v>
      </c>
      <c r="C992" s="34" t="s">
        <v>27</v>
      </c>
      <c r="D992" s="34" t="s">
        <v>408</v>
      </c>
      <c r="E992" s="361" t="s">
        <v>211</v>
      </c>
      <c r="F992" s="361"/>
      <c r="G992" s="36" t="s">
        <v>119</v>
      </c>
      <c r="H992" s="37">
        <v>1</v>
      </c>
      <c r="I992" s="38">
        <v>0.64</v>
      </c>
      <c r="J992" s="38">
        <v>0.64</v>
      </c>
    </row>
    <row r="993" spans="1:10">
      <c r="A993" s="34" t="s">
        <v>122</v>
      </c>
      <c r="B993" s="35" t="s">
        <v>409</v>
      </c>
      <c r="C993" s="34" t="s">
        <v>27</v>
      </c>
      <c r="D993" s="34" t="s">
        <v>410</v>
      </c>
      <c r="E993" s="361" t="s">
        <v>411</v>
      </c>
      <c r="F993" s="361"/>
      <c r="G993" s="36" t="s">
        <v>119</v>
      </c>
      <c r="H993" s="37">
        <v>1</v>
      </c>
      <c r="I993" s="38">
        <v>0.01</v>
      </c>
      <c r="J993" s="38">
        <v>0.01</v>
      </c>
    </row>
    <row r="994" spans="1:10">
      <c r="A994" s="34" t="s">
        <v>122</v>
      </c>
      <c r="B994" s="35" t="s">
        <v>412</v>
      </c>
      <c r="C994" s="34" t="s">
        <v>27</v>
      </c>
      <c r="D994" s="34" t="s">
        <v>413</v>
      </c>
      <c r="E994" s="361" t="s">
        <v>414</v>
      </c>
      <c r="F994" s="361"/>
      <c r="G994" s="36" t="s">
        <v>119</v>
      </c>
      <c r="H994" s="37">
        <v>1</v>
      </c>
      <c r="I994" s="38">
        <v>0.6</v>
      </c>
      <c r="J994" s="38">
        <v>0.6</v>
      </c>
    </row>
    <row r="995" spans="1:10" ht="25.5">
      <c r="A995" s="39"/>
      <c r="B995" s="39"/>
      <c r="C995" s="39"/>
      <c r="D995" s="39"/>
      <c r="E995" s="39" t="s">
        <v>124</v>
      </c>
      <c r="F995" s="40">
        <v>7.3940438000000004</v>
      </c>
      <c r="G995" s="39" t="s">
        <v>125</v>
      </c>
      <c r="H995" s="40">
        <v>6.34</v>
      </c>
      <c r="I995" s="39" t="s">
        <v>126</v>
      </c>
      <c r="J995" s="40">
        <v>13.73</v>
      </c>
    </row>
    <row r="996" spans="1:10" ht="15" thickBot="1">
      <c r="A996" s="39"/>
      <c r="B996" s="39"/>
      <c r="C996" s="39"/>
      <c r="D996" s="39"/>
      <c r="E996" s="39" t="s">
        <v>127</v>
      </c>
      <c r="F996" s="40">
        <v>4.4000000000000004</v>
      </c>
      <c r="G996" s="39"/>
      <c r="H996" s="363" t="s">
        <v>128</v>
      </c>
      <c r="I996" s="363"/>
      <c r="J996" s="40">
        <v>21.86</v>
      </c>
    </row>
    <row r="997" spans="1:10" ht="15" thickTop="1">
      <c r="A997" s="41"/>
      <c r="B997" s="41"/>
      <c r="C997" s="41"/>
      <c r="D997" s="41"/>
      <c r="E997" s="41"/>
      <c r="F997" s="41"/>
      <c r="G997" s="41"/>
      <c r="H997" s="41"/>
      <c r="I997" s="41"/>
      <c r="J997" s="41"/>
    </row>
    <row r="998" spans="1:10" ht="15">
      <c r="A998" s="3"/>
      <c r="B998" s="4" t="s">
        <v>15</v>
      </c>
      <c r="C998" s="3" t="s">
        <v>16</v>
      </c>
      <c r="D998" s="3" t="s">
        <v>6</v>
      </c>
      <c r="E998" s="353" t="s">
        <v>110</v>
      </c>
      <c r="F998" s="353"/>
      <c r="G998" s="5" t="s">
        <v>17</v>
      </c>
      <c r="H998" s="4" t="s">
        <v>18</v>
      </c>
      <c r="I998" s="4" t="s">
        <v>19</v>
      </c>
      <c r="J998" s="4" t="s">
        <v>7</v>
      </c>
    </row>
    <row r="999" spans="1:10">
      <c r="A999" s="7" t="s">
        <v>111</v>
      </c>
      <c r="B999" s="8" t="s">
        <v>367</v>
      </c>
      <c r="C999" s="7" t="s">
        <v>27</v>
      </c>
      <c r="D999" s="7" t="s">
        <v>368</v>
      </c>
      <c r="E999" s="362" t="s">
        <v>112</v>
      </c>
      <c r="F999" s="362"/>
      <c r="G999" s="9" t="s">
        <v>119</v>
      </c>
      <c r="H999" s="28">
        <v>1</v>
      </c>
      <c r="I999" s="10">
        <v>13.58</v>
      </c>
      <c r="J999" s="10">
        <v>13.58</v>
      </c>
    </row>
    <row r="1000" spans="1:10" ht="25.5">
      <c r="A1000" s="29" t="s">
        <v>113</v>
      </c>
      <c r="B1000" s="30" t="s">
        <v>437</v>
      </c>
      <c r="C1000" s="29" t="s">
        <v>27</v>
      </c>
      <c r="D1000" s="29" t="s">
        <v>438</v>
      </c>
      <c r="E1000" s="364" t="s">
        <v>112</v>
      </c>
      <c r="F1000" s="364"/>
      <c r="G1000" s="31" t="s">
        <v>119</v>
      </c>
      <c r="H1000" s="32">
        <v>1</v>
      </c>
      <c r="I1000" s="33">
        <v>0.28000000000000003</v>
      </c>
      <c r="J1000" s="33">
        <v>0.28000000000000003</v>
      </c>
    </row>
    <row r="1001" spans="1:10">
      <c r="A1001" s="34" t="s">
        <v>122</v>
      </c>
      <c r="B1001" s="35" t="s">
        <v>439</v>
      </c>
      <c r="C1001" s="34" t="s">
        <v>27</v>
      </c>
      <c r="D1001" s="34" t="s">
        <v>1010</v>
      </c>
      <c r="E1001" s="361" t="s">
        <v>399</v>
      </c>
      <c r="F1001" s="361"/>
      <c r="G1001" s="36" t="s">
        <v>119</v>
      </c>
      <c r="H1001" s="37">
        <v>1</v>
      </c>
      <c r="I1001" s="38">
        <v>9.56</v>
      </c>
      <c r="J1001" s="38">
        <v>9.56</v>
      </c>
    </row>
    <row r="1002" spans="1:10">
      <c r="A1002" s="34" t="s">
        <v>122</v>
      </c>
      <c r="B1002" s="35" t="s">
        <v>400</v>
      </c>
      <c r="C1002" s="34" t="s">
        <v>27</v>
      </c>
      <c r="D1002" s="34" t="s">
        <v>401</v>
      </c>
      <c r="E1002" s="361" t="s">
        <v>402</v>
      </c>
      <c r="F1002" s="361"/>
      <c r="G1002" s="36" t="s">
        <v>119</v>
      </c>
      <c r="H1002" s="37">
        <v>1</v>
      </c>
      <c r="I1002" s="38">
        <v>0.84</v>
      </c>
      <c r="J1002" s="38">
        <v>0.84</v>
      </c>
    </row>
    <row r="1003" spans="1:10" ht="25.5">
      <c r="A1003" s="34" t="s">
        <v>122</v>
      </c>
      <c r="B1003" s="35" t="s">
        <v>440</v>
      </c>
      <c r="C1003" s="34" t="s">
        <v>27</v>
      </c>
      <c r="D1003" s="34" t="s">
        <v>441</v>
      </c>
      <c r="E1003" s="361" t="s">
        <v>211</v>
      </c>
      <c r="F1003" s="361"/>
      <c r="G1003" s="36" t="s">
        <v>119</v>
      </c>
      <c r="H1003" s="37">
        <v>1</v>
      </c>
      <c r="I1003" s="38">
        <v>0.92</v>
      </c>
      <c r="J1003" s="38">
        <v>0.92</v>
      </c>
    </row>
    <row r="1004" spans="1:10">
      <c r="A1004" s="34" t="s">
        <v>122</v>
      </c>
      <c r="B1004" s="35" t="s">
        <v>405</v>
      </c>
      <c r="C1004" s="34" t="s">
        <v>27</v>
      </c>
      <c r="D1004" s="34" t="s">
        <v>406</v>
      </c>
      <c r="E1004" s="361" t="s">
        <v>402</v>
      </c>
      <c r="F1004" s="361"/>
      <c r="G1004" s="36" t="s">
        <v>119</v>
      </c>
      <c r="H1004" s="37">
        <v>1</v>
      </c>
      <c r="I1004" s="38">
        <v>0.7</v>
      </c>
      <c r="J1004" s="38">
        <v>0.7</v>
      </c>
    </row>
    <row r="1005" spans="1:10" ht="25.5">
      <c r="A1005" s="34" t="s">
        <v>122</v>
      </c>
      <c r="B1005" s="35" t="s">
        <v>442</v>
      </c>
      <c r="C1005" s="34" t="s">
        <v>27</v>
      </c>
      <c r="D1005" s="34" t="s">
        <v>443</v>
      </c>
      <c r="E1005" s="361" t="s">
        <v>211</v>
      </c>
      <c r="F1005" s="361"/>
      <c r="G1005" s="36" t="s">
        <v>119</v>
      </c>
      <c r="H1005" s="37">
        <v>1</v>
      </c>
      <c r="I1005" s="38">
        <v>0.67</v>
      </c>
      <c r="J1005" s="38">
        <v>0.67</v>
      </c>
    </row>
    <row r="1006" spans="1:10">
      <c r="A1006" s="34" t="s">
        <v>122</v>
      </c>
      <c r="B1006" s="35" t="s">
        <v>409</v>
      </c>
      <c r="C1006" s="34" t="s">
        <v>27</v>
      </c>
      <c r="D1006" s="34" t="s">
        <v>410</v>
      </c>
      <c r="E1006" s="361" t="s">
        <v>411</v>
      </c>
      <c r="F1006" s="361"/>
      <c r="G1006" s="36" t="s">
        <v>119</v>
      </c>
      <c r="H1006" s="37">
        <v>1</v>
      </c>
      <c r="I1006" s="38">
        <v>0.01</v>
      </c>
      <c r="J1006" s="38">
        <v>0.01</v>
      </c>
    </row>
    <row r="1007" spans="1:10">
      <c r="A1007" s="34" t="s">
        <v>122</v>
      </c>
      <c r="B1007" s="35" t="s">
        <v>412</v>
      </c>
      <c r="C1007" s="34" t="s">
        <v>27</v>
      </c>
      <c r="D1007" s="34" t="s">
        <v>413</v>
      </c>
      <c r="E1007" s="361" t="s">
        <v>414</v>
      </c>
      <c r="F1007" s="361"/>
      <c r="G1007" s="36" t="s">
        <v>119</v>
      </c>
      <c r="H1007" s="37">
        <v>1</v>
      </c>
      <c r="I1007" s="38">
        <v>0.6</v>
      </c>
      <c r="J1007" s="38">
        <v>0.6</v>
      </c>
    </row>
    <row r="1008" spans="1:10" ht="25.5">
      <c r="A1008" s="39"/>
      <c r="B1008" s="39"/>
      <c r="C1008" s="39"/>
      <c r="D1008" s="39"/>
      <c r="E1008" s="39" t="s">
        <v>124</v>
      </c>
      <c r="F1008" s="40">
        <v>5.2991545000000002</v>
      </c>
      <c r="G1008" s="39" t="s">
        <v>125</v>
      </c>
      <c r="H1008" s="40">
        <v>4.54</v>
      </c>
      <c r="I1008" s="39" t="s">
        <v>126</v>
      </c>
      <c r="J1008" s="40">
        <v>9.84</v>
      </c>
    </row>
    <row r="1009" spans="1:10" ht="15" thickBot="1">
      <c r="A1009" s="39"/>
      <c r="B1009" s="39"/>
      <c r="C1009" s="39"/>
      <c r="D1009" s="39"/>
      <c r="E1009" s="39" t="s">
        <v>127</v>
      </c>
      <c r="F1009" s="40">
        <v>3.42</v>
      </c>
      <c r="G1009" s="39"/>
      <c r="H1009" s="363" t="s">
        <v>128</v>
      </c>
      <c r="I1009" s="363"/>
      <c r="J1009" s="40">
        <v>17</v>
      </c>
    </row>
    <row r="1010" spans="1:10" ht="15" thickTop="1">
      <c r="A1010" s="41"/>
      <c r="B1010" s="41"/>
      <c r="C1010" s="41"/>
      <c r="D1010" s="41"/>
      <c r="E1010" s="41"/>
      <c r="F1010" s="41"/>
      <c r="G1010" s="41"/>
      <c r="H1010" s="41"/>
      <c r="I1010" s="41"/>
      <c r="J1010" s="41"/>
    </row>
    <row r="1011" spans="1:10" ht="15">
      <c r="A1011" s="3"/>
      <c r="B1011" s="4" t="s">
        <v>15</v>
      </c>
      <c r="C1011" s="3" t="s">
        <v>16</v>
      </c>
      <c r="D1011" s="3" t="s">
        <v>6</v>
      </c>
      <c r="E1011" s="353" t="s">
        <v>110</v>
      </c>
      <c r="F1011" s="353"/>
      <c r="G1011" s="5" t="s">
        <v>17</v>
      </c>
      <c r="H1011" s="4" t="s">
        <v>18</v>
      </c>
      <c r="I1011" s="4" t="s">
        <v>19</v>
      </c>
      <c r="J1011" s="4" t="s">
        <v>7</v>
      </c>
    </row>
    <row r="1012" spans="1:10" ht="25.5">
      <c r="A1012" s="7" t="s">
        <v>111</v>
      </c>
      <c r="B1012" s="8" t="s">
        <v>351</v>
      </c>
      <c r="C1012" s="7" t="s">
        <v>27</v>
      </c>
      <c r="D1012" s="7" t="s">
        <v>352</v>
      </c>
      <c r="E1012" s="362" t="s">
        <v>112</v>
      </c>
      <c r="F1012" s="362"/>
      <c r="G1012" s="9" t="s">
        <v>119</v>
      </c>
      <c r="H1012" s="28">
        <v>1</v>
      </c>
      <c r="I1012" s="10">
        <v>13.01</v>
      </c>
      <c r="J1012" s="10">
        <v>13.01</v>
      </c>
    </row>
    <row r="1013" spans="1:10" ht="25.5">
      <c r="A1013" s="29" t="s">
        <v>113</v>
      </c>
      <c r="B1013" s="30" t="s">
        <v>444</v>
      </c>
      <c r="C1013" s="29" t="s">
        <v>27</v>
      </c>
      <c r="D1013" s="29" t="s">
        <v>445</v>
      </c>
      <c r="E1013" s="364" t="s">
        <v>112</v>
      </c>
      <c r="F1013" s="364"/>
      <c r="G1013" s="31" t="s">
        <v>119</v>
      </c>
      <c r="H1013" s="32">
        <v>1</v>
      </c>
      <c r="I1013" s="33">
        <v>0.14000000000000001</v>
      </c>
      <c r="J1013" s="33">
        <v>0.14000000000000001</v>
      </c>
    </row>
    <row r="1014" spans="1:10">
      <c r="A1014" s="34" t="s">
        <v>122</v>
      </c>
      <c r="B1014" s="35" t="s">
        <v>400</v>
      </c>
      <c r="C1014" s="34" t="s">
        <v>27</v>
      </c>
      <c r="D1014" s="34" t="s">
        <v>401</v>
      </c>
      <c r="E1014" s="361" t="s">
        <v>402</v>
      </c>
      <c r="F1014" s="361"/>
      <c r="G1014" s="36" t="s">
        <v>119</v>
      </c>
      <c r="H1014" s="37">
        <v>1</v>
      </c>
      <c r="I1014" s="38">
        <v>0.84</v>
      </c>
      <c r="J1014" s="38">
        <v>0.84</v>
      </c>
    </row>
    <row r="1015" spans="1:10">
      <c r="A1015" s="34" t="s">
        <v>122</v>
      </c>
      <c r="B1015" s="35" t="s">
        <v>446</v>
      </c>
      <c r="C1015" s="34" t="s">
        <v>27</v>
      </c>
      <c r="D1015" s="34" t="s">
        <v>1011</v>
      </c>
      <c r="E1015" s="361" t="s">
        <v>399</v>
      </c>
      <c r="F1015" s="361"/>
      <c r="G1015" s="36" t="s">
        <v>119</v>
      </c>
      <c r="H1015" s="37">
        <v>1</v>
      </c>
      <c r="I1015" s="38">
        <v>9.6300000000000008</v>
      </c>
      <c r="J1015" s="38">
        <v>9.6300000000000008</v>
      </c>
    </row>
    <row r="1016" spans="1:10" ht="25.5">
      <c r="A1016" s="34" t="s">
        <v>122</v>
      </c>
      <c r="B1016" s="35" t="s">
        <v>447</v>
      </c>
      <c r="C1016" s="34" t="s">
        <v>27</v>
      </c>
      <c r="D1016" s="34" t="s">
        <v>448</v>
      </c>
      <c r="E1016" s="361" t="s">
        <v>211</v>
      </c>
      <c r="F1016" s="361"/>
      <c r="G1016" s="36" t="s">
        <v>119</v>
      </c>
      <c r="H1016" s="37">
        <v>1</v>
      </c>
      <c r="I1016" s="38">
        <v>0.81</v>
      </c>
      <c r="J1016" s="38">
        <v>0.81</v>
      </c>
    </row>
    <row r="1017" spans="1:10">
      <c r="A1017" s="34" t="s">
        <v>122</v>
      </c>
      <c r="B1017" s="35" t="s">
        <v>405</v>
      </c>
      <c r="C1017" s="34" t="s">
        <v>27</v>
      </c>
      <c r="D1017" s="34" t="s">
        <v>406</v>
      </c>
      <c r="E1017" s="361" t="s">
        <v>402</v>
      </c>
      <c r="F1017" s="361"/>
      <c r="G1017" s="36" t="s">
        <v>119</v>
      </c>
      <c r="H1017" s="37">
        <v>1</v>
      </c>
      <c r="I1017" s="38">
        <v>0.7</v>
      </c>
      <c r="J1017" s="38">
        <v>0.7</v>
      </c>
    </row>
    <row r="1018" spans="1:10" ht="25.5">
      <c r="A1018" s="34" t="s">
        <v>122</v>
      </c>
      <c r="B1018" s="35" t="s">
        <v>449</v>
      </c>
      <c r="C1018" s="34" t="s">
        <v>27</v>
      </c>
      <c r="D1018" s="34" t="s">
        <v>450</v>
      </c>
      <c r="E1018" s="361" t="s">
        <v>211</v>
      </c>
      <c r="F1018" s="361"/>
      <c r="G1018" s="36" t="s">
        <v>119</v>
      </c>
      <c r="H1018" s="37">
        <v>1</v>
      </c>
      <c r="I1018" s="38">
        <v>0.28000000000000003</v>
      </c>
      <c r="J1018" s="38">
        <v>0.28000000000000003</v>
      </c>
    </row>
    <row r="1019" spans="1:10">
      <c r="A1019" s="34" t="s">
        <v>122</v>
      </c>
      <c r="B1019" s="35" t="s">
        <v>409</v>
      </c>
      <c r="C1019" s="34" t="s">
        <v>27</v>
      </c>
      <c r="D1019" s="34" t="s">
        <v>410</v>
      </c>
      <c r="E1019" s="361" t="s">
        <v>411</v>
      </c>
      <c r="F1019" s="361"/>
      <c r="G1019" s="36" t="s">
        <v>119</v>
      </c>
      <c r="H1019" s="37">
        <v>1</v>
      </c>
      <c r="I1019" s="38">
        <v>0.01</v>
      </c>
      <c r="J1019" s="38">
        <v>0.01</v>
      </c>
    </row>
    <row r="1020" spans="1:10">
      <c r="A1020" s="34" t="s">
        <v>122</v>
      </c>
      <c r="B1020" s="35" t="s">
        <v>412</v>
      </c>
      <c r="C1020" s="34" t="s">
        <v>27</v>
      </c>
      <c r="D1020" s="34" t="s">
        <v>413</v>
      </c>
      <c r="E1020" s="361" t="s">
        <v>414</v>
      </c>
      <c r="F1020" s="361"/>
      <c r="G1020" s="36" t="s">
        <v>119</v>
      </c>
      <c r="H1020" s="37">
        <v>1</v>
      </c>
      <c r="I1020" s="38">
        <v>0.6</v>
      </c>
      <c r="J1020" s="38">
        <v>0.6</v>
      </c>
    </row>
    <row r="1021" spans="1:10" ht="25.5">
      <c r="A1021" s="39"/>
      <c r="B1021" s="39"/>
      <c r="C1021" s="39"/>
      <c r="D1021" s="39"/>
      <c r="E1021" s="39" t="s">
        <v>124</v>
      </c>
      <c r="F1021" s="40">
        <v>5.2614573</v>
      </c>
      <c r="G1021" s="39" t="s">
        <v>125</v>
      </c>
      <c r="H1021" s="40">
        <v>4.51</v>
      </c>
      <c r="I1021" s="39" t="s">
        <v>126</v>
      </c>
      <c r="J1021" s="40">
        <v>9.7700000000000014</v>
      </c>
    </row>
    <row r="1022" spans="1:10" ht="15" thickBot="1">
      <c r="A1022" s="39"/>
      <c r="B1022" s="39"/>
      <c r="C1022" s="39"/>
      <c r="D1022" s="39"/>
      <c r="E1022" s="39" t="s">
        <v>127</v>
      </c>
      <c r="F1022" s="40">
        <v>3.28</v>
      </c>
      <c r="G1022" s="39"/>
      <c r="H1022" s="363" t="s">
        <v>128</v>
      </c>
      <c r="I1022" s="363"/>
      <c r="J1022" s="40">
        <v>16.29</v>
      </c>
    </row>
    <row r="1023" spans="1:10" ht="15" thickTop="1">
      <c r="A1023" s="41"/>
      <c r="B1023" s="41"/>
      <c r="C1023" s="41"/>
      <c r="D1023" s="41"/>
      <c r="E1023" s="41"/>
      <c r="F1023" s="41"/>
      <c r="G1023" s="41"/>
      <c r="H1023" s="41"/>
      <c r="I1023" s="41"/>
      <c r="J1023" s="41"/>
    </row>
    <row r="1024" spans="1:10" ht="15">
      <c r="A1024" s="3"/>
      <c r="B1024" s="4" t="s">
        <v>15</v>
      </c>
      <c r="C1024" s="3" t="s">
        <v>16</v>
      </c>
      <c r="D1024" s="3" t="s">
        <v>6</v>
      </c>
      <c r="E1024" s="353" t="s">
        <v>110</v>
      </c>
      <c r="F1024" s="353"/>
      <c r="G1024" s="5" t="s">
        <v>17</v>
      </c>
      <c r="H1024" s="4" t="s">
        <v>18</v>
      </c>
      <c r="I1024" s="4" t="s">
        <v>19</v>
      </c>
      <c r="J1024" s="4" t="s">
        <v>7</v>
      </c>
    </row>
    <row r="1025" spans="1:10">
      <c r="A1025" s="7" t="s">
        <v>111</v>
      </c>
      <c r="B1025" s="8" t="s">
        <v>290</v>
      </c>
      <c r="C1025" s="7" t="s">
        <v>27</v>
      </c>
      <c r="D1025" s="7" t="s">
        <v>291</v>
      </c>
      <c r="E1025" s="362" t="s">
        <v>112</v>
      </c>
      <c r="F1025" s="362"/>
      <c r="G1025" s="9" t="s">
        <v>119</v>
      </c>
      <c r="H1025" s="28">
        <v>1</v>
      </c>
      <c r="I1025" s="10">
        <v>21.23</v>
      </c>
      <c r="J1025" s="10">
        <v>21.23</v>
      </c>
    </row>
    <row r="1026" spans="1:10" ht="25.5">
      <c r="A1026" s="29" t="s">
        <v>113</v>
      </c>
      <c r="B1026" s="30" t="s">
        <v>451</v>
      </c>
      <c r="C1026" s="29" t="s">
        <v>27</v>
      </c>
      <c r="D1026" s="29" t="s">
        <v>452</v>
      </c>
      <c r="E1026" s="364" t="s">
        <v>112</v>
      </c>
      <c r="F1026" s="364"/>
      <c r="G1026" s="31" t="s">
        <v>119</v>
      </c>
      <c r="H1026" s="32">
        <v>1</v>
      </c>
      <c r="I1026" s="33">
        <v>0.2</v>
      </c>
      <c r="J1026" s="33">
        <v>0.2</v>
      </c>
    </row>
    <row r="1027" spans="1:10">
      <c r="A1027" s="34" t="s">
        <v>122</v>
      </c>
      <c r="B1027" s="35" t="s">
        <v>400</v>
      </c>
      <c r="C1027" s="34" t="s">
        <v>27</v>
      </c>
      <c r="D1027" s="34" t="s">
        <v>401</v>
      </c>
      <c r="E1027" s="361" t="s">
        <v>402</v>
      </c>
      <c r="F1027" s="361"/>
      <c r="G1027" s="36" t="s">
        <v>119</v>
      </c>
      <c r="H1027" s="37">
        <v>1</v>
      </c>
      <c r="I1027" s="38">
        <v>0.84</v>
      </c>
      <c r="J1027" s="38">
        <v>0.84</v>
      </c>
    </row>
    <row r="1028" spans="1:10">
      <c r="A1028" s="34" t="s">
        <v>122</v>
      </c>
      <c r="B1028" s="35" t="s">
        <v>453</v>
      </c>
      <c r="C1028" s="34" t="s">
        <v>27</v>
      </c>
      <c r="D1028" s="34" t="s">
        <v>1012</v>
      </c>
      <c r="E1028" s="361" t="s">
        <v>399</v>
      </c>
      <c r="F1028" s="361"/>
      <c r="G1028" s="36" t="s">
        <v>119</v>
      </c>
      <c r="H1028" s="37">
        <v>1</v>
      </c>
      <c r="I1028" s="38">
        <v>17.3</v>
      </c>
      <c r="J1028" s="38">
        <v>17.3</v>
      </c>
    </row>
    <row r="1029" spans="1:10" ht="25.5">
      <c r="A1029" s="34" t="s">
        <v>122</v>
      </c>
      <c r="B1029" s="35" t="s">
        <v>403</v>
      </c>
      <c r="C1029" s="34" t="s">
        <v>27</v>
      </c>
      <c r="D1029" s="34" t="s">
        <v>404</v>
      </c>
      <c r="E1029" s="361" t="s">
        <v>211</v>
      </c>
      <c r="F1029" s="361"/>
      <c r="G1029" s="36" t="s">
        <v>119</v>
      </c>
      <c r="H1029" s="37">
        <v>1</v>
      </c>
      <c r="I1029" s="38">
        <v>0.94</v>
      </c>
      <c r="J1029" s="38">
        <v>0.94</v>
      </c>
    </row>
    <row r="1030" spans="1:10">
      <c r="A1030" s="34" t="s">
        <v>122</v>
      </c>
      <c r="B1030" s="35" t="s">
        <v>405</v>
      </c>
      <c r="C1030" s="34" t="s">
        <v>27</v>
      </c>
      <c r="D1030" s="34" t="s">
        <v>406</v>
      </c>
      <c r="E1030" s="361" t="s">
        <v>402</v>
      </c>
      <c r="F1030" s="361"/>
      <c r="G1030" s="36" t="s">
        <v>119</v>
      </c>
      <c r="H1030" s="37">
        <v>1</v>
      </c>
      <c r="I1030" s="38">
        <v>0.7</v>
      </c>
      <c r="J1030" s="38">
        <v>0.7</v>
      </c>
    </row>
    <row r="1031" spans="1:10" ht="25.5">
      <c r="A1031" s="34" t="s">
        <v>122</v>
      </c>
      <c r="B1031" s="35" t="s">
        <v>407</v>
      </c>
      <c r="C1031" s="34" t="s">
        <v>27</v>
      </c>
      <c r="D1031" s="34" t="s">
        <v>408</v>
      </c>
      <c r="E1031" s="361" t="s">
        <v>211</v>
      </c>
      <c r="F1031" s="361"/>
      <c r="G1031" s="36" t="s">
        <v>119</v>
      </c>
      <c r="H1031" s="37">
        <v>1</v>
      </c>
      <c r="I1031" s="38">
        <v>0.64</v>
      </c>
      <c r="J1031" s="38">
        <v>0.64</v>
      </c>
    </row>
    <row r="1032" spans="1:10">
      <c r="A1032" s="34" t="s">
        <v>122</v>
      </c>
      <c r="B1032" s="35" t="s">
        <v>409</v>
      </c>
      <c r="C1032" s="34" t="s">
        <v>27</v>
      </c>
      <c r="D1032" s="34" t="s">
        <v>410</v>
      </c>
      <c r="E1032" s="361" t="s">
        <v>411</v>
      </c>
      <c r="F1032" s="361"/>
      <c r="G1032" s="36" t="s">
        <v>119</v>
      </c>
      <c r="H1032" s="37">
        <v>1</v>
      </c>
      <c r="I1032" s="38">
        <v>0.01</v>
      </c>
      <c r="J1032" s="38">
        <v>0.01</v>
      </c>
    </row>
    <row r="1033" spans="1:10">
      <c r="A1033" s="34" t="s">
        <v>122</v>
      </c>
      <c r="B1033" s="35" t="s">
        <v>412</v>
      </c>
      <c r="C1033" s="34" t="s">
        <v>27</v>
      </c>
      <c r="D1033" s="34" t="s">
        <v>413</v>
      </c>
      <c r="E1033" s="361" t="s">
        <v>414</v>
      </c>
      <c r="F1033" s="361"/>
      <c r="G1033" s="36" t="s">
        <v>119</v>
      </c>
      <c r="H1033" s="37">
        <v>1</v>
      </c>
      <c r="I1033" s="38">
        <v>0.6</v>
      </c>
      <c r="J1033" s="38">
        <v>0.6</v>
      </c>
    </row>
    <row r="1034" spans="1:10" ht="25.5">
      <c r="A1034" s="39"/>
      <c r="B1034" s="39"/>
      <c r="C1034" s="39"/>
      <c r="D1034" s="39"/>
      <c r="E1034" s="39" t="s">
        <v>124</v>
      </c>
      <c r="F1034" s="40">
        <v>9.4243092999999991</v>
      </c>
      <c r="G1034" s="39" t="s">
        <v>125</v>
      </c>
      <c r="H1034" s="40">
        <v>8.08</v>
      </c>
      <c r="I1034" s="39" t="s">
        <v>126</v>
      </c>
      <c r="J1034" s="40">
        <v>17.5</v>
      </c>
    </row>
    <row r="1035" spans="1:10" ht="15" thickBot="1">
      <c r="A1035" s="39"/>
      <c r="B1035" s="39"/>
      <c r="C1035" s="39"/>
      <c r="D1035" s="39"/>
      <c r="E1035" s="39" t="s">
        <v>127</v>
      </c>
      <c r="F1035" s="40">
        <v>5.35</v>
      </c>
      <c r="G1035" s="39"/>
      <c r="H1035" s="363" t="s">
        <v>128</v>
      </c>
      <c r="I1035" s="363"/>
      <c r="J1035" s="40">
        <v>26.58</v>
      </c>
    </row>
    <row r="1036" spans="1:10" ht="15" thickTop="1">
      <c r="A1036" s="41"/>
      <c r="B1036" s="41"/>
      <c r="C1036" s="41"/>
      <c r="D1036" s="41"/>
      <c r="E1036" s="41"/>
      <c r="F1036" s="41"/>
      <c r="G1036" s="41"/>
      <c r="H1036" s="41"/>
      <c r="I1036" s="41"/>
      <c r="J1036" s="41"/>
    </row>
    <row r="1037" spans="1:10" ht="15">
      <c r="A1037" s="3"/>
      <c r="B1037" s="4" t="s">
        <v>15</v>
      </c>
      <c r="C1037" s="3" t="s">
        <v>16</v>
      </c>
      <c r="D1037" s="3" t="s">
        <v>6</v>
      </c>
      <c r="E1037" s="353" t="s">
        <v>110</v>
      </c>
      <c r="F1037" s="353"/>
      <c r="G1037" s="5" t="s">
        <v>17</v>
      </c>
      <c r="H1037" s="4" t="s">
        <v>18</v>
      </c>
      <c r="I1037" s="4" t="s">
        <v>19</v>
      </c>
      <c r="J1037" s="4" t="s">
        <v>7</v>
      </c>
    </row>
    <row r="1038" spans="1:10" ht="38.25">
      <c r="A1038" s="7" t="s">
        <v>111</v>
      </c>
      <c r="B1038" s="8" t="s">
        <v>249</v>
      </c>
      <c r="C1038" s="7" t="s">
        <v>27</v>
      </c>
      <c r="D1038" s="7" t="s">
        <v>250</v>
      </c>
      <c r="E1038" s="362" t="s">
        <v>156</v>
      </c>
      <c r="F1038" s="362"/>
      <c r="G1038" s="9" t="s">
        <v>158</v>
      </c>
      <c r="H1038" s="28">
        <v>1</v>
      </c>
      <c r="I1038" s="10">
        <v>0.3</v>
      </c>
      <c r="J1038" s="10">
        <v>0.3</v>
      </c>
    </row>
    <row r="1039" spans="1:10" ht="38.25">
      <c r="A1039" s="29" t="s">
        <v>113</v>
      </c>
      <c r="B1039" s="30" t="s">
        <v>458</v>
      </c>
      <c r="C1039" s="29" t="s">
        <v>27</v>
      </c>
      <c r="D1039" s="29" t="s">
        <v>459</v>
      </c>
      <c r="E1039" s="364" t="s">
        <v>156</v>
      </c>
      <c r="F1039" s="364"/>
      <c r="G1039" s="31" t="s">
        <v>119</v>
      </c>
      <c r="H1039" s="32">
        <v>1</v>
      </c>
      <c r="I1039" s="33">
        <v>0.03</v>
      </c>
      <c r="J1039" s="33">
        <v>0.03</v>
      </c>
    </row>
    <row r="1040" spans="1:10" ht="38.25">
      <c r="A1040" s="29" t="s">
        <v>113</v>
      </c>
      <c r="B1040" s="30" t="s">
        <v>460</v>
      </c>
      <c r="C1040" s="29" t="s">
        <v>27</v>
      </c>
      <c r="D1040" s="29" t="s">
        <v>461</v>
      </c>
      <c r="E1040" s="364" t="s">
        <v>156</v>
      </c>
      <c r="F1040" s="364"/>
      <c r="G1040" s="31" t="s">
        <v>119</v>
      </c>
      <c r="H1040" s="32">
        <v>1</v>
      </c>
      <c r="I1040" s="33">
        <v>0.27</v>
      </c>
      <c r="J1040" s="33">
        <v>0.27</v>
      </c>
    </row>
    <row r="1041" spans="1:10" ht="25.5">
      <c r="A1041" s="39"/>
      <c r="B1041" s="39"/>
      <c r="C1041" s="39"/>
      <c r="D1041" s="39"/>
      <c r="E1041" s="39" t="s">
        <v>124</v>
      </c>
      <c r="F1041" s="40">
        <v>0</v>
      </c>
      <c r="G1041" s="39" t="s">
        <v>125</v>
      </c>
      <c r="H1041" s="40">
        <v>0</v>
      </c>
      <c r="I1041" s="39" t="s">
        <v>126</v>
      </c>
      <c r="J1041" s="40">
        <v>0</v>
      </c>
    </row>
    <row r="1042" spans="1:10" ht="15" thickBot="1">
      <c r="A1042" s="39"/>
      <c r="B1042" s="39"/>
      <c r="C1042" s="39"/>
      <c r="D1042" s="39"/>
      <c r="E1042" s="39" t="s">
        <v>127</v>
      </c>
      <c r="F1042" s="40">
        <v>7.0000000000000007E-2</v>
      </c>
      <c r="G1042" s="39"/>
      <c r="H1042" s="363" t="s">
        <v>128</v>
      </c>
      <c r="I1042" s="363"/>
      <c r="J1042" s="40">
        <v>0.37</v>
      </c>
    </row>
    <row r="1043" spans="1:10" ht="15" thickTop="1">
      <c r="A1043" s="41"/>
      <c r="B1043" s="41"/>
      <c r="C1043" s="41"/>
      <c r="D1043" s="41"/>
      <c r="E1043" s="41"/>
      <c r="F1043" s="41"/>
      <c r="G1043" s="41"/>
      <c r="H1043" s="41"/>
      <c r="I1043" s="41"/>
      <c r="J1043" s="41"/>
    </row>
    <row r="1044" spans="1:10" ht="15">
      <c r="A1044" s="3"/>
      <c r="B1044" s="4" t="s">
        <v>15</v>
      </c>
      <c r="C1044" s="3" t="s">
        <v>16</v>
      </c>
      <c r="D1044" s="3" t="s">
        <v>6</v>
      </c>
      <c r="E1044" s="353" t="s">
        <v>110</v>
      </c>
      <c r="F1044" s="353"/>
      <c r="G1044" s="5" t="s">
        <v>17</v>
      </c>
      <c r="H1044" s="4" t="s">
        <v>18</v>
      </c>
      <c r="I1044" s="4" t="s">
        <v>19</v>
      </c>
      <c r="J1044" s="4" t="s">
        <v>7</v>
      </c>
    </row>
    <row r="1045" spans="1:10" ht="38.25">
      <c r="A1045" s="7" t="s">
        <v>111</v>
      </c>
      <c r="B1045" s="8" t="s">
        <v>247</v>
      </c>
      <c r="C1045" s="7" t="s">
        <v>27</v>
      </c>
      <c r="D1045" s="7" t="s">
        <v>248</v>
      </c>
      <c r="E1045" s="362" t="s">
        <v>156</v>
      </c>
      <c r="F1045" s="362"/>
      <c r="G1045" s="9" t="s">
        <v>157</v>
      </c>
      <c r="H1045" s="28">
        <v>1</v>
      </c>
      <c r="I1045" s="10">
        <v>1.25</v>
      </c>
      <c r="J1045" s="10">
        <v>1.25</v>
      </c>
    </row>
    <row r="1046" spans="1:10" ht="38.25">
      <c r="A1046" s="29" t="s">
        <v>113</v>
      </c>
      <c r="B1046" s="30" t="s">
        <v>464</v>
      </c>
      <c r="C1046" s="29" t="s">
        <v>27</v>
      </c>
      <c r="D1046" s="29" t="s">
        <v>465</v>
      </c>
      <c r="E1046" s="364" t="s">
        <v>156</v>
      </c>
      <c r="F1046" s="364"/>
      <c r="G1046" s="31" t="s">
        <v>119</v>
      </c>
      <c r="H1046" s="32">
        <v>1</v>
      </c>
      <c r="I1046" s="33">
        <v>0.7</v>
      </c>
      <c r="J1046" s="33">
        <v>0.7</v>
      </c>
    </row>
    <row r="1047" spans="1:10" ht="38.25">
      <c r="A1047" s="29" t="s">
        <v>113</v>
      </c>
      <c r="B1047" s="30" t="s">
        <v>458</v>
      </c>
      <c r="C1047" s="29" t="s">
        <v>27</v>
      </c>
      <c r="D1047" s="29" t="s">
        <v>459</v>
      </c>
      <c r="E1047" s="364" t="s">
        <v>156</v>
      </c>
      <c r="F1047" s="364"/>
      <c r="G1047" s="31" t="s">
        <v>119</v>
      </c>
      <c r="H1047" s="32">
        <v>1</v>
      </c>
      <c r="I1047" s="33">
        <v>0.03</v>
      </c>
      <c r="J1047" s="33">
        <v>0.03</v>
      </c>
    </row>
    <row r="1048" spans="1:10" ht="38.25">
      <c r="A1048" s="29" t="s">
        <v>113</v>
      </c>
      <c r="B1048" s="30" t="s">
        <v>460</v>
      </c>
      <c r="C1048" s="29" t="s">
        <v>27</v>
      </c>
      <c r="D1048" s="29" t="s">
        <v>461</v>
      </c>
      <c r="E1048" s="364" t="s">
        <v>156</v>
      </c>
      <c r="F1048" s="364"/>
      <c r="G1048" s="31" t="s">
        <v>119</v>
      </c>
      <c r="H1048" s="32">
        <v>1</v>
      </c>
      <c r="I1048" s="33">
        <v>0.27</v>
      </c>
      <c r="J1048" s="33">
        <v>0.27</v>
      </c>
    </row>
    <row r="1049" spans="1:10" ht="38.25">
      <c r="A1049" s="29" t="s">
        <v>113</v>
      </c>
      <c r="B1049" s="30" t="s">
        <v>462</v>
      </c>
      <c r="C1049" s="29" t="s">
        <v>27</v>
      </c>
      <c r="D1049" s="29" t="s">
        <v>463</v>
      </c>
      <c r="E1049" s="364" t="s">
        <v>156</v>
      </c>
      <c r="F1049" s="364"/>
      <c r="G1049" s="31" t="s">
        <v>119</v>
      </c>
      <c r="H1049" s="32">
        <v>1</v>
      </c>
      <c r="I1049" s="33">
        <v>0.25</v>
      </c>
      <c r="J1049" s="33">
        <v>0.25</v>
      </c>
    </row>
    <row r="1050" spans="1:10" ht="25.5">
      <c r="A1050" s="39"/>
      <c r="B1050" s="39"/>
      <c r="C1050" s="39"/>
      <c r="D1050" s="39"/>
      <c r="E1050" s="39" t="s">
        <v>124</v>
      </c>
      <c r="F1050" s="40">
        <v>0</v>
      </c>
      <c r="G1050" s="39" t="s">
        <v>125</v>
      </c>
      <c r="H1050" s="40">
        <v>0</v>
      </c>
      <c r="I1050" s="39" t="s">
        <v>126</v>
      </c>
      <c r="J1050" s="40">
        <v>0</v>
      </c>
    </row>
    <row r="1051" spans="1:10" ht="15" thickBot="1">
      <c r="A1051" s="39"/>
      <c r="B1051" s="39"/>
      <c r="C1051" s="39"/>
      <c r="D1051" s="39"/>
      <c r="E1051" s="39" t="s">
        <v>127</v>
      </c>
      <c r="F1051" s="40">
        <v>0.31</v>
      </c>
      <c r="G1051" s="39"/>
      <c r="H1051" s="363" t="s">
        <v>128</v>
      </c>
      <c r="I1051" s="363"/>
      <c r="J1051" s="40">
        <v>1.56</v>
      </c>
    </row>
    <row r="1052" spans="1:10" ht="15" thickTop="1">
      <c r="A1052" s="41"/>
      <c r="B1052" s="41"/>
      <c r="C1052" s="41"/>
      <c r="D1052" s="41"/>
      <c r="E1052" s="41"/>
      <c r="F1052" s="41"/>
      <c r="G1052" s="41"/>
      <c r="H1052" s="41"/>
      <c r="I1052" s="41"/>
      <c r="J1052" s="41"/>
    </row>
    <row r="1053" spans="1:10" ht="15">
      <c r="A1053" s="3"/>
      <c r="B1053" s="4" t="s">
        <v>15</v>
      </c>
      <c r="C1053" s="3" t="s">
        <v>16</v>
      </c>
      <c r="D1053" s="3" t="s">
        <v>6</v>
      </c>
      <c r="E1053" s="353" t="s">
        <v>110</v>
      </c>
      <c r="F1053" s="353"/>
      <c r="G1053" s="5" t="s">
        <v>17</v>
      </c>
      <c r="H1053" s="4" t="s">
        <v>18</v>
      </c>
      <c r="I1053" s="4" t="s">
        <v>19</v>
      </c>
      <c r="J1053" s="4" t="s">
        <v>7</v>
      </c>
    </row>
    <row r="1054" spans="1:10" ht="38.25">
      <c r="A1054" s="7" t="s">
        <v>111</v>
      </c>
      <c r="B1054" s="8" t="s">
        <v>460</v>
      </c>
      <c r="C1054" s="7" t="s">
        <v>27</v>
      </c>
      <c r="D1054" s="7" t="s">
        <v>461</v>
      </c>
      <c r="E1054" s="362" t="s">
        <v>156</v>
      </c>
      <c r="F1054" s="362"/>
      <c r="G1054" s="9" t="s">
        <v>119</v>
      </c>
      <c r="H1054" s="28">
        <v>1</v>
      </c>
      <c r="I1054" s="10">
        <v>0.27</v>
      </c>
      <c r="J1054" s="10">
        <v>0.27</v>
      </c>
    </row>
    <row r="1055" spans="1:10" ht="38.25">
      <c r="A1055" s="34" t="s">
        <v>122</v>
      </c>
      <c r="B1055" s="35" t="s">
        <v>466</v>
      </c>
      <c r="C1055" s="34" t="s">
        <v>27</v>
      </c>
      <c r="D1055" s="34" t="s">
        <v>467</v>
      </c>
      <c r="E1055" s="361" t="s">
        <v>211</v>
      </c>
      <c r="F1055" s="361"/>
      <c r="G1055" s="36" t="s">
        <v>75</v>
      </c>
      <c r="H1055" s="37">
        <v>6.3999999999999997E-5</v>
      </c>
      <c r="I1055" s="38">
        <v>4316.2700000000004</v>
      </c>
      <c r="J1055" s="38">
        <v>0.27</v>
      </c>
    </row>
    <row r="1056" spans="1:10" ht="25.5">
      <c r="A1056" s="39"/>
      <c r="B1056" s="39"/>
      <c r="C1056" s="39"/>
      <c r="D1056" s="39"/>
      <c r="E1056" s="39" t="s">
        <v>124</v>
      </c>
      <c r="F1056" s="40">
        <v>0</v>
      </c>
      <c r="G1056" s="39" t="s">
        <v>125</v>
      </c>
      <c r="H1056" s="40">
        <v>0</v>
      </c>
      <c r="I1056" s="39" t="s">
        <v>126</v>
      </c>
      <c r="J1056" s="40">
        <v>0</v>
      </c>
    </row>
    <row r="1057" spans="1:10" ht="15" thickBot="1">
      <c r="A1057" s="39"/>
      <c r="B1057" s="39"/>
      <c r="C1057" s="39"/>
      <c r="D1057" s="39"/>
      <c r="E1057" s="39" t="s">
        <v>127</v>
      </c>
      <c r="F1057" s="40">
        <v>0.06</v>
      </c>
      <c r="G1057" s="39"/>
      <c r="H1057" s="363" t="s">
        <v>128</v>
      </c>
      <c r="I1057" s="363"/>
      <c r="J1057" s="40">
        <v>0.33</v>
      </c>
    </row>
    <row r="1058" spans="1:10" ht="15" thickTop="1">
      <c r="A1058" s="41"/>
      <c r="B1058" s="41"/>
      <c r="C1058" s="41"/>
      <c r="D1058" s="41"/>
      <c r="E1058" s="41"/>
      <c r="F1058" s="41"/>
      <c r="G1058" s="41"/>
      <c r="H1058" s="41"/>
      <c r="I1058" s="41"/>
      <c r="J1058" s="41"/>
    </row>
    <row r="1059" spans="1:10" ht="15">
      <c r="A1059" s="3"/>
      <c r="B1059" s="4" t="s">
        <v>15</v>
      </c>
      <c r="C1059" s="3" t="s">
        <v>16</v>
      </c>
      <c r="D1059" s="3" t="s">
        <v>6</v>
      </c>
      <c r="E1059" s="353" t="s">
        <v>110</v>
      </c>
      <c r="F1059" s="353"/>
      <c r="G1059" s="5" t="s">
        <v>17</v>
      </c>
      <c r="H1059" s="4" t="s">
        <v>18</v>
      </c>
      <c r="I1059" s="4" t="s">
        <v>19</v>
      </c>
      <c r="J1059" s="4" t="s">
        <v>7</v>
      </c>
    </row>
    <row r="1060" spans="1:10" ht="38.25">
      <c r="A1060" s="7" t="s">
        <v>111</v>
      </c>
      <c r="B1060" s="8" t="s">
        <v>458</v>
      </c>
      <c r="C1060" s="7" t="s">
        <v>27</v>
      </c>
      <c r="D1060" s="7" t="s">
        <v>459</v>
      </c>
      <c r="E1060" s="362" t="s">
        <v>156</v>
      </c>
      <c r="F1060" s="362"/>
      <c r="G1060" s="9" t="s">
        <v>119</v>
      </c>
      <c r="H1060" s="28">
        <v>1</v>
      </c>
      <c r="I1060" s="10">
        <v>0.03</v>
      </c>
      <c r="J1060" s="10">
        <v>0.03</v>
      </c>
    </row>
    <row r="1061" spans="1:10" ht="38.25">
      <c r="A1061" s="34" t="s">
        <v>122</v>
      </c>
      <c r="B1061" s="35" t="s">
        <v>466</v>
      </c>
      <c r="C1061" s="34" t="s">
        <v>27</v>
      </c>
      <c r="D1061" s="34" t="s">
        <v>467</v>
      </c>
      <c r="E1061" s="361" t="s">
        <v>211</v>
      </c>
      <c r="F1061" s="361"/>
      <c r="G1061" s="36" t="s">
        <v>75</v>
      </c>
      <c r="H1061" s="37">
        <v>7.6000000000000001E-6</v>
      </c>
      <c r="I1061" s="38">
        <v>4316.2700000000004</v>
      </c>
      <c r="J1061" s="38">
        <v>0.03</v>
      </c>
    </row>
    <row r="1062" spans="1:10" ht="25.5">
      <c r="A1062" s="39"/>
      <c r="B1062" s="39"/>
      <c r="C1062" s="39"/>
      <c r="D1062" s="39"/>
      <c r="E1062" s="39" t="s">
        <v>124</v>
      </c>
      <c r="F1062" s="40">
        <v>0</v>
      </c>
      <c r="G1062" s="39" t="s">
        <v>125</v>
      </c>
      <c r="H1062" s="40">
        <v>0</v>
      </c>
      <c r="I1062" s="39" t="s">
        <v>126</v>
      </c>
      <c r="J1062" s="40">
        <v>0</v>
      </c>
    </row>
    <row r="1063" spans="1:10" ht="15" thickBot="1">
      <c r="A1063" s="39"/>
      <c r="B1063" s="39"/>
      <c r="C1063" s="39"/>
      <c r="D1063" s="39"/>
      <c r="E1063" s="39" t="s">
        <v>127</v>
      </c>
      <c r="F1063" s="40">
        <v>0</v>
      </c>
      <c r="G1063" s="39"/>
      <c r="H1063" s="363" t="s">
        <v>128</v>
      </c>
      <c r="I1063" s="363"/>
      <c r="J1063" s="40">
        <v>0.03</v>
      </c>
    </row>
    <row r="1064" spans="1:10" ht="15" thickTop="1">
      <c r="A1064" s="41"/>
      <c r="B1064" s="41"/>
      <c r="C1064" s="41"/>
      <c r="D1064" s="41"/>
      <c r="E1064" s="41"/>
      <c r="F1064" s="41"/>
      <c r="G1064" s="41"/>
      <c r="H1064" s="41"/>
      <c r="I1064" s="41"/>
      <c r="J1064" s="41"/>
    </row>
    <row r="1065" spans="1:10" ht="15">
      <c r="A1065" s="3"/>
      <c r="B1065" s="4" t="s">
        <v>15</v>
      </c>
      <c r="C1065" s="3" t="s">
        <v>16</v>
      </c>
      <c r="D1065" s="3" t="s">
        <v>6</v>
      </c>
      <c r="E1065" s="353" t="s">
        <v>110</v>
      </c>
      <c r="F1065" s="353"/>
      <c r="G1065" s="5" t="s">
        <v>17</v>
      </c>
      <c r="H1065" s="4" t="s">
        <v>18</v>
      </c>
      <c r="I1065" s="4" t="s">
        <v>19</v>
      </c>
      <c r="J1065" s="4" t="s">
        <v>7</v>
      </c>
    </row>
    <row r="1066" spans="1:10" ht="38.25">
      <c r="A1066" s="7" t="s">
        <v>111</v>
      </c>
      <c r="B1066" s="8" t="s">
        <v>462</v>
      </c>
      <c r="C1066" s="7" t="s">
        <v>27</v>
      </c>
      <c r="D1066" s="7" t="s">
        <v>463</v>
      </c>
      <c r="E1066" s="362" t="s">
        <v>156</v>
      </c>
      <c r="F1066" s="362"/>
      <c r="G1066" s="9" t="s">
        <v>119</v>
      </c>
      <c r="H1066" s="28">
        <v>1</v>
      </c>
      <c r="I1066" s="10">
        <v>0.25</v>
      </c>
      <c r="J1066" s="10">
        <v>0.25</v>
      </c>
    </row>
    <row r="1067" spans="1:10" ht="38.25">
      <c r="A1067" s="34" t="s">
        <v>122</v>
      </c>
      <c r="B1067" s="35" t="s">
        <v>466</v>
      </c>
      <c r="C1067" s="34" t="s">
        <v>27</v>
      </c>
      <c r="D1067" s="34" t="s">
        <v>467</v>
      </c>
      <c r="E1067" s="361" t="s">
        <v>211</v>
      </c>
      <c r="F1067" s="361"/>
      <c r="G1067" s="36" t="s">
        <v>75</v>
      </c>
      <c r="H1067" s="37">
        <v>6.0000000000000002E-5</v>
      </c>
      <c r="I1067" s="38">
        <v>4316.2700000000004</v>
      </c>
      <c r="J1067" s="38">
        <v>0.25</v>
      </c>
    </row>
    <row r="1068" spans="1:10" ht="25.5">
      <c r="A1068" s="39"/>
      <c r="B1068" s="39"/>
      <c r="C1068" s="39"/>
      <c r="D1068" s="39"/>
      <c r="E1068" s="39" t="s">
        <v>124</v>
      </c>
      <c r="F1068" s="40">
        <v>0</v>
      </c>
      <c r="G1068" s="39" t="s">
        <v>125</v>
      </c>
      <c r="H1068" s="40">
        <v>0</v>
      </c>
      <c r="I1068" s="39" t="s">
        <v>126</v>
      </c>
      <c r="J1068" s="40">
        <v>0</v>
      </c>
    </row>
    <row r="1069" spans="1:10" ht="15" thickBot="1">
      <c r="A1069" s="39"/>
      <c r="B1069" s="39"/>
      <c r="C1069" s="39"/>
      <c r="D1069" s="39"/>
      <c r="E1069" s="39" t="s">
        <v>127</v>
      </c>
      <c r="F1069" s="40">
        <v>0.06</v>
      </c>
      <c r="G1069" s="39"/>
      <c r="H1069" s="363" t="s">
        <v>128</v>
      </c>
      <c r="I1069" s="363"/>
      <c r="J1069" s="40">
        <v>0.31</v>
      </c>
    </row>
    <row r="1070" spans="1:10" ht="15" thickTop="1">
      <c r="A1070" s="41"/>
      <c r="B1070" s="41"/>
      <c r="C1070" s="41"/>
      <c r="D1070" s="41"/>
      <c r="E1070" s="41"/>
      <c r="F1070" s="41"/>
      <c r="G1070" s="41"/>
      <c r="H1070" s="41"/>
      <c r="I1070" s="41"/>
      <c r="J1070" s="41"/>
    </row>
    <row r="1071" spans="1:10" ht="15">
      <c r="A1071" s="3"/>
      <c r="B1071" s="4" t="s">
        <v>15</v>
      </c>
      <c r="C1071" s="3" t="s">
        <v>16</v>
      </c>
      <c r="D1071" s="3" t="s">
        <v>6</v>
      </c>
      <c r="E1071" s="353" t="s">
        <v>110</v>
      </c>
      <c r="F1071" s="353"/>
      <c r="G1071" s="5" t="s">
        <v>17</v>
      </c>
      <c r="H1071" s="4" t="s">
        <v>18</v>
      </c>
      <c r="I1071" s="4" t="s">
        <v>19</v>
      </c>
      <c r="J1071" s="4" t="s">
        <v>7</v>
      </c>
    </row>
    <row r="1072" spans="1:10" ht="38.25">
      <c r="A1072" s="7" t="s">
        <v>111</v>
      </c>
      <c r="B1072" s="8" t="s">
        <v>464</v>
      </c>
      <c r="C1072" s="7" t="s">
        <v>27</v>
      </c>
      <c r="D1072" s="7" t="s">
        <v>465</v>
      </c>
      <c r="E1072" s="362" t="s">
        <v>156</v>
      </c>
      <c r="F1072" s="362"/>
      <c r="G1072" s="9" t="s">
        <v>119</v>
      </c>
      <c r="H1072" s="28">
        <v>1</v>
      </c>
      <c r="I1072" s="10">
        <v>0.7</v>
      </c>
      <c r="J1072" s="10">
        <v>0.7</v>
      </c>
    </row>
    <row r="1073" spans="1:10">
      <c r="A1073" s="34" t="s">
        <v>122</v>
      </c>
      <c r="B1073" s="35" t="s">
        <v>468</v>
      </c>
      <c r="C1073" s="34" t="s">
        <v>27</v>
      </c>
      <c r="D1073" s="34" t="s">
        <v>469</v>
      </c>
      <c r="E1073" s="361" t="s">
        <v>123</v>
      </c>
      <c r="F1073" s="361"/>
      <c r="G1073" s="36" t="s">
        <v>1013</v>
      </c>
      <c r="H1073" s="37">
        <v>1.25</v>
      </c>
      <c r="I1073" s="38">
        <v>0.56000000000000005</v>
      </c>
      <c r="J1073" s="38">
        <v>0.7</v>
      </c>
    </row>
    <row r="1074" spans="1:10" ht="25.5">
      <c r="A1074" s="39"/>
      <c r="B1074" s="39"/>
      <c r="C1074" s="39"/>
      <c r="D1074" s="39"/>
      <c r="E1074" s="39" t="s">
        <v>124</v>
      </c>
      <c r="F1074" s="40">
        <v>0</v>
      </c>
      <c r="G1074" s="39" t="s">
        <v>125</v>
      </c>
      <c r="H1074" s="40">
        <v>0</v>
      </c>
      <c r="I1074" s="39" t="s">
        <v>126</v>
      </c>
      <c r="J1074" s="40">
        <v>0</v>
      </c>
    </row>
    <row r="1075" spans="1:10" ht="15" thickBot="1">
      <c r="A1075" s="39"/>
      <c r="B1075" s="39"/>
      <c r="C1075" s="39"/>
      <c r="D1075" s="39"/>
      <c r="E1075" s="39" t="s">
        <v>127</v>
      </c>
      <c r="F1075" s="40">
        <v>0.17</v>
      </c>
      <c r="G1075" s="39"/>
      <c r="H1075" s="363" t="s">
        <v>128</v>
      </c>
      <c r="I1075" s="363"/>
      <c r="J1075" s="40">
        <v>0.87</v>
      </c>
    </row>
    <row r="1076" spans="1:10" ht="15" thickTop="1">
      <c r="A1076" s="41"/>
      <c r="B1076" s="41"/>
      <c r="C1076" s="41"/>
      <c r="D1076" s="41"/>
      <c r="E1076" s="41"/>
      <c r="F1076" s="41"/>
      <c r="G1076" s="41"/>
      <c r="H1076" s="41"/>
      <c r="I1076" s="41"/>
      <c r="J1076" s="41"/>
    </row>
    <row r="1077" spans="1:10" ht="15">
      <c r="A1077" s="3"/>
      <c r="B1077" s="4" t="s">
        <v>15</v>
      </c>
      <c r="C1077" s="3" t="s">
        <v>16</v>
      </c>
      <c r="D1077" s="3" t="s">
        <v>6</v>
      </c>
      <c r="E1077" s="353" t="s">
        <v>110</v>
      </c>
      <c r="F1077" s="353"/>
      <c r="G1077" s="5" t="s">
        <v>17</v>
      </c>
      <c r="H1077" s="4" t="s">
        <v>18</v>
      </c>
      <c r="I1077" s="4" t="s">
        <v>19</v>
      </c>
      <c r="J1077" s="4" t="s">
        <v>7</v>
      </c>
    </row>
    <row r="1078" spans="1:10" ht="38.25">
      <c r="A1078" s="7" t="s">
        <v>111</v>
      </c>
      <c r="B1078" s="8" t="s">
        <v>432</v>
      </c>
      <c r="C1078" s="7" t="s">
        <v>27</v>
      </c>
      <c r="D1078" s="7" t="s">
        <v>433</v>
      </c>
      <c r="E1078" s="362" t="s">
        <v>156</v>
      </c>
      <c r="F1078" s="362"/>
      <c r="G1078" s="9" t="s">
        <v>158</v>
      </c>
      <c r="H1078" s="28">
        <v>1</v>
      </c>
      <c r="I1078" s="10">
        <v>1.25</v>
      </c>
      <c r="J1078" s="10">
        <v>1.25</v>
      </c>
    </row>
    <row r="1079" spans="1:10" ht="38.25">
      <c r="A1079" s="29" t="s">
        <v>113</v>
      </c>
      <c r="B1079" s="30" t="s">
        <v>472</v>
      </c>
      <c r="C1079" s="29" t="s">
        <v>27</v>
      </c>
      <c r="D1079" s="29" t="s">
        <v>473</v>
      </c>
      <c r="E1079" s="364" t="s">
        <v>156</v>
      </c>
      <c r="F1079" s="364"/>
      <c r="G1079" s="31" t="s">
        <v>119</v>
      </c>
      <c r="H1079" s="32">
        <v>1</v>
      </c>
      <c r="I1079" s="33">
        <v>1.1200000000000001</v>
      </c>
      <c r="J1079" s="33">
        <v>1.1200000000000001</v>
      </c>
    </row>
    <row r="1080" spans="1:10" ht="38.25">
      <c r="A1080" s="29" t="s">
        <v>113</v>
      </c>
      <c r="B1080" s="30" t="s">
        <v>470</v>
      </c>
      <c r="C1080" s="29" t="s">
        <v>27</v>
      </c>
      <c r="D1080" s="29" t="s">
        <v>471</v>
      </c>
      <c r="E1080" s="364" t="s">
        <v>156</v>
      </c>
      <c r="F1080" s="364"/>
      <c r="G1080" s="31" t="s">
        <v>119</v>
      </c>
      <c r="H1080" s="32">
        <v>1</v>
      </c>
      <c r="I1080" s="33">
        <v>0.13</v>
      </c>
      <c r="J1080" s="33">
        <v>0.13</v>
      </c>
    </row>
    <row r="1081" spans="1:10" ht="25.5">
      <c r="A1081" s="39"/>
      <c r="B1081" s="39"/>
      <c r="C1081" s="39"/>
      <c r="D1081" s="39"/>
      <c r="E1081" s="39" t="s">
        <v>124</v>
      </c>
      <c r="F1081" s="40">
        <v>0</v>
      </c>
      <c r="G1081" s="39" t="s">
        <v>125</v>
      </c>
      <c r="H1081" s="40">
        <v>0</v>
      </c>
      <c r="I1081" s="39" t="s">
        <v>126</v>
      </c>
      <c r="J1081" s="40">
        <v>0</v>
      </c>
    </row>
    <row r="1082" spans="1:10" ht="15" thickBot="1">
      <c r="A1082" s="39"/>
      <c r="B1082" s="39"/>
      <c r="C1082" s="39"/>
      <c r="D1082" s="39"/>
      <c r="E1082" s="39" t="s">
        <v>127</v>
      </c>
      <c r="F1082" s="40">
        <v>0.31</v>
      </c>
      <c r="G1082" s="39"/>
      <c r="H1082" s="363" t="s">
        <v>128</v>
      </c>
      <c r="I1082" s="363"/>
      <c r="J1082" s="40">
        <v>1.56</v>
      </c>
    </row>
    <row r="1083" spans="1:10" ht="15" thickTop="1">
      <c r="A1083" s="41"/>
      <c r="B1083" s="41"/>
      <c r="C1083" s="41"/>
      <c r="D1083" s="41"/>
      <c r="E1083" s="41"/>
      <c r="F1083" s="41"/>
      <c r="G1083" s="41"/>
      <c r="H1083" s="41"/>
      <c r="I1083" s="41"/>
      <c r="J1083" s="41"/>
    </row>
    <row r="1084" spans="1:10" ht="15">
      <c r="A1084" s="3"/>
      <c r="B1084" s="4" t="s">
        <v>15</v>
      </c>
      <c r="C1084" s="3" t="s">
        <v>16</v>
      </c>
      <c r="D1084" s="3" t="s">
        <v>6</v>
      </c>
      <c r="E1084" s="353" t="s">
        <v>110</v>
      </c>
      <c r="F1084" s="353"/>
      <c r="G1084" s="5" t="s">
        <v>17</v>
      </c>
      <c r="H1084" s="4" t="s">
        <v>18</v>
      </c>
      <c r="I1084" s="4" t="s">
        <v>19</v>
      </c>
      <c r="J1084" s="4" t="s">
        <v>7</v>
      </c>
    </row>
    <row r="1085" spans="1:10" ht="38.25">
      <c r="A1085" s="7" t="s">
        <v>111</v>
      </c>
      <c r="B1085" s="8" t="s">
        <v>430</v>
      </c>
      <c r="C1085" s="7" t="s">
        <v>27</v>
      </c>
      <c r="D1085" s="7" t="s">
        <v>431</v>
      </c>
      <c r="E1085" s="362" t="s">
        <v>156</v>
      </c>
      <c r="F1085" s="362"/>
      <c r="G1085" s="9" t="s">
        <v>157</v>
      </c>
      <c r="H1085" s="28">
        <v>1</v>
      </c>
      <c r="I1085" s="10">
        <v>3.7</v>
      </c>
      <c r="J1085" s="10">
        <v>3.7</v>
      </c>
    </row>
    <row r="1086" spans="1:10" ht="38.25">
      <c r="A1086" s="29" t="s">
        <v>113</v>
      </c>
      <c r="B1086" s="30" t="s">
        <v>472</v>
      </c>
      <c r="C1086" s="29" t="s">
        <v>27</v>
      </c>
      <c r="D1086" s="29" t="s">
        <v>473</v>
      </c>
      <c r="E1086" s="364" t="s">
        <v>156</v>
      </c>
      <c r="F1086" s="364"/>
      <c r="G1086" s="31" t="s">
        <v>119</v>
      </c>
      <c r="H1086" s="32">
        <v>1</v>
      </c>
      <c r="I1086" s="33">
        <v>1.1200000000000001</v>
      </c>
      <c r="J1086" s="33">
        <v>1.1200000000000001</v>
      </c>
    </row>
    <row r="1087" spans="1:10" ht="38.25">
      <c r="A1087" s="29" t="s">
        <v>113</v>
      </c>
      <c r="B1087" s="30" t="s">
        <v>470</v>
      </c>
      <c r="C1087" s="29" t="s">
        <v>27</v>
      </c>
      <c r="D1087" s="29" t="s">
        <v>471</v>
      </c>
      <c r="E1087" s="364" t="s">
        <v>156</v>
      </c>
      <c r="F1087" s="364"/>
      <c r="G1087" s="31" t="s">
        <v>119</v>
      </c>
      <c r="H1087" s="32">
        <v>1</v>
      </c>
      <c r="I1087" s="33">
        <v>0.13</v>
      </c>
      <c r="J1087" s="33">
        <v>0.13</v>
      </c>
    </row>
    <row r="1088" spans="1:10" ht="38.25">
      <c r="A1088" s="29" t="s">
        <v>113</v>
      </c>
      <c r="B1088" s="30" t="s">
        <v>476</v>
      </c>
      <c r="C1088" s="29" t="s">
        <v>27</v>
      </c>
      <c r="D1088" s="29" t="s">
        <v>477</v>
      </c>
      <c r="E1088" s="364" t="s">
        <v>156</v>
      </c>
      <c r="F1088" s="364"/>
      <c r="G1088" s="31" t="s">
        <v>119</v>
      </c>
      <c r="H1088" s="32">
        <v>1</v>
      </c>
      <c r="I1088" s="33">
        <v>1.05</v>
      </c>
      <c r="J1088" s="33">
        <v>1.05</v>
      </c>
    </row>
    <row r="1089" spans="1:10" ht="38.25">
      <c r="A1089" s="29" t="s">
        <v>113</v>
      </c>
      <c r="B1089" s="30" t="s">
        <v>474</v>
      </c>
      <c r="C1089" s="29" t="s">
        <v>27</v>
      </c>
      <c r="D1089" s="29" t="s">
        <v>475</v>
      </c>
      <c r="E1089" s="364" t="s">
        <v>156</v>
      </c>
      <c r="F1089" s="364"/>
      <c r="G1089" s="31" t="s">
        <v>119</v>
      </c>
      <c r="H1089" s="32">
        <v>1</v>
      </c>
      <c r="I1089" s="33">
        <v>1.4</v>
      </c>
      <c r="J1089" s="33">
        <v>1.4</v>
      </c>
    </row>
    <row r="1090" spans="1:10" ht="25.5">
      <c r="A1090" s="39"/>
      <c r="B1090" s="39"/>
      <c r="C1090" s="39"/>
      <c r="D1090" s="39"/>
      <c r="E1090" s="39" t="s">
        <v>124</v>
      </c>
      <c r="F1090" s="40">
        <v>0</v>
      </c>
      <c r="G1090" s="39" t="s">
        <v>125</v>
      </c>
      <c r="H1090" s="40">
        <v>0</v>
      </c>
      <c r="I1090" s="39" t="s">
        <v>126</v>
      </c>
      <c r="J1090" s="40">
        <v>0</v>
      </c>
    </row>
    <row r="1091" spans="1:10" ht="15" thickBot="1">
      <c r="A1091" s="39"/>
      <c r="B1091" s="39"/>
      <c r="C1091" s="39"/>
      <c r="D1091" s="39"/>
      <c r="E1091" s="39" t="s">
        <v>127</v>
      </c>
      <c r="F1091" s="40">
        <v>0.93</v>
      </c>
      <c r="G1091" s="39"/>
      <c r="H1091" s="363" t="s">
        <v>128</v>
      </c>
      <c r="I1091" s="363"/>
      <c r="J1091" s="40">
        <v>4.63</v>
      </c>
    </row>
    <row r="1092" spans="1:10" ht="15" thickTop="1">
      <c r="A1092" s="41"/>
      <c r="B1092" s="41"/>
      <c r="C1092" s="41"/>
      <c r="D1092" s="41"/>
      <c r="E1092" s="41"/>
      <c r="F1092" s="41"/>
      <c r="G1092" s="41"/>
      <c r="H1092" s="41"/>
      <c r="I1092" s="41"/>
      <c r="J1092" s="41"/>
    </row>
    <row r="1093" spans="1:10" ht="15">
      <c r="A1093" s="3"/>
      <c r="B1093" s="4" t="s">
        <v>15</v>
      </c>
      <c r="C1093" s="3" t="s">
        <v>16</v>
      </c>
      <c r="D1093" s="3" t="s">
        <v>6</v>
      </c>
      <c r="E1093" s="353" t="s">
        <v>110</v>
      </c>
      <c r="F1093" s="353"/>
      <c r="G1093" s="5" t="s">
        <v>17</v>
      </c>
      <c r="H1093" s="4" t="s">
        <v>18</v>
      </c>
      <c r="I1093" s="4" t="s">
        <v>19</v>
      </c>
      <c r="J1093" s="4" t="s">
        <v>7</v>
      </c>
    </row>
    <row r="1094" spans="1:10" ht="38.25">
      <c r="A1094" s="7" t="s">
        <v>111</v>
      </c>
      <c r="B1094" s="8" t="s">
        <v>472</v>
      </c>
      <c r="C1094" s="7" t="s">
        <v>27</v>
      </c>
      <c r="D1094" s="7" t="s">
        <v>473</v>
      </c>
      <c r="E1094" s="362" t="s">
        <v>156</v>
      </c>
      <c r="F1094" s="362"/>
      <c r="G1094" s="9" t="s">
        <v>119</v>
      </c>
      <c r="H1094" s="28">
        <v>1</v>
      </c>
      <c r="I1094" s="10">
        <v>1.1200000000000001</v>
      </c>
      <c r="J1094" s="10">
        <v>1.1200000000000001</v>
      </c>
    </row>
    <row r="1095" spans="1:10" ht="38.25">
      <c r="A1095" s="34" t="s">
        <v>122</v>
      </c>
      <c r="B1095" s="35" t="s">
        <v>478</v>
      </c>
      <c r="C1095" s="34" t="s">
        <v>27</v>
      </c>
      <c r="D1095" s="34" t="s">
        <v>479</v>
      </c>
      <c r="E1095" s="361" t="s">
        <v>211</v>
      </c>
      <c r="F1095" s="361"/>
      <c r="G1095" s="36" t="s">
        <v>75</v>
      </c>
      <c r="H1095" s="37">
        <v>6.3999999999999997E-5</v>
      </c>
      <c r="I1095" s="38">
        <v>17557.71</v>
      </c>
      <c r="J1095" s="38">
        <v>1.1200000000000001</v>
      </c>
    </row>
    <row r="1096" spans="1:10" ht="25.5">
      <c r="A1096" s="39"/>
      <c r="B1096" s="39"/>
      <c r="C1096" s="39"/>
      <c r="D1096" s="39"/>
      <c r="E1096" s="39" t="s">
        <v>124</v>
      </c>
      <c r="F1096" s="40">
        <v>0</v>
      </c>
      <c r="G1096" s="39" t="s">
        <v>125</v>
      </c>
      <c r="H1096" s="40">
        <v>0</v>
      </c>
      <c r="I1096" s="39" t="s">
        <v>126</v>
      </c>
      <c r="J1096" s="40">
        <v>0</v>
      </c>
    </row>
    <row r="1097" spans="1:10" ht="15" thickBot="1">
      <c r="A1097" s="39"/>
      <c r="B1097" s="39"/>
      <c r="C1097" s="39"/>
      <c r="D1097" s="39"/>
      <c r="E1097" s="39" t="s">
        <v>127</v>
      </c>
      <c r="F1097" s="40">
        <v>0.28000000000000003</v>
      </c>
      <c r="G1097" s="39"/>
      <c r="H1097" s="363" t="s">
        <v>128</v>
      </c>
      <c r="I1097" s="363"/>
      <c r="J1097" s="40">
        <v>1.4</v>
      </c>
    </row>
    <row r="1098" spans="1:10" ht="15" thickTop="1">
      <c r="A1098" s="41"/>
      <c r="B1098" s="41"/>
      <c r="C1098" s="41"/>
      <c r="D1098" s="41"/>
      <c r="E1098" s="41"/>
      <c r="F1098" s="41"/>
      <c r="G1098" s="41"/>
      <c r="H1098" s="41"/>
      <c r="I1098" s="41"/>
      <c r="J1098" s="41"/>
    </row>
    <row r="1099" spans="1:10" ht="15">
      <c r="A1099" s="3"/>
      <c r="B1099" s="4" t="s">
        <v>15</v>
      </c>
      <c r="C1099" s="3" t="s">
        <v>16</v>
      </c>
      <c r="D1099" s="3" t="s">
        <v>6</v>
      </c>
      <c r="E1099" s="353" t="s">
        <v>110</v>
      </c>
      <c r="F1099" s="353"/>
      <c r="G1099" s="5" t="s">
        <v>17</v>
      </c>
      <c r="H1099" s="4" t="s">
        <v>18</v>
      </c>
      <c r="I1099" s="4" t="s">
        <v>19</v>
      </c>
      <c r="J1099" s="4" t="s">
        <v>7</v>
      </c>
    </row>
    <row r="1100" spans="1:10" ht="38.25">
      <c r="A1100" s="7" t="s">
        <v>111</v>
      </c>
      <c r="B1100" s="8" t="s">
        <v>470</v>
      </c>
      <c r="C1100" s="7" t="s">
        <v>27</v>
      </c>
      <c r="D1100" s="7" t="s">
        <v>471</v>
      </c>
      <c r="E1100" s="362" t="s">
        <v>156</v>
      </c>
      <c r="F1100" s="362"/>
      <c r="G1100" s="9" t="s">
        <v>119</v>
      </c>
      <c r="H1100" s="28">
        <v>1</v>
      </c>
      <c r="I1100" s="10">
        <v>0.13</v>
      </c>
      <c r="J1100" s="10">
        <v>0.13</v>
      </c>
    </row>
    <row r="1101" spans="1:10" ht="38.25">
      <c r="A1101" s="34" t="s">
        <v>122</v>
      </c>
      <c r="B1101" s="35" t="s">
        <v>478</v>
      </c>
      <c r="C1101" s="34" t="s">
        <v>27</v>
      </c>
      <c r="D1101" s="34" t="s">
        <v>479</v>
      </c>
      <c r="E1101" s="361" t="s">
        <v>211</v>
      </c>
      <c r="F1101" s="361"/>
      <c r="G1101" s="36" t="s">
        <v>75</v>
      </c>
      <c r="H1101" s="37">
        <v>7.6000000000000001E-6</v>
      </c>
      <c r="I1101" s="38">
        <v>17557.71</v>
      </c>
      <c r="J1101" s="38">
        <v>0.13</v>
      </c>
    </row>
    <row r="1102" spans="1:10" ht="25.5">
      <c r="A1102" s="39"/>
      <c r="B1102" s="39"/>
      <c r="C1102" s="39"/>
      <c r="D1102" s="39"/>
      <c r="E1102" s="39" t="s">
        <v>124</v>
      </c>
      <c r="F1102" s="40">
        <v>0</v>
      </c>
      <c r="G1102" s="39" t="s">
        <v>125</v>
      </c>
      <c r="H1102" s="40">
        <v>0</v>
      </c>
      <c r="I1102" s="39" t="s">
        <v>126</v>
      </c>
      <c r="J1102" s="40">
        <v>0</v>
      </c>
    </row>
    <row r="1103" spans="1:10" ht="15" thickBot="1">
      <c r="A1103" s="39"/>
      <c r="B1103" s="39"/>
      <c r="C1103" s="39"/>
      <c r="D1103" s="39"/>
      <c r="E1103" s="39" t="s">
        <v>127</v>
      </c>
      <c r="F1103" s="40">
        <v>0.03</v>
      </c>
      <c r="G1103" s="39"/>
      <c r="H1103" s="363" t="s">
        <v>128</v>
      </c>
      <c r="I1103" s="363"/>
      <c r="J1103" s="40">
        <v>0.16</v>
      </c>
    </row>
    <row r="1104" spans="1:10" ht="15" thickTop="1">
      <c r="A1104" s="41"/>
      <c r="B1104" s="41"/>
      <c r="C1104" s="41"/>
      <c r="D1104" s="41"/>
      <c r="E1104" s="41"/>
      <c r="F1104" s="41"/>
      <c r="G1104" s="41"/>
      <c r="H1104" s="41"/>
      <c r="I1104" s="41"/>
      <c r="J1104" s="41"/>
    </row>
    <row r="1105" spans="1:10" ht="15">
      <c r="A1105" s="3"/>
      <c r="B1105" s="4" t="s">
        <v>15</v>
      </c>
      <c r="C1105" s="3" t="s">
        <v>16</v>
      </c>
      <c r="D1105" s="3" t="s">
        <v>6</v>
      </c>
      <c r="E1105" s="353" t="s">
        <v>110</v>
      </c>
      <c r="F1105" s="353"/>
      <c r="G1105" s="5" t="s">
        <v>17</v>
      </c>
      <c r="H1105" s="4" t="s">
        <v>18</v>
      </c>
      <c r="I1105" s="4" t="s">
        <v>19</v>
      </c>
      <c r="J1105" s="4" t="s">
        <v>7</v>
      </c>
    </row>
    <row r="1106" spans="1:10" ht="38.25">
      <c r="A1106" s="7" t="s">
        <v>111</v>
      </c>
      <c r="B1106" s="8" t="s">
        <v>476</v>
      </c>
      <c r="C1106" s="7" t="s">
        <v>27</v>
      </c>
      <c r="D1106" s="7" t="s">
        <v>477</v>
      </c>
      <c r="E1106" s="362" t="s">
        <v>156</v>
      </c>
      <c r="F1106" s="362"/>
      <c r="G1106" s="9" t="s">
        <v>119</v>
      </c>
      <c r="H1106" s="28">
        <v>1</v>
      </c>
      <c r="I1106" s="10">
        <v>1.05</v>
      </c>
      <c r="J1106" s="10">
        <v>1.05</v>
      </c>
    </row>
    <row r="1107" spans="1:10" ht="38.25">
      <c r="A1107" s="34" t="s">
        <v>122</v>
      </c>
      <c r="B1107" s="35" t="s">
        <v>478</v>
      </c>
      <c r="C1107" s="34" t="s">
        <v>27</v>
      </c>
      <c r="D1107" s="34" t="s">
        <v>479</v>
      </c>
      <c r="E1107" s="361" t="s">
        <v>211</v>
      </c>
      <c r="F1107" s="361"/>
      <c r="G1107" s="36" t="s">
        <v>75</v>
      </c>
      <c r="H1107" s="37">
        <v>6.0000000000000002E-5</v>
      </c>
      <c r="I1107" s="38">
        <v>17557.71</v>
      </c>
      <c r="J1107" s="38">
        <v>1.05</v>
      </c>
    </row>
    <row r="1108" spans="1:10" ht="25.5">
      <c r="A1108" s="39"/>
      <c r="B1108" s="39"/>
      <c r="C1108" s="39"/>
      <c r="D1108" s="39"/>
      <c r="E1108" s="39" t="s">
        <v>124</v>
      </c>
      <c r="F1108" s="40">
        <v>0</v>
      </c>
      <c r="G1108" s="39" t="s">
        <v>125</v>
      </c>
      <c r="H1108" s="40">
        <v>0</v>
      </c>
      <c r="I1108" s="39" t="s">
        <v>126</v>
      </c>
      <c r="J1108" s="40">
        <v>0</v>
      </c>
    </row>
    <row r="1109" spans="1:10" ht="15" thickBot="1">
      <c r="A1109" s="39"/>
      <c r="B1109" s="39"/>
      <c r="C1109" s="39"/>
      <c r="D1109" s="39"/>
      <c r="E1109" s="39" t="s">
        <v>127</v>
      </c>
      <c r="F1109" s="40">
        <v>0.26</v>
      </c>
      <c r="G1109" s="39"/>
      <c r="H1109" s="363" t="s">
        <v>128</v>
      </c>
      <c r="I1109" s="363"/>
      <c r="J1109" s="40">
        <v>1.31</v>
      </c>
    </row>
    <row r="1110" spans="1:10" ht="15" thickTop="1">
      <c r="A1110" s="41"/>
      <c r="B1110" s="41"/>
      <c r="C1110" s="41"/>
      <c r="D1110" s="41"/>
      <c r="E1110" s="41"/>
      <c r="F1110" s="41"/>
      <c r="G1110" s="41"/>
      <c r="H1110" s="41"/>
      <c r="I1110" s="41"/>
      <c r="J1110" s="41"/>
    </row>
    <row r="1111" spans="1:10" ht="15">
      <c r="A1111" s="3"/>
      <c r="B1111" s="4" t="s">
        <v>15</v>
      </c>
      <c r="C1111" s="3" t="s">
        <v>16</v>
      </c>
      <c r="D1111" s="3" t="s">
        <v>6</v>
      </c>
      <c r="E1111" s="353" t="s">
        <v>110</v>
      </c>
      <c r="F1111" s="353"/>
      <c r="G1111" s="5" t="s">
        <v>17</v>
      </c>
      <c r="H1111" s="4" t="s">
        <v>18</v>
      </c>
      <c r="I1111" s="4" t="s">
        <v>19</v>
      </c>
      <c r="J1111" s="4" t="s">
        <v>7</v>
      </c>
    </row>
    <row r="1112" spans="1:10" ht="38.25">
      <c r="A1112" s="7" t="s">
        <v>111</v>
      </c>
      <c r="B1112" s="8" t="s">
        <v>474</v>
      </c>
      <c r="C1112" s="7" t="s">
        <v>27</v>
      </c>
      <c r="D1112" s="7" t="s">
        <v>475</v>
      </c>
      <c r="E1112" s="362" t="s">
        <v>156</v>
      </c>
      <c r="F1112" s="362"/>
      <c r="G1112" s="9" t="s">
        <v>119</v>
      </c>
      <c r="H1112" s="28">
        <v>1</v>
      </c>
      <c r="I1112" s="10">
        <v>1.4</v>
      </c>
      <c r="J1112" s="10">
        <v>1.4</v>
      </c>
    </row>
    <row r="1113" spans="1:10">
      <c r="A1113" s="34" t="s">
        <v>122</v>
      </c>
      <c r="B1113" s="35" t="s">
        <v>468</v>
      </c>
      <c r="C1113" s="34" t="s">
        <v>27</v>
      </c>
      <c r="D1113" s="34" t="s">
        <v>469</v>
      </c>
      <c r="E1113" s="361" t="s">
        <v>123</v>
      </c>
      <c r="F1113" s="361"/>
      <c r="G1113" s="36" t="s">
        <v>1013</v>
      </c>
      <c r="H1113" s="37">
        <v>2.5</v>
      </c>
      <c r="I1113" s="38">
        <v>0.56000000000000005</v>
      </c>
      <c r="J1113" s="38">
        <v>1.4</v>
      </c>
    </row>
    <row r="1114" spans="1:10" ht="25.5">
      <c r="A1114" s="39"/>
      <c r="B1114" s="39"/>
      <c r="C1114" s="39"/>
      <c r="D1114" s="39"/>
      <c r="E1114" s="39" t="s">
        <v>124</v>
      </c>
      <c r="F1114" s="40">
        <v>0</v>
      </c>
      <c r="G1114" s="39" t="s">
        <v>125</v>
      </c>
      <c r="H1114" s="40">
        <v>0</v>
      </c>
      <c r="I1114" s="39" t="s">
        <v>126</v>
      </c>
      <c r="J1114" s="40">
        <v>0</v>
      </c>
    </row>
    <row r="1115" spans="1:10" ht="15" thickBot="1">
      <c r="A1115" s="39"/>
      <c r="B1115" s="39"/>
      <c r="C1115" s="39"/>
      <c r="D1115" s="39"/>
      <c r="E1115" s="39" t="s">
        <v>127</v>
      </c>
      <c r="F1115" s="40">
        <v>0.35</v>
      </c>
      <c r="G1115" s="39"/>
      <c r="H1115" s="363" t="s">
        <v>128</v>
      </c>
      <c r="I1115" s="363"/>
      <c r="J1115" s="40">
        <v>1.75</v>
      </c>
    </row>
    <row r="1116" spans="1:10" ht="15" thickTop="1">
      <c r="A1116" s="41"/>
      <c r="B1116" s="41"/>
      <c r="C1116" s="41"/>
      <c r="D1116" s="41"/>
      <c r="E1116" s="41"/>
      <c r="F1116" s="41"/>
      <c r="G1116" s="41"/>
      <c r="H1116" s="41"/>
      <c r="I1116" s="41"/>
      <c r="J1116" s="41"/>
    </row>
    <row r="1117" spans="1:10" ht="15">
      <c r="A1117" s="3"/>
      <c r="B1117" s="4" t="s">
        <v>15</v>
      </c>
      <c r="C1117" s="3" t="s">
        <v>16</v>
      </c>
      <c r="D1117" s="3" t="s">
        <v>6</v>
      </c>
      <c r="E1117" s="353" t="s">
        <v>110</v>
      </c>
      <c r="F1117" s="353"/>
      <c r="G1117" s="5" t="s">
        <v>17</v>
      </c>
      <c r="H1117" s="4" t="s">
        <v>18</v>
      </c>
      <c r="I1117" s="4" t="s">
        <v>19</v>
      </c>
      <c r="J1117" s="4" t="s">
        <v>7</v>
      </c>
    </row>
    <row r="1118" spans="1:10">
      <c r="A1118" s="7" t="s">
        <v>111</v>
      </c>
      <c r="B1118" s="8" t="s">
        <v>117</v>
      </c>
      <c r="C1118" s="7" t="s">
        <v>27</v>
      </c>
      <c r="D1118" s="7" t="s">
        <v>118</v>
      </c>
      <c r="E1118" s="362" t="s">
        <v>112</v>
      </c>
      <c r="F1118" s="362"/>
      <c r="G1118" s="9" t="s">
        <v>119</v>
      </c>
      <c r="H1118" s="28">
        <v>1</v>
      </c>
      <c r="I1118" s="10">
        <v>17.36</v>
      </c>
      <c r="J1118" s="10">
        <v>17.36</v>
      </c>
    </row>
    <row r="1119" spans="1:10" ht="25.5">
      <c r="A1119" s="29" t="s">
        <v>113</v>
      </c>
      <c r="B1119" s="30" t="s">
        <v>488</v>
      </c>
      <c r="C1119" s="29" t="s">
        <v>27</v>
      </c>
      <c r="D1119" s="29" t="s">
        <v>489</v>
      </c>
      <c r="E1119" s="364" t="s">
        <v>112</v>
      </c>
      <c r="F1119" s="364"/>
      <c r="G1119" s="31" t="s">
        <v>119</v>
      </c>
      <c r="H1119" s="32">
        <v>1</v>
      </c>
      <c r="I1119" s="33">
        <v>0.12</v>
      </c>
      <c r="J1119" s="33">
        <v>0.12</v>
      </c>
    </row>
    <row r="1120" spans="1:10">
      <c r="A1120" s="34" t="s">
        <v>122</v>
      </c>
      <c r="B1120" s="35" t="s">
        <v>400</v>
      </c>
      <c r="C1120" s="34" t="s">
        <v>27</v>
      </c>
      <c r="D1120" s="34" t="s">
        <v>401</v>
      </c>
      <c r="E1120" s="361" t="s">
        <v>402</v>
      </c>
      <c r="F1120" s="361"/>
      <c r="G1120" s="36" t="s">
        <v>119</v>
      </c>
      <c r="H1120" s="37">
        <v>1</v>
      </c>
      <c r="I1120" s="38">
        <v>0.84</v>
      </c>
      <c r="J1120" s="38">
        <v>0.84</v>
      </c>
    </row>
    <row r="1121" spans="1:10">
      <c r="A1121" s="34" t="s">
        <v>122</v>
      </c>
      <c r="B1121" s="35" t="s">
        <v>490</v>
      </c>
      <c r="C1121" s="34" t="s">
        <v>27</v>
      </c>
      <c r="D1121" s="34" t="s">
        <v>1014</v>
      </c>
      <c r="E1121" s="361" t="s">
        <v>399</v>
      </c>
      <c r="F1121" s="361"/>
      <c r="G1121" s="36" t="s">
        <v>119</v>
      </c>
      <c r="H1121" s="37">
        <v>1</v>
      </c>
      <c r="I1121" s="38">
        <v>13.61</v>
      </c>
      <c r="J1121" s="38">
        <v>13.61</v>
      </c>
    </row>
    <row r="1122" spans="1:10" ht="25.5">
      <c r="A1122" s="34" t="s">
        <v>122</v>
      </c>
      <c r="B1122" s="35" t="s">
        <v>418</v>
      </c>
      <c r="C1122" s="34" t="s">
        <v>27</v>
      </c>
      <c r="D1122" s="34" t="s">
        <v>419</v>
      </c>
      <c r="E1122" s="361" t="s">
        <v>211</v>
      </c>
      <c r="F1122" s="361"/>
      <c r="G1122" s="36" t="s">
        <v>119</v>
      </c>
      <c r="H1122" s="37">
        <v>1</v>
      </c>
      <c r="I1122" s="38">
        <v>1.0900000000000001</v>
      </c>
      <c r="J1122" s="38">
        <v>1.0900000000000001</v>
      </c>
    </row>
    <row r="1123" spans="1:10">
      <c r="A1123" s="34" t="s">
        <v>122</v>
      </c>
      <c r="B1123" s="35" t="s">
        <v>405</v>
      </c>
      <c r="C1123" s="34" t="s">
        <v>27</v>
      </c>
      <c r="D1123" s="34" t="s">
        <v>406</v>
      </c>
      <c r="E1123" s="361" t="s">
        <v>402</v>
      </c>
      <c r="F1123" s="361"/>
      <c r="G1123" s="36" t="s">
        <v>119</v>
      </c>
      <c r="H1123" s="37">
        <v>1</v>
      </c>
      <c r="I1123" s="38">
        <v>0.7</v>
      </c>
      <c r="J1123" s="38">
        <v>0.7</v>
      </c>
    </row>
    <row r="1124" spans="1:10" ht="25.5">
      <c r="A1124" s="34" t="s">
        <v>122</v>
      </c>
      <c r="B1124" s="35" t="s">
        <v>420</v>
      </c>
      <c r="C1124" s="34" t="s">
        <v>27</v>
      </c>
      <c r="D1124" s="34" t="s">
        <v>421</v>
      </c>
      <c r="E1124" s="361" t="s">
        <v>211</v>
      </c>
      <c r="F1124" s="361"/>
      <c r="G1124" s="36" t="s">
        <v>119</v>
      </c>
      <c r="H1124" s="37">
        <v>1</v>
      </c>
      <c r="I1124" s="38">
        <v>0.39</v>
      </c>
      <c r="J1124" s="38">
        <v>0.39</v>
      </c>
    </row>
    <row r="1125" spans="1:10">
      <c r="A1125" s="34" t="s">
        <v>122</v>
      </c>
      <c r="B1125" s="35" t="s">
        <v>409</v>
      </c>
      <c r="C1125" s="34" t="s">
        <v>27</v>
      </c>
      <c r="D1125" s="34" t="s">
        <v>410</v>
      </c>
      <c r="E1125" s="361" t="s">
        <v>411</v>
      </c>
      <c r="F1125" s="361"/>
      <c r="G1125" s="36" t="s">
        <v>119</v>
      </c>
      <c r="H1125" s="37">
        <v>1</v>
      </c>
      <c r="I1125" s="38">
        <v>0.01</v>
      </c>
      <c r="J1125" s="38">
        <v>0.01</v>
      </c>
    </row>
    <row r="1126" spans="1:10">
      <c r="A1126" s="34" t="s">
        <v>122</v>
      </c>
      <c r="B1126" s="35" t="s">
        <v>412</v>
      </c>
      <c r="C1126" s="34" t="s">
        <v>27</v>
      </c>
      <c r="D1126" s="34" t="s">
        <v>413</v>
      </c>
      <c r="E1126" s="361" t="s">
        <v>414</v>
      </c>
      <c r="F1126" s="361"/>
      <c r="G1126" s="36" t="s">
        <v>119</v>
      </c>
      <c r="H1126" s="37">
        <v>1</v>
      </c>
      <c r="I1126" s="38">
        <v>0.6</v>
      </c>
      <c r="J1126" s="38">
        <v>0.6</v>
      </c>
    </row>
    <row r="1127" spans="1:10" ht="25.5">
      <c r="A1127" s="39"/>
      <c r="B1127" s="39"/>
      <c r="C1127" s="39"/>
      <c r="D1127" s="39"/>
      <c r="E1127" s="39" t="s">
        <v>124</v>
      </c>
      <c r="F1127" s="40">
        <v>7.3940438000000004</v>
      </c>
      <c r="G1127" s="39" t="s">
        <v>125</v>
      </c>
      <c r="H1127" s="40">
        <v>6.34</v>
      </c>
      <c r="I1127" s="39" t="s">
        <v>126</v>
      </c>
      <c r="J1127" s="40">
        <v>13.73</v>
      </c>
    </row>
    <row r="1128" spans="1:10" ht="15" thickBot="1">
      <c r="A1128" s="39"/>
      <c r="B1128" s="39"/>
      <c r="C1128" s="39"/>
      <c r="D1128" s="39"/>
      <c r="E1128" s="39" t="s">
        <v>127</v>
      </c>
      <c r="F1128" s="40">
        <v>4.37</v>
      </c>
      <c r="G1128" s="39"/>
      <c r="H1128" s="363" t="s">
        <v>128</v>
      </c>
      <c r="I1128" s="363"/>
      <c r="J1128" s="40">
        <v>21.73</v>
      </c>
    </row>
    <row r="1129" spans="1:10" ht="15" thickTop="1">
      <c r="A1129" s="41"/>
      <c r="B1129" s="41"/>
      <c r="C1129" s="41"/>
      <c r="D1129" s="41"/>
      <c r="E1129" s="41"/>
      <c r="F1129" s="41"/>
      <c r="G1129" s="41"/>
      <c r="H1129" s="41"/>
      <c r="I1129" s="41"/>
      <c r="J1129" s="41"/>
    </row>
    <row r="1130" spans="1:10" ht="15">
      <c r="A1130" s="3"/>
      <c r="B1130" s="4" t="s">
        <v>15</v>
      </c>
      <c r="C1130" s="3" t="s">
        <v>16</v>
      </c>
      <c r="D1130" s="3" t="s">
        <v>6</v>
      </c>
      <c r="E1130" s="353" t="s">
        <v>110</v>
      </c>
      <c r="F1130" s="353"/>
      <c r="G1130" s="5" t="s">
        <v>17</v>
      </c>
      <c r="H1130" s="4" t="s">
        <v>18</v>
      </c>
      <c r="I1130" s="4" t="s">
        <v>19</v>
      </c>
      <c r="J1130" s="4" t="s">
        <v>7</v>
      </c>
    </row>
    <row r="1131" spans="1:10" ht="38.25">
      <c r="A1131" s="7" t="s">
        <v>111</v>
      </c>
      <c r="B1131" s="8" t="s">
        <v>261</v>
      </c>
      <c r="C1131" s="7" t="s">
        <v>27</v>
      </c>
      <c r="D1131" s="7" t="s">
        <v>262</v>
      </c>
      <c r="E1131" s="362" t="s">
        <v>116</v>
      </c>
      <c r="F1131" s="362"/>
      <c r="G1131" s="9" t="s">
        <v>30</v>
      </c>
      <c r="H1131" s="28">
        <v>1</v>
      </c>
      <c r="I1131" s="10">
        <v>303.55</v>
      </c>
      <c r="J1131" s="10">
        <v>303.55</v>
      </c>
    </row>
    <row r="1132" spans="1:10" ht="38.25">
      <c r="A1132" s="29" t="s">
        <v>113</v>
      </c>
      <c r="B1132" s="30" t="s">
        <v>430</v>
      </c>
      <c r="C1132" s="29" t="s">
        <v>27</v>
      </c>
      <c r="D1132" s="29" t="s">
        <v>431</v>
      </c>
      <c r="E1132" s="364" t="s">
        <v>156</v>
      </c>
      <c r="F1132" s="364"/>
      <c r="G1132" s="31" t="s">
        <v>157</v>
      </c>
      <c r="H1132" s="32">
        <v>0.65720000000000001</v>
      </c>
      <c r="I1132" s="33">
        <v>3.7</v>
      </c>
      <c r="J1132" s="33">
        <v>2.4300000000000002</v>
      </c>
    </row>
    <row r="1133" spans="1:10" ht="38.25">
      <c r="A1133" s="29" t="s">
        <v>113</v>
      </c>
      <c r="B1133" s="30" t="s">
        <v>432</v>
      </c>
      <c r="C1133" s="29" t="s">
        <v>27</v>
      </c>
      <c r="D1133" s="29" t="s">
        <v>433</v>
      </c>
      <c r="E1133" s="364" t="s">
        <v>156</v>
      </c>
      <c r="F1133" s="364"/>
      <c r="G1133" s="31" t="s">
        <v>158</v>
      </c>
      <c r="H1133" s="32">
        <v>0.61970000000000003</v>
      </c>
      <c r="I1133" s="33">
        <v>1.25</v>
      </c>
      <c r="J1133" s="33">
        <v>0.77</v>
      </c>
    </row>
    <row r="1134" spans="1:10" ht="25.5">
      <c r="A1134" s="29" t="s">
        <v>113</v>
      </c>
      <c r="B1134" s="30" t="s">
        <v>120</v>
      </c>
      <c r="C1134" s="29" t="s">
        <v>27</v>
      </c>
      <c r="D1134" s="29" t="s">
        <v>121</v>
      </c>
      <c r="E1134" s="364" t="s">
        <v>112</v>
      </c>
      <c r="F1134" s="364"/>
      <c r="G1134" s="31" t="s">
        <v>119</v>
      </c>
      <c r="H1134" s="32">
        <v>2.0266999999999999</v>
      </c>
      <c r="I1134" s="33">
        <v>13.91</v>
      </c>
      <c r="J1134" s="33">
        <v>28.19</v>
      </c>
    </row>
    <row r="1135" spans="1:10" ht="25.5">
      <c r="A1135" s="29" t="s">
        <v>113</v>
      </c>
      <c r="B1135" s="30" t="s">
        <v>251</v>
      </c>
      <c r="C1135" s="29" t="s">
        <v>27</v>
      </c>
      <c r="D1135" s="29" t="s">
        <v>252</v>
      </c>
      <c r="E1135" s="364" t="s">
        <v>112</v>
      </c>
      <c r="F1135" s="364"/>
      <c r="G1135" s="31" t="s">
        <v>119</v>
      </c>
      <c r="H1135" s="32">
        <v>1.2767999999999999</v>
      </c>
      <c r="I1135" s="33">
        <v>14.93</v>
      </c>
      <c r="J1135" s="33">
        <v>19.059999999999999</v>
      </c>
    </row>
    <row r="1136" spans="1:10" ht="25.5">
      <c r="A1136" s="34" t="s">
        <v>122</v>
      </c>
      <c r="B1136" s="35" t="s">
        <v>253</v>
      </c>
      <c r="C1136" s="34" t="s">
        <v>27</v>
      </c>
      <c r="D1136" s="34" t="s">
        <v>254</v>
      </c>
      <c r="E1136" s="361" t="s">
        <v>123</v>
      </c>
      <c r="F1136" s="361"/>
      <c r="G1136" s="36" t="s">
        <v>30</v>
      </c>
      <c r="H1136" s="37">
        <v>0.76090000000000002</v>
      </c>
      <c r="I1136" s="38">
        <v>77.69</v>
      </c>
      <c r="J1136" s="38">
        <v>59.11</v>
      </c>
    </row>
    <row r="1137" spans="1:10">
      <c r="A1137" s="34" t="s">
        <v>122</v>
      </c>
      <c r="B1137" s="35" t="s">
        <v>255</v>
      </c>
      <c r="C1137" s="34" t="s">
        <v>27</v>
      </c>
      <c r="D1137" s="34" t="s">
        <v>256</v>
      </c>
      <c r="E1137" s="361" t="s">
        <v>123</v>
      </c>
      <c r="F1137" s="361"/>
      <c r="G1137" s="36" t="s">
        <v>34</v>
      </c>
      <c r="H1137" s="37">
        <v>325.15890000000002</v>
      </c>
      <c r="I1137" s="38">
        <v>0.46</v>
      </c>
      <c r="J1137" s="38">
        <v>149.57</v>
      </c>
    </row>
    <row r="1138" spans="1:10" ht="25.5">
      <c r="A1138" s="34" t="s">
        <v>122</v>
      </c>
      <c r="B1138" s="35" t="s">
        <v>257</v>
      </c>
      <c r="C1138" s="34" t="s">
        <v>27</v>
      </c>
      <c r="D1138" s="34" t="s">
        <v>258</v>
      </c>
      <c r="E1138" s="361" t="s">
        <v>123</v>
      </c>
      <c r="F1138" s="361"/>
      <c r="G1138" s="36" t="s">
        <v>30</v>
      </c>
      <c r="H1138" s="37">
        <v>0.59119999999999995</v>
      </c>
      <c r="I1138" s="38">
        <v>75.14</v>
      </c>
      <c r="J1138" s="38">
        <v>44.42</v>
      </c>
    </row>
    <row r="1139" spans="1:10" ht="25.5">
      <c r="A1139" s="39"/>
      <c r="B1139" s="39"/>
      <c r="C1139" s="39"/>
      <c r="D1139" s="39"/>
      <c r="E1139" s="39" t="s">
        <v>124</v>
      </c>
      <c r="F1139" s="40">
        <v>19.554095535570035</v>
      </c>
      <c r="G1139" s="39" t="s">
        <v>125</v>
      </c>
      <c r="H1139" s="40">
        <v>16.760000000000002</v>
      </c>
      <c r="I1139" s="39" t="s">
        <v>126</v>
      </c>
      <c r="J1139" s="40">
        <v>36.31</v>
      </c>
    </row>
    <row r="1140" spans="1:10" ht="15" thickBot="1">
      <c r="A1140" s="39"/>
      <c r="B1140" s="39"/>
      <c r="C1140" s="39"/>
      <c r="D1140" s="39"/>
      <c r="E1140" s="39" t="s">
        <v>127</v>
      </c>
      <c r="F1140" s="40">
        <v>76.55</v>
      </c>
      <c r="G1140" s="39"/>
      <c r="H1140" s="363" t="s">
        <v>128</v>
      </c>
      <c r="I1140" s="363"/>
      <c r="J1140" s="40">
        <v>380.1</v>
      </c>
    </row>
    <row r="1141" spans="1:10" ht="15" thickTop="1">
      <c r="A1141" s="41"/>
      <c r="B1141" s="41"/>
      <c r="C1141" s="41"/>
      <c r="D1141" s="41"/>
      <c r="E1141" s="41"/>
      <c r="F1141" s="41"/>
      <c r="G1141" s="41"/>
      <c r="H1141" s="41"/>
      <c r="I1141" s="41"/>
      <c r="J1141" s="41"/>
    </row>
    <row r="1142" spans="1:10" ht="15">
      <c r="A1142" s="3"/>
      <c r="B1142" s="4" t="s">
        <v>15</v>
      </c>
      <c r="C1142" s="3" t="s">
        <v>16</v>
      </c>
      <c r="D1142" s="3" t="s">
        <v>6</v>
      </c>
      <c r="E1142" s="353" t="s">
        <v>110</v>
      </c>
      <c r="F1142" s="353"/>
      <c r="G1142" s="5" t="s">
        <v>17</v>
      </c>
      <c r="H1142" s="4" t="s">
        <v>18</v>
      </c>
      <c r="I1142" s="4" t="s">
        <v>19</v>
      </c>
      <c r="J1142" s="4" t="s">
        <v>7</v>
      </c>
    </row>
    <row r="1143" spans="1:10" ht="25.5">
      <c r="A1143" s="7" t="s">
        <v>111</v>
      </c>
      <c r="B1143" s="8" t="s">
        <v>77</v>
      </c>
      <c r="C1143" s="7" t="s">
        <v>27</v>
      </c>
      <c r="D1143" s="7" t="s">
        <v>78</v>
      </c>
      <c r="E1143" s="362" t="s">
        <v>116</v>
      </c>
      <c r="F1143" s="362"/>
      <c r="G1143" s="9" t="s">
        <v>30</v>
      </c>
      <c r="H1143" s="28">
        <v>1</v>
      </c>
      <c r="I1143" s="10">
        <v>299.32</v>
      </c>
      <c r="J1143" s="10">
        <v>299.32</v>
      </c>
    </row>
    <row r="1144" spans="1:10" ht="25.5">
      <c r="A1144" s="29" t="s">
        <v>113</v>
      </c>
      <c r="B1144" s="30" t="s">
        <v>120</v>
      </c>
      <c r="C1144" s="29" t="s">
        <v>27</v>
      </c>
      <c r="D1144" s="29" t="s">
        <v>121</v>
      </c>
      <c r="E1144" s="364" t="s">
        <v>112</v>
      </c>
      <c r="F1144" s="364"/>
      <c r="G1144" s="31" t="s">
        <v>119</v>
      </c>
      <c r="H1144" s="32">
        <v>6.2858000000000001</v>
      </c>
      <c r="I1144" s="33">
        <v>13.91</v>
      </c>
      <c r="J1144" s="33">
        <v>87.43</v>
      </c>
    </row>
    <row r="1145" spans="1:10" ht="25.5">
      <c r="A1145" s="34" t="s">
        <v>122</v>
      </c>
      <c r="B1145" s="35" t="s">
        <v>253</v>
      </c>
      <c r="C1145" s="34" t="s">
        <v>27</v>
      </c>
      <c r="D1145" s="34" t="s">
        <v>254</v>
      </c>
      <c r="E1145" s="361" t="s">
        <v>123</v>
      </c>
      <c r="F1145" s="361"/>
      <c r="G1145" s="36" t="s">
        <v>30</v>
      </c>
      <c r="H1145" s="37">
        <v>0.8538</v>
      </c>
      <c r="I1145" s="38">
        <v>77.69</v>
      </c>
      <c r="J1145" s="38">
        <v>66.33</v>
      </c>
    </row>
    <row r="1146" spans="1:10">
      <c r="A1146" s="34" t="s">
        <v>122</v>
      </c>
      <c r="B1146" s="35" t="s">
        <v>255</v>
      </c>
      <c r="C1146" s="34" t="s">
        <v>27</v>
      </c>
      <c r="D1146" s="34" t="s">
        <v>256</v>
      </c>
      <c r="E1146" s="361" t="s">
        <v>123</v>
      </c>
      <c r="F1146" s="361"/>
      <c r="G1146" s="36" t="s">
        <v>34</v>
      </c>
      <c r="H1146" s="37">
        <v>218.93</v>
      </c>
      <c r="I1146" s="38">
        <v>0.46</v>
      </c>
      <c r="J1146" s="38">
        <v>100.7</v>
      </c>
    </row>
    <row r="1147" spans="1:10" ht="25.5">
      <c r="A1147" s="34" t="s">
        <v>122</v>
      </c>
      <c r="B1147" s="35" t="s">
        <v>257</v>
      </c>
      <c r="C1147" s="34" t="s">
        <v>27</v>
      </c>
      <c r="D1147" s="34" t="s">
        <v>258</v>
      </c>
      <c r="E1147" s="361" t="s">
        <v>123</v>
      </c>
      <c r="F1147" s="361"/>
      <c r="G1147" s="36" t="s">
        <v>30</v>
      </c>
      <c r="H1147" s="37">
        <v>0.59709999999999996</v>
      </c>
      <c r="I1147" s="38">
        <v>75.14</v>
      </c>
      <c r="J1147" s="38">
        <v>44.86</v>
      </c>
    </row>
    <row r="1148" spans="1:10" ht="25.5">
      <c r="A1148" s="39"/>
      <c r="B1148" s="39"/>
      <c r="C1148" s="39"/>
      <c r="D1148" s="39"/>
      <c r="E1148" s="39" t="s">
        <v>124</v>
      </c>
      <c r="F1148" s="40">
        <v>34.832247293876897</v>
      </c>
      <c r="G1148" s="39" t="s">
        <v>125</v>
      </c>
      <c r="H1148" s="40">
        <v>29.85</v>
      </c>
      <c r="I1148" s="39" t="s">
        <v>126</v>
      </c>
      <c r="J1148" s="40">
        <v>64.680000000000007</v>
      </c>
    </row>
    <row r="1149" spans="1:10" ht="15" thickBot="1">
      <c r="A1149" s="39"/>
      <c r="B1149" s="39"/>
      <c r="C1149" s="39"/>
      <c r="D1149" s="39"/>
      <c r="E1149" s="39" t="s">
        <v>127</v>
      </c>
      <c r="F1149" s="40">
        <v>75.48</v>
      </c>
      <c r="G1149" s="39"/>
      <c r="H1149" s="363" t="s">
        <v>128</v>
      </c>
      <c r="I1149" s="363"/>
      <c r="J1149" s="40">
        <v>374.8</v>
      </c>
    </row>
    <row r="1150" spans="1:10" ht="15" thickTop="1">
      <c r="A1150" s="41"/>
      <c r="B1150" s="41"/>
      <c r="C1150" s="41"/>
      <c r="D1150" s="41"/>
      <c r="E1150" s="41"/>
      <c r="F1150" s="41"/>
      <c r="G1150" s="41"/>
      <c r="H1150" s="41"/>
      <c r="I1150" s="41"/>
      <c r="J1150" s="41"/>
    </row>
    <row r="1151" spans="1:10" ht="15">
      <c r="A1151" s="3"/>
      <c r="B1151" s="4" t="s">
        <v>15</v>
      </c>
      <c r="C1151" s="3" t="s">
        <v>16</v>
      </c>
      <c r="D1151" s="3" t="s">
        <v>6</v>
      </c>
      <c r="E1151" s="353" t="s">
        <v>110</v>
      </c>
      <c r="F1151" s="353"/>
      <c r="G1151" s="5" t="s">
        <v>17</v>
      </c>
      <c r="H1151" s="4" t="s">
        <v>18</v>
      </c>
      <c r="I1151" s="4" t="s">
        <v>19</v>
      </c>
      <c r="J1151" s="4" t="s">
        <v>7</v>
      </c>
    </row>
    <row r="1152" spans="1:10" ht="38.25">
      <c r="A1152" s="7" t="s">
        <v>111</v>
      </c>
      <c r="B1152" s="8" t="s">
        <v>114</v>
      </c>
      <c r="C1152" s="7" t="s">
        <v>27</v>
      </c>
      <c r="D1152" s="7" t="s">
        <v>115</v>
      </c>
      <c r="E1152" s="362" t="s">
        <v>116</v>
      </c>
      <c r="F1152" s="362"/>
      <c r="G1152" s="9" t="s">
        <v>30</v>
      </c>
      <c r="H1152" s="28">
        <v>1</v>
      </c>
      <c r="I1152" s="10">
        <v>261.06</v>
      </c>
      <c r="J1152" s="10">
        <v>261.06</v>
      </c>
    </row>
    <row r="1153" spans="1:10" ht="38.25">
      <c r="A1153" s="29" t="s">
        <v>113</v>
      </c>
      <c r="B1153" s="30" t="s">
        <v>247</v>
      </c>
      <c r="C1153" s="29" t="s">
        <v>27</v>
      </c>
      <c r="D1153" s="29" t="s">
        <v>248</v>
      </c>
      <c r="E1153" s="364" t="s">
        <v>156</v>
      </c>
      <c r="F1153" s="364"/>
      <c r="G1153" s="31" t="s">
        <v>157</v>
      </c>
      <c r="H1153" s="32">
        <v>0.76229999999999998</v>
      </c>
      <c r="I1153" s="33">
        <v>1.25</v>
      </c>
      <c r="J1153" s="33">
        <v>0.95</v>
      </c>
    </row>
    <row r="1154" spans="1:10" ht="38.25">
      <c r="A1154" s="29" t="s">
        <v>113</v>
      </c>
      <c r="B1154" s="30" t="s">
        <v>249</v>
      </c>
      <c r="C1154" s="29" t="s">
        <v>27</v>
      </c>
      <c r="D1154" s="29" t="s">
        <v>250</v>
      </c>
      <c r="E1154" s="364" t="s">
        <v>156</v>
      </c>
      <c r="F1154" s="364"/>
      <c r="G1154" s="31" t="s">
        <v>158</v>
      </c>
      <c r="H1154" s="32">
        <v>0.71879999999999999</v>
      </c>
      <c r="I1154" s="33">
        <v>0.3</v>
      </c>
      <c r="J1154" s="33">
        <v>0.21</v>
      </c>
    </row>
    <row r="1155" spans="1:10" ht="25.5">
      <c r="A1155" s="29" t="s">
        <v>113</v>
      </c>
      <c r="B1155" s="30" t="s">
        <v>120</v>
      </c>
      <c r="C1155" s="29" t="s">
        <v>27</v>
      </c>
      <c r="D1155" s="29" t="s">
        <v>121</v>
      </c>
      <c r="E1155" s="364" t="s">
        <v>112</v>
      </c>
      <c r="F1155" s="364"/>
      <c r="G1155" s="31" t="s">
        <v>119</v>
      </c>
      <c r="H1155" s="32">
        <v>2.3433000000000002</v>
      </c>
      <c r="I1155" s="33">
        <v>13.91</v>
      </c>
      <c r="J1155" s="33">
        <v>32.590000000000003</v>
      </c>
    </row>
    <row r="1156" spans="1:10" ht="25.5">
      <c r="A1156" s="29" t="s">
        <v>113</v>
      </c>
      <c r="B1156" s="30" t="s">
        <v>251</v>
      </c>
      <c r="C1156" s="29" t="s">
        <v>27</v>
      </c>
      <c r="D1156" s="29" t="s">
        <v>252</v>
      </c>
      <c r="E1156" s="364" t="s">
        <v>112</v>
      </c>
      <c r="F1156" s="364"/>
      <c r="G1156" s="31" t="s">
        <v>119</v>
      </c>
      <c r="H1156" s="32">
        <v>1.4811000000000001</v>
      </c>
      <c r="I1156" s="33">
        <v>14.93</v>
      </c>
      <c r="J1156" s="33">
        <v>22.11</v>
      </c>
    </row>
    <row r="1157" spans="1:10" ht="25.5">
      <c r="A1157" s="34" t="s">
        <v>122</v>
      </c>
      <c r="B1157" s="35" t="s">
        <v>253</v>
      </c>
      <c r="C1157" s="34" t="s">
        <v>27</v>
      </c>
      <c r="D1157" s="34" t="s">
        <v>254</v>
      </c>
      <c r="E1157" s="361" t="s">
        <v>123</v>
      </c>
      <c r="F1157" s="361"/>
      <c r="G1157" s="36" t="s">
        <v>30</v>
      </c>
      <c r="H1157" s="37">
        <v>0.82689999999999997</v>
      </c>
      <c r="I1157" s="38">
        <v>77.69</v>
      </c>
      <c r="J1157" s="38">
        <v>64.239999999999995</v>
      </c>
    </row>
    <row r="1158" spans="1:10">
      <c r="A1158" s="34" t="s">
        <v>122</v>
      </c>
      <c r="B1158" s="35" t="s">
        <v>255</v>
      </c>
      <c r="C1158" s="34" t="s">
        <v>27</v>
      </c>
      <c r="D1158" s="34" t="s">
        <v>256</v>
      </c>
      <c r="E1158" s="361" t="s">
        <v>123</v>
      </c>
      <c r="F1158" s="361"/>
      <c r="G1158" s="36" t="s">
        <v>34</v>
      </c>
      <c r="H1158" s="37">
        <v>212.01939999999999</v>
      </c>
      <c r="I1158" s="38">
        <v>0.46</v>
      </c>
      <c r="J1158" s="38">
        <v>97.52</v>
      </c>
    </row>
    <row r="1159" spans="1:10" ht="25.5">
      <c r="A1159" s="34" t="s">
        <v>122</v>
      </c>
      <c r="B1159" s="35" t="s">
        <v>257</v>
      </c>
      <c r="C1159" s="34" t="s">
        <v>27</v>
      </c>
      <c r="D1159" s="34" t="s">
        <v>258</v>
      </c>
      <c r="E1159" s="361" t="s">
        <v>123</v>
      </c>
      <c r="F1159" s="361"/>
      <c r="G1159" s="36" t="s">
        <v>30</v>
      </c>
      <c r="H1159" s="37">
        <v>0.57820000000000005</v>
      </c>
      <c r="I1159" s="38">
        <v>75.14</v>
      </c>
      <c r="J1159" s="38">
        <v>43.44</v>
      </c>
    </row>
    <row r="1160" spans="1:10" ht="25.5">
      <c r="A1160" s="39"/>
      <c r="B1160" s="39"/>
      <c r="C1160" s="39"/>
      <c r="D1160" s="39"/>
      <c r="E1160" s="39" t="s">
        <v>124</v>
      </c>
      <c r="F1160" s="40">
        <v>22.639883677096236</v>
      </c>
      <c r="G1160" s="39" t="s">
        <v>125</v>
      </c>
      <c r="H1160" s="40">
        <v>19.399999999999999</v>
      </c>
      <c r="I1160" s="39" t="s">
        <v>126</v>
      </c>
      <c r="J1160" s="40">
        <v>42.04</v>
      </c>
    </row>
    <row r="1161" spans="1:10" ht="15" thickBot="1">
      <c r="A1161" s="39"/>
      <c r="B1161" s="39"/>
      <c r="C1161" s="39"/>
      <c r="D1161" s="39"/>
      <c r="E1161" s="39" t="s">
        <v>127</v>
      </c>
      <c r="F1161" s="40">
        <v>65.83</v>
      </c>
      <c r="G1161" s="39"/>
      <c r="H1161" s="363" t="s">
        <v>128</v>
      </c>
      <c r="I1161" s="363"/>
      <c r="J1161" s="40">
        <v>326.89</v>
      </c>
    </row>
    <row r="1162" spans="1:10" ht="15" thickTop="1">
      <c r="A1162" s="41"/>
      <c r="B1162" s="41"/>
      <c r="C1162" s="41"/>
      <c r="D1162" s="41"/>
      <c r="E1162" s="41"/>
      <c r="F1162" s="41"/>
      <c r="G1162" s="41"/>
      <c r="H1162" s="41"/>
      <c r="I1162" s="41"/>
      <c r="J1162" s="41"/>
    </row>
    <row r="1163" spans="1:10" ht="15">
      <c r="A1163" s="3"/>
      <c r="B1163" s="4" t="s">
        <v>15</v>
      </c>
      <c r="C1163" s="3" t="s">
        <v>16</v>
      </c>
      <c r="D1163" s="3" t="s">
        <v>6</v>
      </c>
      <c r="E1163" s="353" t="s">
        <v>110</v>
      </c>
      <c r="F1163" s="353"/>
      <c r="G1163" s="5" t="s">
        <v>17</v>
      </c>
      <c r="H1163" s="4" t="s">
        <v>18</v>
      </c>
      <c r="I1163" s="4" t="s">
        <v>19</v>
      </c>
      <c r="J1163" s="4" t="s">
        <v>7</v>
      </c>
    </row>
    <row r="1164" spans="1:10" ht="38.25">
      <c r="A1164" s="7" t="s">
        <v>111</v>
      </c>
      <c r="B1164" s="8" t="s">
        <v>161</v>
      </c>
      <c r="C1164" s="7" t="s">
        <v>27</v>
      </c>
      <c r="D1164" s="7" t="s">
        <v>162</v>
      </c>
      <c r="E1164" s="362" t="s">
        <v>116</v>
      </c>
      <c r="F1164" s="362"/>
      <c r="G1164" s="9" t="s">
        <v>30</v>
      </c>
      <c r="H1164" s="28">
        <v>1</v>
      </c>
      <c r="I1164" s="10">
        <v>259.07</v>
      </c>
      <c r="J1164" s="10">
        <v>259.07</v>
      </c>
    </row>
    <row r="1165" spans="1:10" ht="38.25">
      <c r="A1165" s="29" t="s">
        <v>113</v>
      </c>
      <c r="B1165" s="30" t="s">
        <v>430</v>
      </c>
      <c r="C1165" s="29" t="s">
        <v>27</v>
      </c>
      <c r="D1165" s="29" t="s">
        <v>431</v>
      </c>
      <c r="E1165" s="364" t="s">
        <v>156</v>
      </c>
      <c r="F1165" s="364"/>
      <c r="G1165" s="31" t="s">
        <v>157</v>
      </c>
      <c r="H1165" s="32">
        <v>0.68530000000000002</v>
      </c>
      <c r="I1165" s="33">
        <v>3.7</v>
      </c>
      <c r="J1165" s="33">
        <v>2.5299999999999998</v>
      </c>
    </row>
    <row r="1166" spans="1:10" ht="38.25">
      <c r="A1166" s="29" t="s">
        <v>113</v>
      </c>
      <c r="B1166" s="30" t="s">
        <v>432</v>
      </c>
      <c r="C1166" s="29" t="s">
        <v>27</v>
      </c>
      <c r="D1166" s="29" t="s">
        <v>433</v>
      </c>
      <c r="E1166" s="364" t="s">
        <v>156</v>
      </c>
      <c r="F1166" s="364"/>
      <c r="G1166" s="31" t="s">
        <v>158</v>
      </c>
      <c r="H1166" s="32">
        <v>0.6462</v>
      </c>
      <c r="I1166" s="33">
        <v>1.25</v>
      </c>
      <c r="J1166" s="33">
        <v>0.8</v>
      </c>
    </row>
    <row r="1167" spans="1:10" ht="25.5">
      <c r="A1167" s="29" t="s">
        <v>113</v>
      </c>
      <c r="B1167" s="30" t="s">
        <v>120</v>
      </c>
      <c r="C1167" s="29" t="s">
        <v>27</v>
      </c>
      <c r="D1167" s="29" t="s">
        <v>121</v>
      </c>
      <c r="E1167" s="364" t="s">
        <v>112</v>
      </c>
      <c r="F1167" s="364"/>
      <c r="G1167" s="31" t="s">
        <v>119</v>
      </c>
      <c r="H1167" s="32">
        <v>2.1057999999999999</v>
      </c>
      <c r="I1167" s="33">
        <v>13.91</v>
      </c>
      <c r="J1167" s="33">
        <v>29.29</v>
      </c>
    </row>
    <row r="1168" spans="1:10" ht="25.5">
      <c r="A1168" s="29" t="s">
        <v>113</v>
      </c>
      <c r="B1168" s="30" t="s">
        <v>251</v>
      </c>
      <c r="C1168" s="29" t="s">
        <v>27</v>
      </c>
      <c r="D1168" s="29" t="s">
        <v>252</v>
      </c>
      <c r="E1168" s="364" t="s">
        <v>112</v>
      </c>
      <c r="F1168" s="364"/>
      <c r="G1168" s="31" t="s">
        <v>119</v>
      </c>
      <c r="H1168" s="32">
        <v>1.3314999999999999</v>
      </c>
      <c r="I1168" s="33">
        <v>14.93</v>
      </c>
      <c r="J1168" s="33">
        <v>19.87</v>
      </c>
    </row>
    <row r="1169" spans="1:10" ht="25.5">
      <c r="A1169" s="34" t="s">
        <v>122</v>
      </c>
      <c r="B1169" s="35" t="s">
        <v>253</v>
      </c>
      <c r="C1169" s="34" t="s">
        <v>27</v>
      </c>
      <c r="D1169" s="34" t="s">
        <v>254</v>
      </c>
      <c r="E1169" s="361" t="s">
        <v>123</v>
      </c>
      <c r="F1169" s="361"/>
      <c r="G1169" s="36" t="s">
        <v>30</v>
      </c>
      <c r="H1169" s="37">
        <v>0.83250000000000002</v>
      </c>
      <c r="I1169" s="38">
        <v>77.69</v>
      </c>
      <c r="J1169" s="38">
        <v>64.67</v>
      </c>
    </row>
    <row r="1170" spans="1:10">
      <c r="A1170" s="34" t="s">
        <v>122</v>
      </c>
      <c r="B1170" s="35" t="s">
        <v>255</v>
      </c>
      <c r="C1170" s="34" t="s">
        <v>27</v>
      </c>
      <c r="D1170" s="34" t="s">
        <v>256</v>
      </c>
      <c r="E1170" s="361" t="s">
        <v>123</v>
      </c>
      <c r="F1170" s="361"/>
      <c r="G1170" s="36" t="s">
        <v>34</v>
      </c>
      <c r="H1170" s="37">
        <v>213.45310000000001</v>
      </c>
      <c r="I1170" s="38">
        <v>0.46</v>
      </c>
      <c r="J1170" s="38">
        <v>98.18</v>
      </c>
    </row>
    <row r="1171" spans="1:10" ht="25.5">
      <c r="A1171" s="34" t="s">
        <v>122</v>
      </c>
      <c r="B1171" s="35" t="s">
        <v>257</v>
      </c>
      <c r="C1171" s="34" t="s">
        <v>27</v>
      </c>
      <c r="D1171" s="34" t="s">
        <v>258</v>
      </c>
      <c r="E1171" s="361" t="s">
        <v>123</v>
      </c>
      <c r="F1171" s="361"/>
      <c r="G1171" s="36" t="s">
        <v>30</v>
      </c>
      <c r="H1171" s="37">
        <v>0.58209999999999995</v>
      </c>
      <c r="I1171" s="38">
        <v>75.14</v>
      </c>
      <c r="J1171" s="38">
        <v>43.73</v>
      </c>
    </row>
    <row r="1172" spans="1:10" ht="25.5">
      <c r="A1172" s="39"/>
      <c r="B1172" s="39"/>
      <c r="C1172" s="39"/>
      <c r="D1172" s="39"/>
      <c r="E1172" s="39" t="s">
        <v>124</v>
      </c>
      <c r="F1172" s="40">
        <v>20.345737519521784</v>
      </c>
      <c r="G1172" s="39" t="s">
        <v>125</v>
      </c>
      <c r="H1172" s="40">
        <v>17.43</v>
      </c>
      <c r="I1172" s="39" t="s">
        <v>126</v>
      </c>
      <c r="J1172" s="40">
        <v>37.78</v>
      </c>
    </row>
    <row r="1173" spans="1:10" ht="15" thickBot="1">
      <c r="A1173" s="39"/>
      <c r="B1173" s="39"/>
      <c r="C1173" s="39"/>
      <c r="D1173" s="39"/>
      <c r="E1173" s="39" t="s">
        <v>127</v>
      </c>
      <c r="F1173" s="40">
        <v>65.33</v>
      </c>
      <c r="G1173" s="39"/>
      <c r="H1173" s="363" t="s">
        <v>128</v>
      </c>
      <c r="I1173" s="363"/>
      <c r="J1173" s="40">
        <v>324.39999999999998</v>
      </c>
    </row>
    <row r="1174" spans="1:10" ht="15" thickTop="1">
      <c r="A1174" s="41"/>
      <c r="B1174" s="41"/>
      <c r="C1174" s="41"/>
      <c r="D1174" s="41"/>
      <c r="E1174" s="41"/>
      <c r="F1174" s="41"/>
      <c r="G1174" s="41"/>
      <c r="H1174" s="41"/>
      <c r="I1174" s="41"/>
      <c r="J1174" s="41"/>
    </row>
    <row r="1175" spans="1:10" ht="15">
      <c r="A1175" s="3"/>
      <c r="B1175" s="4" t="s">
        <v>15</v>
      </c>
      <c r="C1175" s="3" t="s">
        <v>16</v>
      </c>
      <c r="D1175" s="3" t="s">
        <v>6</v>
      </c>
      <c r="E1175" s="353" t="s">
        <v>110</v>
      </c>
      <c r="F1175" s="353"/>
      <c r="G1175" s="5" t="s">
        <v>17</v>
      </c>
      <c r="H1175" s="4" t="s">
        <v>18</v>
      </c>
      <c r="I1175" s="4" t="s">
        <v>19</v>
      </c>
      <c r="J1175" s="4" t="s">
        <v>7</v>
      </c>
    </row>
    <row r="1176" spans="1:10" ht="25.5">
      <c r="A1176" s="7" t="s">
        <v>111</v>
      </c>
      <c r="B1176" s="8" t="s">
        <v>175</v>
      </c>
      <c r="C1176" s="7" t="s">
        <v>27</v>
      </c>
      <c r="D1176" s="7" t="s">
        <v>176</v>
      </c>
      <c r="E1176" s="362" t="s">
        <v>116</v>
      </c>
      <c r="F1176" s="362"/>
      <c r="G1176" s="9" t="s">
        <v>34</v>
      </c>
      <c r="H1176" s="28">
        <v>1</v>
      </c>
      <c r="I1176" s="10">
        <v>10.9</v>
      </c>
      <c r="J1176" s="10">
        <v>10.9</v>
      </c>
    </row>
    <row r="1177" spans="1:10" ht="25.5">
      <c r="A1177" s="29" t="s">
        <v>113</v>
      </c>
      <c r="B1177" s="30" t="s">
        <v>165</v>
      </c>
      <c r="C1177" s="29" t="s">
        <v>27</v>
      </c>
      <c r="D1177" s="29" t="s">
        <v>166</v>
      </c>
      <c r="E1177" s="364" t="s">
        <v>112</v>
      </c>
      <c r="F1177" s="364"/>
      <c r="G1177" s="31" t="s">
        <v>119</v>
      </c>
      <c r="H1177" s="32">
        <v>1.8E-3</v>
      </c>
      <c r="I1177" s="33">
        <v>13.29</v>
      </c>
      <c r="J1177" s="33">
        <v>0.02</v>
      </c>
    </row>
    <row r="1178" spans="1:10" ht="25.5">
      <c r="A1178" s="29" t="s">
        <v>113</v>
      </c>
      <c r="B1178" s="30" t="s">
        <v>167</v>
      </c>
      <c r="C1178" s="29" t="s">
        <v>27</v>
      </c>
      <c r="D1178" s="29" t="s">
        <v>168</v>
      </c>
      <c r="E1178" s="364" t="s">
        <v>112</v>
      </c>
      <c r="F1178" s="364"/>
      <c r="G1178" s="31" t="s">
        <v>119</v>
      </c>
      <c r="H1178" s="32">
        <v>1.2500000000000001E-2</v>
      </c>
      <c r="I1178" s="33">
        <v>17.46</v>
      </c>
      <c r="J1178" s="33">
        <v>0.21</v>
      </c>
    </row>
    <row r="1179" spans="1:10">
      <c r="A1179" s="34" t="s">
        <v>122</v>
      </c>
      <c r="B1179" s="35" t="s">
        <v>495</v>
      </c>
      <c r="C1179" s="34" t="s">
        <v>27</v>
      </c>
      <c r="D1179" s="34" t="s">
        <v>496</v>
      </c>
      <c r="E1179" s="361" t="s">
        <v>123</v>
      </c>
      <c r="F1179" s="361"/>
      <c r="G1179" s="36" t="s">
        <v>34</v>
      </c>
      <c r="H1179" s="37">
        <v>1.1100000000000001</v>
      </c>
      <c r="I1179" s="38">
        <v>9.6199999999999992</v>
      </c>
      <c r="J1179" s="38">
        <v>10.67</v>
      </c>
    </row>
    <row r="1180" spans="1:10" ht="25.5">
      <c r="A1180" s="39"/>
      <c r="B1180" s="39"/>
      <c r="C1180" s="39"/>
      <c r="D1180" s="39"/>
      <c r="E1180" s="39" t="s">
        <v>124</v>
      </c>
      <c r="F1180" s="40">
        <v>9.6935753136948674E-2</v>
      </c>
      <c r="G1180" s="39" t="s">
        <v>125</v>
      </c>
      <c r="H1180" s="40">
        <v>0.08</v>
      </c>
      <c r="I1180" s="39" t="s">
        <v>126</v>
      </c>
      <c r="J1180" s="40">
        <v>0.18</v>
      </c>
    </row>
    <row r="1181" spans="1:10" ht="15" thickBot="1">
      <c r="A1181" s="39"/>
      <c r="B1181" s="39"/>
      <c r="C1181" s="39"/>
      <c r="D1181" s="39"/>
      <c r="E1181" s="39" t="s">
        <v>127</v>
      </c>
      <c r="F1181" s="40">
        <v>2.74</v>
      </c>
      <c r="G1181" s="39"/>
      <c r="H1181" s="363" t="s">
        <v>128</v>
      </c>
      <c r="I1181" s="363"/>
      <c r="J1181" s="40">
        <v>13.64</v>
      </c>
    </row>
    <row r="1182" spans="1:10" ht="15" thickTop="1">
      <c r="A1182" s="41"/>
      <c r="B1182" s="41"/>
      <c r="C1182" s="41"/>
      <c r="D1182" s="41"/>
      <c r="E1182" s="41"/>
      <c r="F1182" s="41"/>
      <c r="G1182" s="41"/>
      <c r="H1182" s="41"/>
      <c r="I1182" s="41"/>
      <c r="J1182" s="41"/>
    </row>
    <row r="1183" spans="1:10" ht="15">
      <c r="A1183" s="3"/>
      <c r="B1183" s="4" t="s">
        <v>15</v>
      </c>
      <c r="C1183" s="3" t="s">
        <v>16</v>
      </c>
      <c r="D1183" s="3" t="s">
        <v>6</v>
      </c>
      <c r="E1183" s="353" t="s">
        <v>110</v>
      </c>
      <c r="F1183" s="353"/>
      <c r="G1183" s="5" t="s">
        <v>17</v>
      </c>
      <c r="H1183" s="4" t="s">
        <v>18</v>
      </c>
      <c r="I1183" s="4" t="s">
        <v>19</v>
      </c>
      <c r="J1183" s="4" t="s">
        <v>7</v>
      </c>
    </row>
    <row r="1184" spans="1:10" ht="25.5">
      <c r="A1184" s="7" t="s">
        <v>111</v>
      </c>
      <c r="B1184" s="8" t="s">
        <v>328</v>
      </c>
      <c r="C1184" s="7" t="s">
        <v>27</v>
      </c>
      <c r="D1184" s="7" t="s">
        <v>329</v>
      </c>
      <c r="E1184" s="362" t="s">
        <v>116</v>
      </c>
      <c r="F1184" s="362"/>
      <c r="G1184" s="9" t="s">
        <v>34</v>
      </c>
      <c r="H1184" s="28">
        <v>1</v>
      </c>
      <c r="I1184" s="10">
        <v>9.3699999999999992</v>
      </c>
      <c r="J1184" s="10">
        <v>9.3699999999999992</v>
      </c>
    </row>
    <row r="1185" spans="1:10" ht="25.5">
      <c r="A1185" s="29" t="s">
        <v>113</v>
      </c>
      <c r="B1185" s="30" t="s">
        <v>165</v>
      </c>
      <c r="C1185" s="29" t="s">
        <v>27</v>
      </c>
      <c r="D1185" s="29" t="s">
        <v>166</v>
      </c>
      <c r="E1185" s="364" t="s">
        <v>112</v>
      </c>
      <c r="F1185" s="364"/>
      <c r="G1185" s="31" t="s">
        <v>119</v>
      </c>
      <c r="H1185" s="32">
        <v>1E-3</v>
      </c>
      <c r="I1185" s="33">
        <v>13.29</v>
      </c>
      <c r="J1185" s="33">
        <v>0.01</v>
      </c>
    </row>
    <row r="1186" spans="1:10" ht="25.5">
      <c r="A1186" s="29" t="s">
        <v>113</v>
      </c>
      <c r="B1186" s="30" t="s">
        <v>167</v>
      </c>
      <c r="C1186" s="29" t="s">
        <v>27</v>
      </c>
      <c r="D1186" s="29" t="s">
        <v>168</v>
      </c>
      <c r="E1186" s="364" t="s">
        <v>112</v>
      </c>
      <c r="F1186" s="364"/>
      <c r="G1186" s="31" t="s">
        <v>119</v>
      </c>
      <c r="H1186" s="32">
        <v>7.0000000000000001E-3</v>
      </c>
      <c r="I1186" s="33">
        <v>17.46</v>
      </c>
      <c r="J1186" s="33">
        <v>0.12</v>
      </c>
    </row>
    <row r="1187" spans="1:10">
      <c r="A1187" s="34" t="s">
        <v>122</v>
      </c>
      <c r="B1187" s="35" t="s">
        <v>497</v>
      </c>
      <c r="C1187" s="34" t="s">
        <v>27</v>
      </c>
      <c r="D1187" s="34" t="s">
        <v>498</v>
      </c>
      <c r="E1187" s="361" t="s">
        <v>123</v>
      </c>
      <c r="F1187" s="361"/>
      <c r="G1187" s="36" t="s">
        <v>34</v>
      </c>
      <c r="H1187" s="37">
        <v>1.1100000000000001</v>
      </c>
      <c r="I1187" s="38">
        <v>8.33</v>
      </c>
      <c r="J1187" s="38">
        <v>9.24</v>
      </c>
    </row>
    <row r="1188" spans="1:10" ht="25.5">
      <c r="A1188" s="39"/>
      <c r="B1188" s="39"/>
      <c r="C1188" s="39"/>
      <c r="D1188" s="39"/>
      <c r="E1188" s="39" t="s">
        <v>124</v>
      </c>
      <c r="F1188" s="40">
        <v>4.8467876568474337E-2</v>
      </c>
      <c r="G1188" s="39" t="s">
        <v>125</v>
      </c>
      <c r="H1188" s="40">
        <v>0.04</v>
      </c>
      <c r="I1188" s="39" t="s">
        <v>126</v>
      </c>
      <c r="J1188" s="40">
        <v>0.09</v>
      </c>
    </row>
    <row r="1189" spans="1:10" ht="15" thickBot="1">
      <c r="A1189" s="39"/>
      <c r="B1189" s="39"/>
      <c r="C1189" s="39"/>
      <c r="D1189" s="39"/>
      <c r="E1189" s="39" t="s">
        <v>127</v>
      </c>
      <c r="F1189" s="40">
        <v>2.36</v>
      </c>
      <c r="G1189" s="39"/>
      <c r="H1189" s="363" t="s">
        <v>128</v>
      </c>
      <c r="I1189" s="363"/>
      <c r="J1189" s="40">
        <v>11.73</v>
      </c>
    </row>
    <row r="1190" spans="1:10" ht="15" thickTop="1">
      <c r="A1190" s="41"/>
      <c r="B1190" s="41"/>
      <c r="C1190" s="41"/>
      <c r="D1190" s="41"/>
      <c r="E1190" s="41"/>
      <c r="F1190" s="41"/>
      <c r="G1190" s="41"/>
      <c r="H1190" s="41"/>
      <c r="I1190" s="41"/>
      <c r="J1190" s="41"/>
    </row>
    <row r="1191" spans="1:10" ht="15">
      <c r="A1191" s="3"/>
      <c r="B1191" s="4" t="s">
        <v>15</v>
      </c>
      <c r="C1191" s="3" t="s">
        <v>16</v>
      </c>
      <c r="D1191" s="3" t="s">
        <v>6</v>
      </c>
      <c r="E1191" s="353" t="s">
        <v>110</v>
      </c>
      <c r="F1191" s="353"/>
      <c r="G1191" s="5" t="s">
        <v>17</v>
      </c>
      <c r="H1191" s="4" t="s">
        <v>18</v>
      </c>
      <c r="I1191" s="4" t="s">
        <v>19</v>
      </c>
      <c r="J1191" s="4" t="s">
        <v>7</v>
      </c>
    </row>
    <row r="1192" spans="1:10" ht="25.5">
      <c r="A1192" s="7" t="s">
        <v>111</v>
      </c>
      <c r="B1192" s="8" t="s">
        <v>163</v>
      </c>
      <c r="C1192" s="7" t="s">
        <v>27</v>
      </c>
      <c r="D1192" s="7" t="s">
        <v>164</v>
      </c>
      <c r="E1192" s="362" t="s">
        <v>116</v>
      </c>
      <c r="F1192" s="362"/>
      <c r="G1192" s="9" t="s">
        <v>34</v>
      </c>
      <c r="H1192" s="28">
        <v>1</v>
      </c>
      <c r="I1192" s="10">
        <v>11.64</v>
      </c>
      <c r="J1192" s="10">
        <v>11.64</v>
      </c>
    </row>
    <row r="1193" spans="1:10" ht="25.5">
      <c r="A1193" s="29" t="s">
        <v>113</v>
      </c>
      <c r="B1193" s="30" t="s">
        <v>165</v>
      </c>
      <c r="C1193" s="29" t="s">
        <v>27</v>
      </c>
      <c r="D1193" s="29" t="s">
        <v>166</v>
      </c>
      <c r="E1193" s="364" t="s">
        <v>112</v>
      </c>
      <c r="F1193" s="364"/>
      <c r="G1193" s="31" t="s">
        <v>119</v>
      </c>
      <c r="H1193" s="32">
        <v>5.8999999999999999E-3</v>
      </c>
      <c r="I1193" s="33">
        <v>13.29</v>
      </c>
      <c r="J1193" s="33">
        <v>7.0000000000000007E-2</v>
      </c>
    </row>
    <row r="1194" spans="1:10" ht="25.5">
      <c r="A1194" s="29" t="s">
        <v>113</v>
      </c>
      <c r="B1194" s="30" t="s">
        <v>167</v>
      </c>
      <c r="C1194" s="29" t="s">
        <v>27</v>
      </c>
      <c r="D1194" s="29" t="s">
        <v>168</v>
      </c>
      <c r="E1194" s="364" t="s">
        <v>112</v>
      </c>
      <c r="F1194" s="364"/>
      <c r="G1194" s="31" t="s">
        <v>119</v>
      </c>
      <c r="H1194" s="32">
        <v>4.2000000000000003E-2</v>
      </c>
      <c r="I1194" s="33">
        <v>17.46</v>
      </c>
      <c r="J1194" s="33">
        <v>0.73</v>
      </c>
    </row>
    <row r="1195" spans="1:10">
      <c r="A1195" s="34" t="s">
        <v>122</v>
      </c>
      <c r="B1195" s="35" t="s">
        <v>499</v>
      </c>
      <c r="C1195" s="34" t="s">
        <v>27</v>
      </c>
      <c r="D1195" s="34" t="s">
        <v>500</v>
      </c>
      <c r="E1195" s="361" t="s">
        <v>123</v>
      </c>
      <c r="F1195" s="361"/>
      <c r="G1195" s="36" t="s">
        <v>34</v>
      </c>
      <c r="H1195" s="37">
        <v>1.07</v>
      </c>
      <c r="I1195" s="38">
        <v>10.14</v>
      </c>
      <c r="J1195" s="38">
        <v>10.84</v>
      </c>
    </row>
    <row r="1196" spans="1:10" ht="25.5">
      <c r="A1196" s="39"/>
      <c r="B1196" s="39"/>
      <c r="C1196" s="39"/>
      <c r="D1196" s="39"/>
      <c r="E1196" s="39" t="s">
        <v>124</v>
      </c>
      <c r="F1196" s="40">
        <v>0.333889816360601</v>
      </c>
      <c r="G1196" s="39" t="s">
        <v>125</v>
      </c>
      <c r="H1196" s="40">
        <v>0.28999999999999998</v>
      </c>
      <c r="I1196" s="39" t="s">
        <v>126</v>
      </c>
      <c r="J1196" s="40">
        <v>0.62</v>
      </c>
    </row>
    <row r="1197" spans="1:10" ht="15" thickBot="1">
      <c r="A1197" s="39"/>
      <c r="B1197" s="39"/>
      <c r="C1197" s="39"/>
      <c r="D1197" s="39"/>
      <c r="E1197" s="39" t="s">
        <v>127</v>
      </c>
      <c r="F1197" s="40">
        <v>2.93</v>
      </c>
      <c r="G1197" s="39"/>
      <c r="H1197" s="363" t="s">
        <v>128</v>
      </c>
      <c r="I1197" s="363"/>
      <c r="J1197" s="40">
        <v>14.57</v>
      </c>
    </row>
    <row r="1198" spans="1:10" ht="15" thickTop="1">
      <c r="A1198" s="41"/>
      <c r="B1198" s="41"/>
      <c r="C1198" s="41"/>
      <c r="D1198" s="41"/>
      <c r="E1198" s="41"/>
      <c r="F1198" s="41"/>
      <c r="G1198" s="41"/>
      <c r="H1198" s="41"/>
      <c r="I1198" s="41"/>
      <c r="J1198" s="41"/>
    </row>
    <row r="1199" spans="1:10" ht="15">
      <c r="A1199" s="3"/>
      <c r="B1199" s="4" t="s">
        <v>15</v>
      </c>
      <c r="C1199" s="3" t="s">
        <v>16</v>
      </c>
      <c r="D1199" s="3" t="s">
        <v>6</v>
      </c>
      <c r="E1199" s="353" t="s">
        <v>110</v>
      </c>
      <c r="F1199" s="353"/>
      <c r="G1199" s="5" t="s">
        <v>17</v>
      </c>
      <c r="H1199" s="4" t="s">
        <v>18</v>
      </c>
      <c r="I1199" s="4" t="s">
        <v>19</v>
      </c>
      <c r="J1199" s="4" t="s">
        <v>7</v>
      </c>
    </row>
    <row r="1200" spans="1:10" ht="25.5">
      <c r="A1200" s="7" t="s">
        <v>111</v>
      </c>
      <c r="B1200" s="8" t="s">
        <v>173</v>
      </c>
      <c r="C1200" s="7" t="s">
        <v>27</v>
      </c>
      <c r="D1200" s="7" t="s">
        <v>174</v>
      </c>
      <c r="E1200" s="362" t="s">
        <v>116</v>
      </c>
      <c r="F1200" s="362"/>
      <c r="G1200" s="9" t="s">
        <v>34</v>
      </c>
      <c r="H1200" s="28">
        <v>1</v>
      </c>
      <c r="I1200" s="10">
        <v>11.75</v>
      </c>
      <c r="J1200" s="10">
        <v>11.75</v>
      </c>
    </row>
    <row r="1201" spans="1:10" ht="25.5">
      <c r="A1201" s="29" t="s">
        <v>113</v>
      </c>
      <c r="B1201" s="30" t="s">
        <v>167</v>
      </c>
      <c r="C1201" s="29" t="s">
        <v>27</v>
      </c>
      <c r="D1201" s="29" t="s">
        <v>168</v>
      </c>
      <c r="E1201" s="364" t="s">
        <v>112</v>
      </c>
      <c r="F1201" s="364"/>
      <c r="G1201" s="31" t="s">
        <v>119</v>
      </c>
      <c r="H1201" s="32">
        <v>2.24E-2</v>
      </c>
      <c r="I1201" s="33">
        <v>17.46</v>
      </c>
      <c r="J1201" s="33">
        <v>0.39</v>
      </c>
    </row>
    <row r="1202" spans="1:10" ht="25.5">
      <c r="A1202" s="29" t="s">
        <v>113</v>
      </c>
      <c r="B1202" s="30" t="s">
        <v>165</v>
      </c>
      <c r="C1202" s="29" t="s">
        <v>27</v>
      </c>
      <c r="D1202" s="29" t="s">
        <v>166</v>
      </c>
      <c r="E1202" s="364" t="s">
        <v>112</v>
      </c>
      <c r="F1202" s="364"/>
      <c r="G1202" s="31" t="s">
        <v>119</v>
      </c>
      <c r="H1202" s="32">
        <v>3.2000000000000002E-3</v>
      </c>
      <c r="I1202" s="33">
        <v>13.29</v>
      </c>
      <c r="J1202" s="33">
        <v>0.04</v>
      </c>
    </row>
    <row r="1203" spans="1:10">
      <c r="A1203" s="34" t="s">
        <v>122</v>
      </c>
      <c r="B1203" s="35" t="s">
        <v>501</v>
      </c>
      <c r="C1203" s="34" t="s">
        <v>27</v>
      </c>
      <c r="D1203" s="34" t="s">
        <v>502</v>
      </c>
      <c r="E1203" s="361" t="s">
        <v>123</v>
      </c>
      <c r="F1203" s="361"/>
      <c r="G1203" s="36" t="s">
        <v>34</v>
      </c>
      <c r="H1203" s="37">
        <v>1.1100000000000001</v>
      </c>
      <c r="I1203" s="38">
        <v>10.199999999999999</v>
      </c>
      <c r="J1203" s="38">
        <v>11.32</v>
      </c>
    </row>
    <row r="1204" spans="1:10" ht="25.5">
      <c r="A1204" s="39"/>
      <c r="B1204" s="39"/>
      <c r="C1204" s="39"/>
      <c r="D1204" s="39"/>
      <c r="E1204" s="39" t="s">
        <v>124</v>
      </c>
      <c r="F1204" s="40">
        <v>0.17771554741773923</v>
      </c>
      <c r="G1204" s="39" t="s">
        <v>125</v>
      </c>
      <c r="H1204" s="40">
        <v>0.15</v>
      </c>
      <c r="I1204" s="39" t="s">
        <v>126</v>
      </c>
      <c r="J1204" s="40">
        <v>0.33</v>
      </c>
    </row>
    <row r="1205" spans="1:10" ht="15" thickBot="1">
      <c r="A1205" s="39"/>
      <c r="B1205" s="39"/>
      <c r="C1205" s="39"/>
      <c r="D1205" s="39"/>
      <c r="E1205" s="39" t="s">
        <v>127</v>
      </c>
      <c r="F1205" s="40">
        <v>2.96</v>
      </c>
      <c r="G1205" s="39"/>
      <c r="H1205" s="363" t="s">
        <v>128</v>
      </c>
      <c r="I1205" s="363"/>
      <c r="J1205" s="40">
        <v>14.71</v>
      </c>
    </row>
    <row r="1206" spans="1:10" ht="15" thickTop="1">
      <c r="A1206" s="41"/>
      <c r="B1206" s="41"/>
      <c r="C1206" s="41"/>
      <c r="D1206" s="41"/>
      <c r="E1206" s="41"/>
      <c r="F1206" s="41"/>
      <c r="G1206" s="41"/>
      <c r="H1206" s="41"/>
      <c r="I1206" s="41"/>
      <c r="J1206" s="41"/>
    </row>
    <row r="1207" spans="1:10" ht="15">
      <c r="A1207" s="3"/>
      <c r="B1207" s="4" t="s">
        <v>15</v>
      </c>
      <c r="C1207" s="3" t="s">
        <v>16</v>
      </c>
      <c r="D1207" s="3" t="s">
        <v>6</v>
      </c>
      <c r="E1207" s="353" t="s">
        <v>110</v>
      </c>
      <c r="F1207" s="353"/>
      <c r="G1207" s="5" t="s">
        <v>17</v>
      </c>
      <c r="H1207" s="4" t="s">
        <v>18</v>
      </c>
      <c r="I1207" s="4" t="s">
        <v>19</v>
      </c>
      <c r="J1207" s="4" t="s">
        <v>7</v>
      </c>
    </row>
    <row r="1208" spans="1:10" ht="25.5">
      <c r="A1208" s="7" t="s">
        <v>111</v>
      </c>
      <c r="B1208" s="8" t="s">
        <v>177</v>
      </c>
      <c r="C1208" s="7" t="s">
        <v>27</v>
      </c>
      <c r="D1208" s="7" t="s">
        <v>178</v>
      </c>
      <c r="E1208" s="362" t="s">
        <v>116</v>
      </c>
      <c r="F1208" s="362"/>
      <c r="G1208" s="9" t="s">
        <v>34</v>
      </c>
      <c r="H1208" s="28">
        <v>1</v>
      </c>
      <c r="I1208" s="10">
        <v>11.21</v>
      </c>
      <c r="J1208" s="10">
        <v>11.21</v>
      </c>
    </row>
    <row r="1209" spans="1:10" ht="25.5">
      <c r="A1209" s="29" t="s">
        <v>113</v>
      </c>
      <c r="B1209" s="30" t="s">
        <v>167</v>
      </c>
      <c r="C1209" s="29" t="s">
        <v>27</v>
      </c>
      <c r="D1209" s="29" t="s">
        <v>168</v>
      </c>
      <c r="E1209" s="364" t="s">
        <v>112</v>
      </c>
      <c r="F1209" s="364"/>
      <c r="G1209" s="31" t="s">
        <v>119</v>
      </c>
      <c r="H1209" s="32">
        <v>7.6899999999999996E-2</v>
      </c>
      <c r="I1209" s="33">
        <v>17.46</v>
      </c>
      <c r="J1209" s="33">
        <v>1.34</v>
      </c>
    </row>
    <row r="1210" spans="1:10" ht="25.5">
      <c r="A1210" s="29" t="s">
        <v>113</v>
      </c>
      <c r="B1210" s="30" t="s">
        <v>165</v>
      </c>
      <c r="C1210" s="29" t="s">
        <v>27</v>
      </c>
      <c r="D1210" s="29" t="s">
        <v>166</v>
      </c>
      <c r="E1210" s="364" t="s">
        <v>112</v>
      </c>
      <c r="F1210" s="364"/>
      <c r="G1210" s="31" t="s">
        <v>119</v>
      </c>
      <c r="H1210" s="32">
        <v>1.0800000000000001E-2</v>
      </c>
      <c r="I1210" s="33">
        <v>13.29</v>
      </c>
      <c r="J1210" s="33">
        <v>0.14000000000000001</v>
      </c>
    </row>
    <row r="1211" spans="1:10">
      <c r="A1211" s="34" t="s">
        <v>122</v>
      </c>
      <c r="B1211" s="35" t="s">
        <v>503</v>
      </c>
      <c r="C1211" s="34" t="s">
        <v>27</v>
      </c>
      <c r="D1211" s="34" t="s">
        <v>504</v>
      </c>
      <c r="E1211" s="361" t="s">
        <v>123</v>
      </c>
      <c r="F1211" s="361"/>
      <c r="G1211" s="36" t="s">
        <v>34</v>
      </c>
      <c r="H1211" s="37">
        <v>1.07</v>
      </c>
      <c r="I1211" s="38">
        <v>9.1</v>
      </c>
      <c r="J1211" s="38">
        <v>9.73</v>
      </c>
    </row>
    <row r="1212" spans="1:10" ht="25.5">
      <c r="A1212" s="39"/>
      <c r="B1212" s="39"/>
      <c r="C1212" s="39"/>
      <c r="D1212" s="39"/>
      <c r="E1212" s="39" t="s">
        <v>124</v>
      </c>
      <c r="F1212" s="40">
        <v>0.61931175615272771</v>
      </c>
      <c r="G1212" s="39" t="s">
        <v>125</v>
      </c>
      <c r="H1212" s="40">
        <v>0.53</v>
      </c>
      <c r="I1212" s="39" t="s">
        <v>126</v>
      </c>
      <c r="J1212" s="40">
        <v>1.1499999999999999</v>
      </c>
    </row>
    <row r="1213" spans="1:10" ht="15" thickBot="1">
      <c r="A1213" s="39"/>
      <c r="B1213" s="39"/>
      <c r="C1213" s="39"/>
      <c r="D1213" s="39"/>
      <c r="E1213" s="39" t="s">
        <v>127</v>
      </c>
      <c r="F1213" s="40">
        <v>2.82</v>
      </c>
      <c r="G1213" s="39"/>
      <c r="H1213" s="363" t="s">
        <v>128</v>
      </c>
      <c r="I1213" s="363"/>
      <c r="J1213" s="40">
        <v>14.03</v>
      </c>
    </row>
    <row r="1214" spans="1:10" ht="15" thickTop="1">
      <c r="A1214" s="41"/>
      <c r="B1214" s="41"/>
      <c r="C1214" s="41"/>
      <c r="D1214" s="41"/>
      <c r="E1214" s="41"/>
      <c r="F1214" s="41"/>
      <c r="G1214" s="41"/>
      <c r="H1214" s="41"/>
      <c r="I1214" s="41"/>
      <c r="J1214" s="41"/>
    </row>
    <row r="1215" spans="1:10" ht="15">
      <c r="A1215" s="3"/>
      <c r="B1215" s="4" t="s">
        <v>15</v>
      </c>
      <c r="C1215" s="3" t="s">
        <v>16</v>
      </c>
      <c r="D1215" s="3" t="s">
        <v>6</v>
      </c>
      <c r="E1215" s="353" t="s">
        <v>110</v>
      </c>
      <c r="F1215" s="353"/>
      <c r="G1215" s="5" t="s">
        <v>17</v>
      </c>
      <c r="H1215" s="4" t="s">
        <v>18</v>
      </c>
      <c r="I1215" s="4" t="s">
        <v>19</v>
      </c>
      <c r="J1215" s="4" t="s">
        <v>7</v>
      </c>
    </row>
    <row r="1216" spans="1:10" ht="25.5">
      <c r="A1216" s="7" t="s">
        <v>111</v>
      </c>
      <c r="B1216" s="8" t="s">
        <v>396</v>
      </c>
      <c r="C1216" s="7" t="s">
        <v>27</v>
      </c>
      <c r="D1216" s="7" t="s">
        <v>397</v>
      </c>
      <c r="E1216" s="362" t="s">
        <v>112</v>
      </c>
      <c r="F1216" s="362"/>
      <c r="G1216" s="9" t="s">
        <v>119</v>
      </c>
      <c r="H1216" s="28">
        <v>1</v>
      </c>
      <c r="I1216" s="10">
        <v>0.08</v>
      </c>
      <c r="J1216" s="10">
        <v>0.08</v>
      </c>
    </row>
    <row r="1217" spans="1:10">
      <c r="A1217" s="34" t="s">
        <v>122</v>
      </c>
      <c r="B1217" s="35" t="s">
        <v>398</v>
      </c>
      <c r="C1217" s="34" t="s">
        <v>27</v>
      </c>
      <c r="D1217" s="34" t="s">
        <v>1003</v>
      </c>
      <c r="E1217" s="361" t="s">
        <v>399</v>
      </c>
      <c r="F1217" s="361"/>
      <c r="G1217" s="36" t="s">
        <v>119</v>
      </c>
      <c r="H1217" s="37">
        <v>9.4000000000000004E-3</v>
      </c>
      <c r="I1217" s="38">
        <v>9.48</v>
      </c>
      <c r="J1217" s="38">
        <v>0.08</v>
      </c>
    </row>
    <row r="1218" spans="1:10" ht="25.5">
      <c r="A1218" s="39"/>
      <c r="B1218" s="39"/>
      <c r="C1218" s="39"/>
      <c r="D1218" s="39"/>
      <c r="E1218" s="39" t="s">
        <v>124</v>
      </c>
      <c r="F1218" s="40">
        <v>4.3082599999999999E-2</v>
      </c>
      <c r="G1218" s="39" t="s">
        <v>125</v>
      </c>
      <c r="H1218" s="40">
        <v>0.04</v>
      </c>
      <c r="I1218" s="39" t="s">
        <v>126</v>
      </c>
      <c r="J1218" s="40">
        <v>0.08</v>
      </c>
    </row>
    <row r="1219" spans="1:10" ht="15" thickBot="1">
      <c r="A1219" s="39"/>
      <c r="B1219" s="39"/>
      <c r="C1219" s="39"/>
      <c r="D1219" s="39"/>
      <c r="E1219" s="39" t="s">
        <v>127</v>
      </c>
      <c r="F1219" s="40">
        <v>0.02</v>
      </c>
      <c r="G1219" s="39"/>
      <c r="H1219" s="363" t="s">
        <v>128</v>
      </c>
      <c r="I1219" s="363"/>
      <c r="J1219" s="40">
        <v>0.1</v>
      </c>
    </row>
    <row r="1220" spans="1:10" ht="15" thickTop="1">
      <c r="A1220" s="41"/>
      <c r="B1220" s="41"/>
      <c r="C1220" s="41"/>
      <c r="D1220" s="41"/>
      <c r="E1220" s="41"/>
      <c r="F1220" s="41"/>
      <c r="G1220" s="41"/>
      <c r="H1220" s="41"/>
      <c r="I1220" s="41"/>
      <c r="J1220" s="41"/>
    </row>
    <row r="1221" spans="1:10" ht="15">
      <c r="A1221" s="3"/>
      <c r="B1221" s="4" t="s">
        <v>15</v>
      </c>
      <c r="C1221" s="3" t="s">
        <v>16</v>
      </c>
      <c r="D1221" s="3" t="s">
        <v>6</v>
      </c>
      <c r="E1221" s="353" t="s">
        <v>110</v>
      </c>
      <c r="F1221" s="353"/>
      <c r="G1221" s="5" t="s">
        <v>17</v>
      </c>
      <c r="H1221" s="4" t="s">
        <v>18</v>
      </c>
      <c r="I1221" s="4" t="s">
        <v>19</v>
      </c>
      <c r="J1221" s="4" t="s">
        <v>7</v>
      </c>
    </row>
    <row r="1222" spans="1:10" ht="25.5">
      <c r="A1222" s="7" t="s">
        <v>111</v>
      </c>
      <c r="B1222" s="8" t="s">
        <v>415</v>
      </c>
      <c r="C1222" s="7" t="s">
        <v>27</v>
      </c>
      <c r="D1222" s="7" t="s">
        <v>416</v>
      </c>
      <c r="E1222" s="362" t="s">
        <v>112</v>
      </c>
      <c r="F1222" s="362"/>
      <c r="G1222" s="9" t="s">
        <v>119</v>
      </c>
      <c r="H1222" s="28">
        <v>1</v>
      </c>
      <c r="I1222" s="10">
        <v>0.12</v>
      </c>
      <c r="J1222" s="10">
        <v>0.12</v>
      </c>
    </row>
    <row r="1223" spans="1:10">
      <c r="A1223" s="34" t="s">
        <v>122</v>
      </c>
      <c r="B1223" s="35" t="s">
        <v>417</v>
      </c>
      <c r="C1223" s="34" t="s">
        <v>27</v>
      </c>
      <c r="D1223" s="34" t="s">
        <v>1004</v>
      </c>
      <c r="E1223" s="361" t="s">
        <v>399</v>
      </c>
      <c r="F1223" s="361"/>
      <c r="G1223" s="36" t="s">
        <v>119</v>
      </c>
      <c r="H1223" s="37">
        <v>1.2E-2</v>
      </c>
      <c r="I1223" s="38">
        <v>10.71</v>
      </c>
      <c r="J1223" s="38">
        <v>0.12</v>
      </c>
    </row>
    <row r="1224" spans="1:10" ht="25.5">
      <c r="A1224" s="39"/>
      <c r="B1224" s="39"/>
      <c r="C1224" s="39"/>
      <c r="D1224" s="39"/>
      <c r="E1224" s="39" t="s">
        <v>124</v>
      </c>
      <c r="F1224" s="40">
        <v>6.4623799999999995E-2</v>
      </c>
      <c r="G1224" s="39" t="s">
        <v>125</v>
      </c>
      <c r="H1224" s="40">
        <v>0.06</v>
      </c>
      <c r="I1224" s="39" t="s">
        <v>126</v>
      </c>
      <c r="J1224" s="40">
        <v>0.12</v>
      </c>
    </row>
    <row r="1225" spans="1:10" ht="15" thickBot="1">
      <c r="A1225" s="39"/>
      <c r="B1225" s="39"/>
      <c r="C1225" s="39"/>
      <c r="D1225" s="39"/>
      <c r="E1225" s="39" t="s">
        <v>127</v>
      </c>
      <c r="F1225" s="40">
        <v>0.03</v>
      </c>
      <c r="G1225" s="39"/>
      <c r="H1225" s="363" t="s">
        <v>128</v>
      </c>
      <c r="I1225" s="363"/>
      <c r="J1225" s="40">
        <v>0.15</v>
      </c>
    </row>
    <row r="1226" spans="1:10" ht="15" thickTop="1">
      <c r="A1226" s="41"/>
      <c r="B1226" s="41"/>
      <c r="C1226" s="41"/>
      <c r="D1226" s="41"/>
      <c r="E1226" s="41"/>
      <c r="F1226" s="41"/>
      <c r="G1226" s="41"/>
      <c r="H1226" s="41"/>
      <c r="I1226" s="41"/>
      <c r="J1226" s="41"/>
    </row>
    <row r="1227" spans="1:10" ht="15">
      <c r="A1227" s="3"/>
      <c r="B1227" s="4" t="s">
        <v>15</v>
      </c>
      <c r="C1227" s="3" t="s">
        <v>16</v>
      </c>
      <c r="D1227" s="3" t="s">
        <v>6</v>
      </c>
      <c r="E1227" s="353" t="s">
        <v>110</v>
      </c>
      <c r="F1227" s="353"/>
      <c r="G1227" s="5" t="s">
        <v>17</v>
      </c>
      <c r="H1227" s="4" t="s">
        <v>18</v>
      </c>
      <c r="I1227" s="4" t="s">
        <v>19</v>
      </c>
      <c r="J1227" s="4" t="s">
        <v>7</v>
      </c>
    </row>
    <row r="1228" spans="1:10" ht="25.5">
      <c r="A1228" s="7" t="s">
        <v>111</v>
      </c>
      <c r="B1228" s="8" t="s">
        <v>1005</v>
      </c>
      <c r="C1228" s="7" t="s">
        <v>27</v>
      </c>
      <c r="D1228" s="7" t="s">
        <v>1006</v>
      </c>
      <c r="E1228" s="362" t="s">
        <v>112</v>
      </c>
      <c r="F1228" s="362"/>
      <c r="G1228" s="9" t="s">
        <v>119</v>
      </c>
      <c r="H1228" s="28">
        <v>1</v>
      </c>
      <c r="I1228" s="10">
        <v>7.0000000000000007E-2</v>
      </c>
      <c r="J1228" s="10">
        <v>7.0000000000000007E-2</v>
      </c>
    </row>
    <row r="1229" spans="1:10">
      <c r="A1229" s="34" t="s">
        <v>122</v>
      </c>
      <c r="B1229" s="35" t="s">
        <v>1007</v>
      </c>
      <c r="C1229" s="34" t="s">
        <v>27</v>
      </c>
      <c r="D1229" s="34" t="s">
        <v>1008</v>
      </c>
      <c r="E1229" s="361" t="s">
        <v>399</v>
      </c>
      <c r="F1229" s="361"/>
      <c r="G1229" s="36" t="s">
        <v>119</v>
      </c>
      <c r="H1229" s="37">
        <v>9.4000000000000004E-3</v>
      </c>
      <c r="I1229" s="38">
        <v>8.07</v>
      </c>
      <c r="J1229" s="38">
        <v>7.0000000000000007E-2</v>
      </c>
    </row>
    <row r="1230" spans="1:10" ht="25.5">
      <c r="A1230" s="39"/>
      <c r="B1230" s="39"/>
      <c r="C1230" s="39"/>
      <c r="D1230" s="39"/>
      <c r="E1230" s="39" t="s">
        <v>124</v>
      </c>
      <c r="F1230" s="40">
        <v>3.76972E-2</v>
      </c>
      <c r="G1230" s="39" t="s">
        <v>125</v>
      </c>
      <c r="H1230" s="40">
        <v>0.03</v>
      </c>
      <c r="I1230" s="39" t="s">
        <v>126</v>
      </c>
      <c r="J1230" s="40">
        <v>7.0000000000000007E-2</v>
      </c>
    </row>
    <row r="1231" spans="1:10" ht="15" thickBot="1">
      <c r="A1231" s="39"/>
      <c r="B1231" s="39"/>
      <c r="C1231" s="39"/>
      <c r="D1231" s="39"/>
      <c r="E1231" s="39" t="s">
        <v>127</v>
      </c>
      <c r="F1231" s="40">
        <v>0.01</v>
      </c>
      <c r="G1231" s="39"/>
      <c r="H1231" s="363" t="s">
        <v>128</v>
      </c>
      <c r="I1231" s="363"/>
      <c r="J1231" s="40">
        <v>0.08</v>
      </c>
    </row>
    <row r="1232" spans="1:10" ht="15" thickTop="1">
      <c r="A1232" s="41"/>
      <c r="B1232" s="41"/>
      <c r="C1232" s="41"/>
      <c r="D1232" s="41"/>
      <c r="E1232" s="41"/>
      <c r="F1232" s="41"/>
      <c r="G1232" s="41"/>
      <c r="H1232" s="41"/>
      <c r="I1232" s="41"/>
      <c r="J1232" s="41"/>
    </row>
    <row r="1233" spans="1:10" ht="15">
      <c r="A1233" s="3"/>
      <c r="B1233" s="4" t="s">
        <v>15</v>
      </c>
      <c r="C1233" s="3" t="s">
        <v>16</v>
      </c>
      <c r="D1233" s="3" t="s">
        <v>6</v>
      </c>
      <c r="E1233" s="353" t="s">
        <v>110</v>
      </c>
      <c r="F1233" s="353"/>
      <c r="G1233" s="5" t="s">
        <v>17</v>
      </c>
      <c r="H1233" s="4" t="s">
        <v>18</v>
      </c>
      <c r="I1233" s="4" t="s">
        <v>19</v>
      </c>
      <c r="J1233" s="4" t="s">
        <v>7</v>
      </c>
    </row>
    <row r="1234" spans="1:10" ht="25.5">
      <c r="A1234" s="7" t="s">
        <v>111</v>
      </c>
      <c r="B1234" s="8" t="s">
        <v>434</v>
      </c>
      <c r="C1234" s="7" t="s">
        <v>27</v>
      </c>
      <c r="D1234" s="7" t="s">
        <v>435</v>
      </c>
      <c r="E1234" s="362" t="s">
        <v>112</v>
      </c>
      <c r="F1234" s="362"/>
      <c r="G1234" s="9" t="s">
        <v>119</v>
      </c>
      <c r="H1234" s="28">
        <v>1</v>
      </c>
      <c r="I1234" s="10">
        <v>0.12</v>
      </c>
      <c r="J1234" s="10">
        <v>0.12</v>
      </c>
    </row>
    <row r="1235" spans="1:10">
      <c r="A1235" s="34" t="s">
        <v>122</v>
      </c>
      <c r="B1235" s="35" t="s">
        <v>436</v>
      </c>
      <c r="C1235" s="34" t="s">
        <v>27</v>
      </c>
      <c r="D1235" s="34" t="s">
        <v>1009</v>
      </c>
      <c r="E1235" s="361" t="s">
        <v>399</v>
      </c>
      <c r="F1235" s="361"/>
      <c r="G1235" s="36" t="s">
        <v>119</v>
      </c>
      <c r="H1235" s="37">
        <v>9.4000000000000004E-3</v>
      </c>
      <c r="I1235" s="38">
        <v>13.61</v>
      </c>
      <c r="J1235" s="38">
        <v>0.12</v>
      </c>
    </row>
    <row r="1236" spans="1:10" ht="25.5">
      <c r="A1236" s="39"/>
      <c r="B1236" s="39"/>
      <c r="C1236" s="39"/>
      <c r="D1236" s="39"/>
      <c r="E1236" s="39" t="s">
        <v>124</v>
      </c>
      <c r="F1236" s="40">
        <v>6.4623799999999995E-2</v>
      </c>
      <c r="G1236" s="39" t="s">
        <v>125</v>
      </c>
      <c r="H1236" s="40">
        <v>0.06</v>
      </c>
      <c r="I1236" s="39" t="s">
        <v>126</v>
      </c>
      <c r="J1236" s="40">
        <v>0.12</v>
      </c>
    </row>
    <row r="1237" spans="1:10" ht="15" thickBot="1">
      <c r="A1237" s="39"/>
      <c r="B1237" s="39"/>
      <c r="C1237" s="39"/>
      <c r="D1237" s="39"/>
      <c r="E1237" s="39" t="s">
        <v>127</v>
      </c>
      <c r="F1237" s="40">
        <v>0.03</v>
      </c>
      <c r="G1237" s="39"/>
      <c r="H1237" s="363" t="s">
        <v>128</v>
      </c>
      <c r="I1237" s="363"/>
      <c r="J1237" s="40">
        <v>0.15</v>
      </c>
    </row>
    <row r="1238" spans="1:10" ht="15" thickTop="1">
      <c r="A1238" s="41"/>
      <c r="B1238" s="41"/>
      <c r="C1238" s="41"/>
      <c r="D1238" s="41"/>
      <c r="E1238" s="41"/>
      <c r="F1238" s="41"/>
      <c r="G1238" s="41"/>
      <c r="H1238" s="41"/>
      <c r="I1238" s="41"/>
      <c r="J1238" s="41"/>
    </row>
    <row r="1239" spans="1:10" ht="15">
      <c r="A1239" s="3"/>
      <c r="B1239" s="4" t="s">
        <v>15</v>
      </c>
      <c r="C1239" s="3" t="s">
        <v>16</v>
      </c>
      <c r="D1239" s="3" t="s">
        <v>6</v>
      </c>
      <c r="E1239" s="353" t="s">
        <v>110</v>
      </c>
      <c r="F1239" s="353"/>
      <c r="G1239" s="5" t="s">
        <v>17</v>
      </c>
      <c r="H1239" s="4" t="s">
        <v>18</v>
      </c>
      <c r="I1239" s="4" t="s">
        <v>19</v>
      </c>
      <c r="J1239" s="4" t="s">
        <v>7</v>
      </c>
    </row>
    <row r="1240" spans="1:10" ht="25.5">
      <c r="A1240" s="7" t="s">
        <v>111</v>
      </c>
      <c r="B1240" s="8" t="s">
        <v>437</v>
      </c>
      <c r="C1240" s="7" t="s">
        <v>27</v>
      </c>
      <c r="D1240" s="7" t="s">
        <v>438</v>
      </c>
      <c r="E1240" s="362" t="s">
        <v>112</v>
      </c>
      <c r="F1240" s="362"/>
      <c r="G1240" s="9" t="s">
        <v>119</v>
      </c>
      <c r="H1240" s="28">
        <v>1</v>
      </c>
      <c r="I1240" s="10">
        <v>0.28000000000000003</v>
      </c>
      <c r="J1240" s="10">
        <v>0.28000000000000003</v>
      </c>
    </row>
    <row r="1241" spans="1:10">
      <c r="A1241" s="34" t="s">
        <v>122</v>
      </c>
      <c r="B1241" s="35" t="s">
        <v>439</v>
      </c>
      <c r="C1241" s="34" t="s">
        <v>27</v>
      </c>
      <c r="D1241" s="34" t="s">
        <v>1010</v>
      </c>
      <c r="E1241" s="361" t="s">
        <v>399</v>
      </c>
      <c r="F1241" s="361"/>
      <c r="G1241" s="36" t="s">
        <v>119</v>
      </c>
      <c r="H1241" s="37">
        <v>3.0200000000000001E-2</v>
      </c>
      <c r="I1241" s="38">
        <v>9.56</v>
      </c>
      <c r="J1241" s="38">
        <v>0.28000000000000003</v>
      </c>
    </row>
    <row r="1242" spans="1:10" ht="25.5">
      <c r="A1242" s="39"/>
      <c r="B1242" s="39"/>
      <c r="C1242" s="39"/>
      <c r="D1242" s="39"/>
      <c r="E1242" s="39" t="s">
        <v>124</v>
      </c>
      <c r="F1242" s="40">
        <v>0.1507889</v>
      </c>
      <c r="G1242" s="39" t="s">
        <v>125</v>
      </c>
      <c r="H1242" s="40">
        <v>0.13</v>
      </c>
      <c r="I1242" s="39" t="s">
        <v>126</v>
      </c>
      <c r="J1242" s="40">
        <v>0.28000000000000003</v>
      </c>
    </row>
    <row r="1243" spans="1:10" ht="15" thickBot="1">
      <c r="A1243" s="39"/>
      <c r="B1243" s="39"/>
      <c r="C1243" s="39"/>
      <c r="D1243" s="39"/>
      <c r="E1243" s="39" t="s">
        <v>127</v>
      </c>
      <c r="F1243" s="40">
        <v>7.0000000000000007E-2</v>
      </c>
      <c r="G1243" s="39"/>
      <c r="H1243" s="363" t="s">
        <v>128</v>
      </c>
      <c r="I1243" s="363"/>
      <c r="J1243" s="40">
        <v>0.35</v>
      </c>
    </row>
    <row r="1244" spans="1:10" ht="15" thickTop="1">
      <c r="A1244" s="41"/>
      <c r="B1244" s="41"/>
      <c r="C1244" s="41"/>
      <c r="D1244" s="41"/>
      <c r="E1244" s="41"/>
      <c r="F1244" s="41"/>
      <c r="G1244" s="41"/>
      <c r="H1244" s="41"/>
      <c r="I1244" s="41"/>
      <c r="J1244" s="41"/>
    </row>
    <row r="1245" spans="1:10" ht="15">
      <c r="A1245" s="3"/>
      <c r="B1245" s="4" t="s">
        <v>15</v>
      </c>
      <c r="C1245" s="3" t="s">
        <v>16</v>
      </c>
      <c r="D1245" s="3" t="s">
        <v>6</v>
      </c>
      <c r="E1245" s="353" t="s">
        <v>110</v>
      </c>
      <c r="F1245" s="353"/>
      <c r="G1245" s="5" t="s">
        <v>17</v>
      </c>
      <c r="H1245" s="4" t="s">
        <v>18</v>
      </c>
      <c r="I1245" s="4" t="s">
        <v>19</v>
      </c>
      <c r="J1245" s="4" t="s">
        <v>7</v>
      </c>
    </row>
    <row r="1246" spans="1:10" ht="25.5">
      <c r="A1246" s="7" t="s">
        <v>111</v>
      </c>
      <c r="B1246" s="8" t="s">
        <v>444</v>
      </c>
      <c r="C1246" s="7" t="s">
        <v>27</v>
      </c>
      <c r="D1246" s="7" t="s">
        <v>445</v>
      </c>
      <c r="E1246" s="362" t="s">
        <v>112</v>
      </c>
      <c r="F1246" s="362"/>
      <c r="G1246" s="9" t="s">
        <v>119</v>
      </c>
      <c r="H1246" s="28">
        <v>1</v>
      </c>
      <c r="I1246" s="10">
        <v>0.14000000000000001</v>
      </c>
      <c r="J1246" s="10">
        <v>0.14000000000000001</v>
      </c>
    </row>
    <row r="1247" spans="1:10">
      <c r="A1247" s="34" t="s">
        <v>122</v>
      </c>
      <c r="B1247" s="35" t="s">
        <v>446</v>
      </c>
      <c r="C1247" s="34" t="s">
        <v>27</v>
      </c>
      <c r="D1247" s="34" t="s">
        <v>1011</v>
      </c>
      <c r="E1247" s="361" t="s">
        <v>399</v>
      </c>
      <c r="F1247" s="361"/>
      <c r="G1247" s="36" t="s">
        <v>119</v>
      </c>
      <c r="H1247" s="37">
        <v>1.46E-2</v>
      </c>
      <c r="I1247" s="38">
        <v>9.6300000000000008</v>
      </c>
      <c r="J1247" s="38">
        <v>0.14000000000000001</v>
      </c>
    </row>
    <row r="1248" spans="1:10" ht="25.5">
      <c r="A1248" s="39"/>
      <c r="B1248" s="39"/>
      <c r="C1248" s="39"/>
      <c r="D1248" s="39"/>
      <c r="E1248" s="39" t="s">
        <v>124</v>
      </c>
      <c r="F1248" s="40">
        <v>7.5394500000000003E-2</v>
      </c>
      <c r="G1248" s="39" t="s">
        <v>125</v>
      </c>
      <c r="H1248" s="40">
        <v>0.06</v>
      </c>
      <c r="I1248" s="39" t="s">
        <v>126</v>
      </c>
      <c r="J1248" s="40">
        <v>0.14000000000000001</v>
      </c>
    </row>
    <row r="1249" spans="1:10" ht="15" thickBot="1">
      <c r="A1249" s="39"/>
      <c r="B1249" s="39"/>
      <c r="C1249" s="39"/>
      <c r="D1249" s="39"/>
      <c r="E1249" s="39" t="s">
        <v>127</v>
      </c>
      <c r="F1249" s="40">
        <v>0.03</v>
      </c>
      <c r="G1249" s="39"/>
      <c r="H1249" s="363" t="s">
        <v>128</v>
      </c>
      <c r="I1249" s="363"/>
      <c r="J1249" s="40">
        <v>0.17</v>
      </c>
    </row>
    <row r="1250" spans="1:10" ht="15" thickTop="1">
      <c r="A1250" s="41"/>
      <c r="B1250" s="41"/>
      <c r="C1250" s="41"/>
      <c r="D1250" s="41"/>
      <c r="E1250" s="41"/>
      <c r="F1250" s="41"/>
      <c r="G1250" s="41"/>
      <c r="H1250" s="41"/>
      <c r="I1250" s="41"/>
      <c r="J1250" s="41"/>
    </row>
    <row r="1251" spans="1:10" ht="15">
      <c r="A1251" s="3"/>
      <c r="B1251" s="4" t="s">
        <v>15</v>
      </c>
      <c r="C1251" s="3" t="s">
        <v>16</v>
      </c>
      <c r="D1251" s="3" t="s">
        <v>6</v>
      </c>
      <c r="E1251" s="353" t="s">
        <v>110</v>
      </c>
      <c r="F1251" s="353"/>
      <c r="G1251" s="5" t="s">
        <v>17</v>
      </c>
      <c r="H1251" s="4" t="s">
        <v>18</v>
      </c>
      <c r="I1251" s="4" t="s">
        <v>19</v>
      </c>
      <c r="J1251" s="4" t="s">
        <v>7</v>
      </c>
    </row>
    <row r="1252" spans="1:10" ht="25.5">
      <c r="A1252" s="7" t="s">
        <v>111</v>
      </c>
      <c r="B1252" s="8" t="s">
        <v>451</v>
      </c>
      <c r="C1252" s="7" t="s">
        <v>27</v>
      </c>
      <c r="D1252" s="7" t="s">
        <v>452</v>
      </c>
      <c r="E1252" s="362" t="s">
        <v>112</v>
      </c>
      <c r="F1252" s="362"/>
      <c r="G1252" s="9" t="s">
        <v>119</v>
      </c>
      <c r="H1252" s="28">
        <v>1</v>
      </c>
      <c r="I1252" s="10">
        <v>0.2</v>
      </c>
      <c r="J1252" s="10">
        <v>0.2</v>
      </c>
    </row>
    <row r="1253" spans="1:10">
      <c r="A1253" s="34" t="s">
        <v>122</v>
      </c>
      <c r="B1253" s="35" t="s">
        <v>453</v>
      </c>
      <c r="C1253" s="34" t="s">
        <v>27</v>
      </c>
      <c r="D1253" s="34" t="s">
        <v>1012</v>
      </c>
      <c r="E1253" s="361" t="s">
        <v>399</v>
      </c>
      <c r="F1253" s="361"/>
      <c r="G1253" s="36" t="s">
        <v>119</v>
      </c>
      <c r="H1253" s="37">
        <v>1.2E-2</v>
      </c>
      <c r="I1253" s="38">
        <v>17.3</v>
      </c>
      <c r="J1253" s="38">
        <v>0.2</v>
      </c>
    </row>
    <row r="1254" spans="1:10" ht="25.5">
      <c r="A1254" s="39"/>
      <c r="B1254" s="39"/>
      <c r="C1254" s="39"/>
      <c r="D1254" s="39"/>
      <c r="E1254" s="39" t="s">
        <v>124</v>
      </c>
      <c r="F1254" s="40">
        <v>0.10770639999999999</v>
      </c>
      <c r="G1254" s="39" t="s">
        <v>125</v>
      </c>
      <c r="H1254" s="40">
        <v>0.09</v>
      </c>
      <c r="I1254" s="39" t="s">
        <v>126</v>
      </c>
      <c r="J1254" s="40">
        <v>0.2</v>
      </c>
    </row>
    <row r="1255" spans="1:10" ht="15" thickBot="1">
      <c r="A1255" s="39"/>
      <c r="B1255" s="39"/>
      <c r="C1255" s="39"/>
      <c r="D1255" s="39"/>
      <c r="E1255" s="39" t="s">
        <v>127</v>
      </c>
      <c r="F1255" s="40">
        <v>0.05</v>
      </c>
      <c r="G1255" s="39"/>
      <c r="H1255" s="363" t="s">
        <v>128</v>
      </c>
      <c r="I1255" s="363"/>
      <c r="J1255" s="40">
        <v>0.25</v>
      </c>
    </row>
    <row r="1256" spans="1:10" ht="15" thickTop="1">
      <c r="A1256" s="41"/>
      <c r="B1256" s="41"/>
      <c r="C1256" s="41"/>
      <c r="D1256" s="41"/>
      <c r="E1256" s="41"/>
      <c r="F1256" s="41"/>
      <c r="G1256" s="41"/>
      <c r="H1256" s="41"/>
      <c r="I1256" s="41"/>
      <c r="J1256" s="41"/>
    </row>
    <row r="1257" spans="1:10" ht="15">
      <c r="A1257" s="3"/>
      <c r="B1257" s="4" t="s">
        <v>15</v>
      </c>
      <c r="C1257" s="3" t="s">
        <v>16</v>
      </c>
      <c r="D1257" s="3" t="s">
        <v>6</v>
      </c>
      <c r="E1257" s="353" t="s">
        <v>110</v>
      </c>
      <c r="F1257" s="353"/>
      <c r="G1257" s="5" t="s">
        <v>17</v>
      </c>
      <c r="H1257" s="4" t="s">
        <v>18</v>
      </c>
      <c r="I1257" s="4" t="s">
        <v>19</v>
      </c>
      <c r="J1257" s="4" t="s">
        <v>7</v>
      </c>
    </row>
    <row r="1258" spans="1:10" ht="25.5">
      <c r="A1258" s="7" t="s">
        <v>111</v>
      </c>
      <c r="B1258" s="8" t="s">
        <v>488</v>
      </c>
      <c r="C1258" s="7" t="s">
        <v>27</v>
      </c>
      <c r="D1258" s="7" t="s">
        <v>489</v>
      </c>
      <c r="E1258" s="362" t="s">
        <v>112</v>
      </c>
      <c r="F1258" s="362"/>
      <c r="G1258" s="9" t="s">
        <v>119</v>
      </c>
      <c r="H1258" s="28">
        <v>1</v>
      </c>
      <c r="I1258" s="10">
        <v>0.12</v>
      </c>
      <c r="J1258" s="10">
        <v>0.12</v>
      </c>
    </row>
    <row r="1259" spans="1:10">
      <c r="A1259" s="34" t="s">
        <v>122</v>
      </c>
      <c r="B1259" s="35" t="s">
        <v>490</v>
      </c>
      <c r="C1259" s="34" t="s">
        <v>27</v>
      </c>
      <c r="D1259" s="34" t="s">
        <v>1014</v>
      </c>
      <c r="E1259" s="361" t="s">
        <v>399</v>
      </c>
      <c r="F1259" s="361"/>
      <c r="G1259" s="36" t="s">
        <v>119</v>
      </c>
      <c r="H1259" s="37">
        <v>9.4000000000000004E-3</v>
      </c>
      <c r="I1259" s="38">
        <v>13.61</v>
      </c>
      <c r="J1259" s="38">
        <v>0.12</v>
      </c>
    </row>
    <row r="1260" spans="1:10" ht="25.5">
      <c r="A1260" s="39"/>
      <c r="B1260" s="39"/>
      <c r="C1260" s="39"/>
      <c r="D1260" s="39"/>
      <c r="E1260" s="39" t="s">
        <v>124</v>
      </c>
      <c r="F1260" s="40">
        <v>6.4623799999999995E-2</v>
      </c>
      <c r="G1260" s="39" t="s">
        <v>125</v>
      </c>
      <c r="H1260" s="40">
        <v>0.06</v>
      </c>
      <c r="I1260" s="39" t="s">
        <v>126</v>
      </c>
      <c r="J1260" s="40">
        <v>0.12</v>
      </c>
    </row>
    <row r="1261" spans="1:10" ht="15" thickBot="1">
      <c r="A1261" s="39"/>
      <c r="B1261" s="39"/>
      <c r="C1261" s="39"/>
      <c r="D1261" s="39"/>
      <c r="E1261" s="39" t="s">
        <v>127</v>
      </c>
      <c r="F1261" s="40">
        <v>0.03</v>
      </c>
      <c r="G1261" s="39"/>
      <c r="H1261" s="363" t="s">
        <v>128</v>
      </c>
      <c r="I1261" s="363"/>
      <c r="J1261" s="40">
        <v>0.15</v>
      </c>
    </row>
    <row r="1262" spans="1:10" ht="15" thickTop="1">
      <c r="A1262" s="41"/>
      <c r="B1262" s="41"/>
      <c r="C1262" s="41"/>
      <c r="D1262" s="41"/>
      <c r="E1262" s="41"/>
      <c r="F1262" s="41"/>
      <c r="G1262" s="41"/>
      <c r="H1262" s="41"/>
      <c r="I1262" s="41"/>
      <c r="J1262" s="41"/>
    </row>
    <row r="1263" spans="1:10" ht="15">
      <c r="A1263" s="3"/>
      <c r="B1263" s="4" t="s">
        <v>15</v>
      </c>
      <c r="C1263" s="3" t="s">
        <v>16</v>
      </c>
      <c r="D1263" s="3" t="s">
        <v>6</v>
      </c>
      <c r="E1263" s="353" t="s">
        <v>110</v>
      </c>
      <c r="F1263" s="353"/>
      <c r="G1263" s="5" t="s">
        <v>17</v>
      </c>
      <c r="H1263" s="4" t="s">
        <v>18</v>
      </c>
      <c r="I1263" s="4" t="s">
        <v>19</v>
      </c>
      <c r="J1263" s="4" t="s">
        <v>7</v>
      </c>
    </row>
    <row r="1264" spans="1:10" ht="25.5">
      <c r="A1264" s="7" t="s">
        <v>111</v>
      </c>
      <c r="B1264" s="8" t="s">
        <v>505</v>
      </c>
      <c r="C1264" s="7" t="s">
        <v>27</v>
      </c>
      <c r="D1264" s="7" t="s">
        <v>506</v>
      </c>
      <c r="E1264" s="362" t="s">
        <v>112</v>
      </c>
      <c r="F1264" s="362"/>
      <c r="G1264" s="9" t="s">
        <v>119</v>
      </c>
      <c r="H1264" s="28">
        <v>1</v>
      </c>
      <c r="I1264" s="10">
        <v>0.41</v>
      </c>
      <c r="J1264" s="10">
        <v>0.41</v>
      </c>
    </row>
    <row r="1265" spans="1:10">
      <c r="A1265" s="34" t="s">
        <v>122</v>
      </c>
      <c r="B1265" s="35" t="s">
        <v>507</v>
      </c>
      <c r="C1265" s="34" t="s">
        <v>27</v>
      </c>
      <c r="D1265" s="34" t="s">
        <v>1015</v>
      </c>
      <c r="E1265" s="361" t="s">
        <v>399</v>
      </c>
      <c r="F1265" s="361"/>
      <c r="G1265" s="36" t="s">
        <v>119</v>
      </c>
      <c r="H1265" s="37">
        <v>3.0200000000000001E-2</v>
      </c>
      <c r="I1265" s="38">
        <v>13.61</v>
      </c>
      <c r="J1265" s="38">
        <v>0.41</v>
      </c>
    </row>
    <row r="1266" spans="1:10" ht="25.5">
      <c r="A1266" s="39"/>
      <c r="B1266" s="39"/>
      <c r="C1266" s="39"/>
      <c r="D1266" s="39"/>
      <c r="E1266" s="39" t="s">
        <v>124</v>
      </c>
      <c r="F1266" s="40">
        <v>0.2207981</v>
      </c>
      <c r="G1266" s="39" t="s">
        <v>125</v>
      </c>
      <c r="H1266" s="40">
        <v>0.19</v>
      </c>
      <c r="I1266" s="39" t="s">
        <v>126</v>
      </c>
      <c r="J1266" s="40">
        <v>0.41</v>
      </c>
    </row>
    <row r="1267" spans="1:10" ht="15" thickBot="1">
      <c r="A1267" s="39"/>
      <c r="B1267" s="39"/>
      <c r="C1267" s="39"/>
      <c r="D1267" s="39"/>
      <c r="E1267" s="39" t="s">
        <v>127</v>
      </c>
      <c r="F1267" s="40">
        <v>0.1</v>
      </c>
      <c r="G1267" s="39"/>
      <c r="H1267" s="363" t="s">
        <v>128</v>
      </c>
      <c r="I1267" s="363"/>
      <c r="J1267" s="40">
        <v>0.51</v>
      </c>
    </row>
    <row r="1268" spans="1:10" ht="15" thickTop="1">
      <c r="A1268" s="41"/>
      <c r="B1268" s="41"/>
      <c r="C1268" s="41"/>
      <c r="D1268" s="41"/>
      <c r="E1268" s="41"/>
      <c r="F1268" s="41"/>
      <c r="G1268" s="41"/>
      <c r="H1268" s="41"/>
      <c r="I1268" s="41"/>
      <c r="J1268" s="41"/>
    </row>
    <row r="1269" spans="1:10" ht="15">
      <c r="A1269" s="3"/>
      <c r="B1269" s="4" t="s">
        <v>15</v>
      </c>
      <c r="C1269" s="3" t="s">
        <v>16</v>
      </c>
      <c r="D1269" s="3" t="s">
        <v>6</v>
      </c>
      <c r="E1269" s="353" t="s">
        <v>110</v>
      </c>
      <c r="F1269" s="353"/>
      <c r="G1269" s="5" t="s">
        <v>17</v>
      </c>
      <c r="H1269" s="4" t="s">
        <v>18</v>
      </c>
      <c r="I1269" s="4" t="s">
        <v>19</v>
      </c>
      <c r="J1269" s="4" t="s">
        <v>7</v>
      </c>
    </row>
    <row r="1270" spans="1:10" ht="25.5">
      <c r="A1270" s="7" t="s">
        <v>111</v>
      </c>
      <c r="B1270" s="8" t="s">
        <v>508</v>
      </c>
      <c r="C1270" s="7" t="s">
        <v>27</v>
      </c>
      <c r="D1270" s="7" t="s">
        <v>509</v>
      </c>
      <c r="E1270" s="362" t="s">
        <v>112</v>
      </c>
      <c r="F1270" s="362"/>
      <c r="G1270" s="9" t="s">
        <v>119</v>
      </c>
      <c r="H1270" s="28">
        <v>1</v>
      </c>
      <c r="I1270" s="10">
        <v>0.19</v>
      </c>
      <c r="J1270" s="10">
        <v>0.19</v>
      </c>
    </row>
    <row r="1271" spans="1:10">
      <c r="A1271" s="34" t="s">
        <v>122</v>
      </c>
      <c r="B1271" s="35" t="s">
        <v>510</v>
      </c>
      <c r="C1271" s="34" t="s">
        <v>27</v>
      </c>
      <c r="D1271" s="34" t="s">
        <v>1016</v>
      </c>
      <c r="E1271" s="361" t="s">
        <v>399</v>
      </c>
      <c r="F1271" s="361"/>
      <c r="G1271" s="36" t="s">
        <v>119</v>
      </c>
      <c r="H1271" s="37">
        <v>1.46E-2</v>
      </c>
      <c r="I1271" s="38">
        <v>13.61</v>
      </c>
      <c r="J1271" s="38">
        <v>0.19</v>
      </c>
    </row>
    <row r="1272" spans="1:10" ht="25.5">
      <c r="A1272" s="39"/>
      <c r="B1272" s="39"/>
      <c r="C1272" s="39"/>
      <c r="D1272" s="39"/>
      <c r="E1272" s="39" t="s">
        <v>124</v>
      </c>
      <c r="F1272" s="40">
        <v>0.1023211</v>
      </c>
      <c r="G1272" s="39" t="s">
        <v>125</v>
      </c>
      <c r="H1272" s="40">
        <v>0.09</v>
      </c>
      <c r="I1272" s="39" t="s">
        <v>126</v>
      </c>
      <c r="J1272" s="40">
        <v>0.19</v>
      </c>
    </row>
    <row r="1273" spans="1:10" ht="15" thickBot="1">
      <c r="A1273" s="39"/>
      <c r="B1273" s="39"/>
      <c r="C1273" s="39"/>
      <c r="D1273" s="39"/>
      <c r="E1273" s="39" t="s">
        <v>127</v>
      </c>
      <c r="F1273" s="40">
        <v>0.04</v>
      </c>
      <c r="G1273" s="39"/>
      <c r="H1273" s="363" t="s">
        <v>128</v>
      </c>
      <c r="I1273" s="363"/>
      <c r="J1273" s="40">
        <v>0.23</v>
      </c>
    </row>
    <row r="1274" spans="1:10" ht="15" thickTop="1">
      <c r="A1274" s="41"/>
      <c r="B1274" s="41"/>
      <c r="C1274" s="41"/>
      <c r="D1274" s="41"/>
      <c r="E1274" s="41"/>
      <c r="F1274" s="41"/>
      <c r="G1274" s="41"/>
      <c r="H1274" s="41"/>
      <c r="I1274" s="41"/>
      <c r="J1274" s="41"/>
    </row>
    <row r="1275" spans="1:10" ht="15">
      <c r="A1275" s="3"/>
      <c r="B1275" s="4" t="s">
        <v>15</v>
      </c>
      <c r="C1275" s="3" t="s">
        <v>16</v>
      </c>
      <c r="D1275" s="3" t="s">
        <v>6</v>
      </c>
      <c r="E1275" s="353" t="s">
        <v>110</v>
      </c>
      <c r="F1275" s="353"/>
      <c r="G1275" s="5" t="s">
        <v>17</v>
      </c>
      <c r="H1275" s="4" t="s">
        <v>18</v>
      </c>
      <c r="I1275" s="4" t="s">
        <v>19</v>
      </c>
      <c r="J1275" s="4" t="s">
        <v>7</v>
      </c>
    </row>
    <row r="1276" spans="1:10" ht="25.5">
      <c r="A1276" s="7" t="s">
        <v>111</v>
      </c>
      <c r="B1276" s="8" t="s">
        <v>511</v>
      </c>
      <c r="C1276" s="7" t="s">
        <v>27</v>
      </c>
      <c r="D1276" s="7" t="s">
        <v>512</v>
      </c>
      <c r="E1276" s="362" t="s">
        <v>112</v>
      </c>
      <c r="F1276" s="362"/>
      <c r="G1276" s="9" t="s">
        <v>119</v>
      </c>
      <c r="H1276" s="28">
        <v>1</v>
      </c>
      <c r="I1276" s="10">
        <v>0.12</v>
      </c>
      <c r="J1276" s="10">
        <v>0.12</v>
      </c>
    </row>
    <row r="1277" spans="1:10">
      <c r="A1277" s="34" t="s">
        <v>122</v>
      </c>
      <c r="B1277" s="35" t="s">
        <v>513</v>
      </c>
      <c r="C1277" s="34" t="s">
        <v>27</v>
      </c>
      <c r="D1277" s="34" t="s">
        <v>1017</v>
      </c>
      <c r="E1277" s="361" t="s">
        <v>399</v>
      </c>
      <c r="F1277" s="361"/>
      <c r="G1277" s="36" t="s">
        <v>119</v>
      </c>
      <c r="H1277" s="37">
        <v>9.4000000000000004E-3</v>
      </c>
      <c r="I1277" s="38">
        <v>13.61</v>
      </c>
      <c r="J1277" s="38">
        <v>0.12</v>
      </c>
    </row>
    <row r="1278" spans="1:10" ht="25.5">
      <c r="A1278" s="39"/>
      <c r="B1278" s="39"/>
      <c r="C1278" s="39"/>
      <c r="D1278" s="39"/>
      <c r="E1278" s="39" t="s">
        <v>124</v>
      </c>
      <c r="F1278" s="40">
        <v>6.4623799999999995E-2</v>
      </c>
      <c r="G1278" s="39" t="s">
        <v>125</v>
      </c>
      <c r="H1278" s="40">
        <v>0.06</v>
      </c>
      <c r="I1278" s="39" t="s">
        <v>126</v>
      </c>
      <c r="J1278" s="40">
        <v>0.12</v>
      </c>
    </row>
    <row r="1279" spans="1:10" ht="15" thickBot="1">
      <c r="A1279" s="39"/>
      <c r="B1279" s="39"/>
      <c r="C1279" s="39"/>
      <c r="D1279" s="39"/>
      <c r="E1279" s="39" t="s">
        <v>127</v>
      </c>
      <c r="F1279" s="40">
        <v>0.03</v>
      </c>
      <c r="G1279" s="39"/>
      <c r="H1279" s="363" t="s">
        <v>128</v>
      </c>
      <c r="I1279" s="363"/>
      <c r="J1279" s="40">
        <v>0.15</v>
      </c>
    </row>
    <row r="1280" spans="1:10" ht="15" thickTop="1">
      <c r="A1280" s="41"/>
      <c r="B1280" s="41"/>
      <c r="C1280" s="41"/>
      <c r="D1280" s="41"/>
      <c r="E1280" s="41"/>
      <c r="F1280" s="41"/>
      <c r="G1280" s="41"/>
      <c r="H1280" s="41"/>
      <c r="I1280" s="41"/>
      <c r="J1280" s="41"/>
    </row>
    <row r="1281" spans="1:10" ht="15">
      <c r="A1281" s="3"/>
      <c r="B1281" s="4" t="s">
        <v>15</v>
      </c>
      <c r="C1281" s="3" t="s">
        <v>16</v>
      </c>
      <c r="D1281" s="3" t="s">
        <v>6</v>
      </c>
      <c r="E1281" s="353" t="s">
        <v>110</v>
      </c>
      <c r="F1281" s="353"/>
      <c r="G1281" s="5" t="s">
        <v>17</v>
      </c>
      <c r="H1281" s="4" t="s">
        <v>18</v>
      </c>
      <c r="I1281" s="4" t="s">
        <v>19</v>
      </c>
      <c r="J1281" s="4" t="s">
        <v>7</v>
      </c>
    </row>
    <row r="1282" spans="1:10" ht="25.5">
      <c r="A1282" s="7" t="s">
        <v>111</v>
      </c>
      <c r="B1282" s="8" t="s">
        <v>1018</v>
      </c>
      <c r="C1282" s="7" t="s">
        <v>27</v>
      </c>
      <c r="D1282" s="7" t="s">
        <v>1019</v>
      </c>
      <c r="E1282" s="362" t="s">
        <v>112</v>
      </c>
      <c r="F1282" s="362"/>
      <c r="G1282" s="9" t="s">
        <v>119</v>
      </c>
      <c r="H1282" s="28">
        <v>1</v>
      </c>
      <c r="I1282" s="10">
        <v>0.1</v>
      </c>
      <c r="J1282" s="10">
        <v>0.1</v>
      </c>
    </row>
    <row r="1283" spans="1:10">
      <c r="A1283" s="34" t="s">
        <v>122</v>
      </c>
      <c r="B1283" s="35" t="s">
        <v>1020</v>
      </c>
      <c r="C1283" s="34" t="s">
        <v>27</v>
      </c>
      <c r="D1283" s="34" t="s">
        <v>1021</v>
      </c>
      <c r="E1283" s="361" t="s">
        <v>399</v>
      </c>
      <c r="F1283" s="361"/>
      <c r="G1283" s="36" t="s">
        <v>119</v>
      </c>
      <c r="H1283" s="37">
        <v>9.4000000000000004E-3</v>
      </c>
      <c r="I1283" s="38">
        <v>11.43</v>
      </c>
      <c r="J1283" s="38">
        <v>0.1</v>
      </c>
    </row>
    <row r="1284" spans="1:10" ht="25.5">
      <c r="A1284" s="39"/>
      <c r="B1284" s="39"/>
      <c r="C1284" s="39"/>
      <c r="D1284" s="39"/>
      <c r="E1284" s="39" t="s">
        <v>124</v>
      </c>
      <c r="F1284" s="40">
        <v>5.3853199999999997E-2</v>
      </c>
      <c r="G1284" s="39" t="s">
        <v>125</v>
      </c>
      <c r="H1284" s="40">
        <v>0.05</v>
      </c>
      <c r="I1284" s="39" t="s">
        <v>126</v>
      </c>
      <c r="J1284" s="40">
        <v>0.1</v>
      </c>
    </row>
    <row r="1285" spans="1:10" ht="15" thickBot="1">
      <c r="A1285" s="39"/>
      <c r="B1285" s="39"/>
      <c r="C1285" s="39"/>
      <c r="D1285" s="39"/>
      <c r="E1285" s="39" t="s">
        <v>127</v>
      </c>
      <c r="F1285" s="40">
        <v>0.02</v>
      </c>
      <c r="G1285" s="39"/>
      <c r="H1285" s="363" t="s">
        <v>128</v>
      </c>
      <c r="I1285" s="363"/>
      <c r="J1285" s="40">
        <v>0.12</v>
      </c>
    </row>
    <row r="1286" spans="1:10" ht="15" thickTop="1">
      <c r="A1286" s="41"/>
      <c r="B1286" s="41"/>
      <c r="C1286" s="41"/>
      <c r="D1286" s="41"/>
      <c r="E1286" s="41"/>
      <c r="F1286" s="41"/>
      <c r="G1286" s="41"/>
      <c r="H1286" s="41"/>
      <c r="I1286" s="41"/>
      <c r="J1286" s="41"/>
    </row>
    <row r="1287" spans="1:10" ht="15">
      <c r="A1287" s="3"/>
      <c r="B1287" s="4" t="s">
        <v>15</v>
      </c>
      <c r="C1287" s="3" t="s">
        <v>16</v>
      </c>
      <c r="D1287" s="3" t="s">
        <v>6</v>
      </c>
      <c r="E1287" s="353" t="s">
        <v>110</v>
      </c>
      <c r="F1287" s="353"/>
      <c r="G1287" s="5" t="s">
        <v>17</v>
      </c>
      <c r="H1287" s="4" t="s">
        <v>18</v>
      </c>
      <c r="I1287" s="4" t="s">
        <v>19</v>
      </c>
      <c r="J1287" s="4" t="s">
        <v>7</v>
      </c>
    </row>
    <row r="1288" spans="1:10" ht="38.25">
      <c r="A1288" s="7" t="s">
        <v>111</v>
      </c>
      <c r="B1288" s="8" t="s">
        <v>514</v>
      </c>
      <c r="C1288" s="7" t="s">
        <v>27</v>
      </c>
      <c r="D1288" s="7" t="s">
        <v>515</v>
      </c>
      <c r="E1288" s="362" t="s">
        <v>112</v>
      </c>
      <c r="F1288" s="362"/>
      <c r="G1288" s="9" t="s">
        <v>119</v>
      </c>
      <c r="H1288" s="28">
        <v>1</v>
      </c>
      <c r="I1288" s="10">
        <v>0.08</v>
      </c>
      <c r="J1288" s="10">
        <v>0.08</v>
      </c>
    </row>
    <row r="1289" spans="1:10">
      <c r="A1289" s="34" t="s">
        <v>122</v>
      </c>
      <c r="B1289" s="35" t="s">
        <v>516</v>
      </c>
      <c r="C1289" s="34" t="s">
        <v>27</v>
      </c>
      <c r="D1289" s="34" t="s">
        <v>517</v>
      </c>
      <c r="E1289" s="361" t="s">
        <v>399</v>
      </c>
      <c r="F1289" s="361"/>
      <c r="G1289" s="36" t="s">
        <v>119</v>
      </c>
      <c r="H1289" s="37">
        <v>6.7000000000000002E-3</v>
      </c>
      <c r="I1289" s="38">
        <v>12.03</v>
      </c>
      <c r="J1289" s="38">
        <v>0.08</v>
      </c>
    </row>
    <row r="1290" spans="1:10" ht="25.5">
      <c r="A1290" s="39"/>
      <c r="B1290" s="39"/>
      <c r="C1290" s="39"/>
      <c r="D1290" s="39"/>
      <c r="E1290" s="39" t="s">
        <v>124</v>
      </c>
      <c r="F1290" s="40">
        <v>4.3082599999999999E-2</v>
      </c>
      <c r="G1290" s="39" t="s">
        <v>125</v>
      </c>
      <c r="H1290" s="40">
        <v>0.04</v>
      </c>
      <c r="I1290" s="39" t="s">
        <v>126</v>
      </c>
      <c r="J1290" s="40">
        <v>0.08</v>
      </c>
    </row>
    <row r="1291" spans="1:10" ht="15" thickBot="1">
      <c r="A1291" s="39"/>
      <c r="B1291" s="39"/>
      <c r="C1291" s="39"/>
      <c r="D1291" s="39"/>
      <c r="E1291" s="39" t="s">
        <v>127</v>
      </c>
      <c r="F1291" s="40">
        <v>0.02</v>
      </c>
      <c r="G1291" s="39"/>
      <c r="H1291" s="363" t="s">
        <v>128</v>
      </c>
      <c r="I1291" s="363"/>
      <c r="J1291" s="40">
        <v>0.1</v>
      </c>
    </row>
    <row r="1292" spans="1:10" ht="15" thickTop="1">
      <c r="A1292" s="41"/>
      <c r="B1292" s="41"/>
      <c r="C1292" s="41"/>
      <c r="D1292" s="41"/>
      <c r="E1292" s="41"/>
      <c r="F1292" s="41"/>
      <c r="G1292" s="41"/>
      <c r="H1292" s="41"/>
      <c r="I1292" s="41"/>
      <c r="J1292" s="41"/>
    </row>
    <row r="1293" spans="1:10" ht="15">
      <c r="A1293" s="3"/>
      <c r="B1293" s="4" t="s">
        <v>15</v>
      </c>
      <c r="C1293" s="3" t="s">
        <v>16</v>
      </c>
      <c r="D1293" s="3" t="s">
        <v>6</v>
      </c>
      <c r="E1293" s="353" t="s">
        <v>110</v>
      </c>
      <c r="F1293" s="353"/>
      <c r="G1293" s="5" t="s">
        <v>17</v>
      </c>
      <c r="H1293" s="4" t="s">
        <v>18</v>
      </c>
      <c r="I1293" s="4" t="s">
        <v>19</v>
      </c>
      <c r="J1293" s="4" t="s">
        <v>7</v>
      </c>
    </row>
    <row r="1294" spans="1:10" ht="25.5">
      <c r="A1294" s="7" t="s">
        <v>111</v>
      </c>
      <c r="B1294" s="8" t="s">
        <v>518</v>
      </c>
      <c r="C1294" s="7" t="s">
        <v>27</v>
      </c>
      <c r="D1294" s="7" t="s">
        <v>519</v>
      </c>
      <c r="E1294" s="362" t="s">
        <v>112</v>
      </c>
      <c r="F1294" s="362"/>
      <c r="G1294" s="9" t="s">
        <v>119</v>
      </c>
      <c r="H1294" s="28">
        <v>1</v>
      </c>
      <c r="I1294" s="10">
        <v>0.15</v>
      </c>
      <c r="J1294" s="10">
        <v>0.15</v>
      </c>
    </row>
    <row r="1295" spans="1:10">
      <c r="A1295" s="34" t="s">
        <v>122</v>
      </c>
      <c r="B1295" s="35" t="s">
        <v>520</v>
      </c>
      <c r="C1295" s="34" t="s">
        <v>27</v>
      </c>
      <c r="D1295" s="34" t="s">
        <v>521</v>
      </c>
      <c r="E1295" s="361" t="s">
        <v>399</v>
      </c>
      <c r="F1295" s="361"/>
      <c r="G1295" s="36" t="s">
        <v>119</v>
      </c>
      <c r="H1295" s="37">
        <v>1.3299999999999999E-2</v>
      </c>
      <c r="I1295" s="38">
        <v>11.62</v>
      </c>
      <c r="J1295" s="38">
        <v>0.15</v>
      </c>
    </row>
    <row r="1296" spans="1:10" ht="25.5">
      <c r="A1296" s="39"/>
      <c r="B1296" s="39"/>
      <c r="C1296" s="39"/>
      <c r="D1296" s="39"/>
      <c r="E1296" s="39" t="s">
        <v>124</v>
      </c>
      <c r="F1296" s="40">
        <v>8.0779799999999999E-2</v>
      </c>
      <c r="G1296" s="39" t="s">
        <v>125</v>
      </c>
      <c r="H1296" s="40">
        <v>7.0000000000000007E-2</v>
      </c>
      <c r="I1296" s="39" t="s">
        <v>126</v>
      </c>
      <c r="J1296" s="40">
        <v>0.15</v>
      </c>
    </row>
    <row r="1297" spans="1:10" ht="15" thickBot="1">
      <c r="A1297" s="39"/>
      <c r="B1297" s="39"/>
      <c r="C1297" s="39"/>
      <c r="D1297" s="39"/>
      <c r="E1297" s="39" t="s">
        <v>127</v>
      </c>
      <c r="F1297" s="40">
        <v>0.03</v>
      </c>
      <c r="G1297" s="39"/>
      <c r="H1297" s="363" t="s">
        <v>128</v>
      </c>
      <c r="I1297" s="363"/>
      <c r="J1297" s="40">
        <v>0.18</v>
      </c>
    </row>
    <row r="1298" spans="1:10" ht="15" thickTop="1">
      <c r="A1298" s="41"/>
      <c r="B1298" s="41"/>
      <c r="C1298" s="41"/>
      <c r="D1298" s="41"/>
      <c r="E1298" s="41"/>
      <c r="F1298" s="41"/>
      <c r="G1298" s="41"/>
      <c r="H1298" s="41"/>
      <c r="I1298" s="41"/>
      <c r="J1298" s="41"/>
    </row>
    <row r="1299" spans="1:10" ht="15">
      <c r="A1299" s="3"/>
      <c r="B1299" s="4" t="s">
        <v>15</v>
      </c>
      <c r="C1299" s="3" t="s">
        <v>16</v>
      </c>
      <c r="D1299" s="3" t="s">
        <v>6</v>
      </c>
      <c r="E1299" s="353" t="s">
        <v>110</v>
      </c>
      <c r="F1299" s="353"/>
      <c r="G1299" s="5" t="s">
        <v>17</v>
      </c>
      <c r="H1299" s="4" t="s">
        <v>18</v>
      </c>
      <c r="I1299" s="4" t="s">
        <v>19</v>
      </c>
      <c r="J1299" s="4" t="s">
        <v>7</v>
      </c>
    </row>
    <row r="1300" spans="1:10" ht="25.5">
      <c r="A1300" s="7" t="s">
        <v>111</v>
      </c>
      <c r="B1300" s="8" t="s">
        <v>522</v>
      </c>
      <c r="C1300" s="7" t="s">
        <v>27</v>
      </c>
      <c r="D1300" s="7" t="s">
        <v>523</v>
      </c>
      <c r="E1300" s="362" t="s">
        <v>112</v>
      </c>
      <c r="F1300" s="362"/>
      <c r="G1300" s="9" t="s">
        <v>119</v>
      </c>
      <c r="H1300" s="28">
        <v>1</v>
      </c>
      <c r="I1300" s="10">
        <v>0.15</v>
      </c>
      <c r="J1300" s="10">
        <v>0.15</v>
      </c>
    </row>
    <row r="1301" spans="1:10">
      <c r="A1301" s="34" t="s">
        <v>122</v>
      </c>
      <c r="B1301" s="35" t="s">
        <v>524</v>
      </c>
      <c r="C1301" s="34" t="s">
        <v>27</v>
      </c>
      <c r="D1301" s="34" t="s">
        <v>525</v>
      </c>
      <c r="E1301" s="361" t="s">
        <v>399</v>
      </c>
      <c r="F1301" s="361"/>
      <c r="G1301" s="36" t="s">
        <v>119</v>
      </c>
      <c r="H1301" s="37">
        <v>1.3299999999999999E-2</v>
      </c>
      <c r="I1301" s="38">
        <v>11.62</v>
      </c>
      <c r="J1301" s="38">
        <v>0.15</v>
      </c>
    </row>
    <row r="1302" spans="1:10" ht="25.5">
      <c r="A1302" s="39"/>
      <c r="B1302" s="39"/>
      <c r="C1302" s="39"/>
      <c r="D1302" s="39"/>
      <c r="E1302" s="39" t="s">
        <v>124</v>
      </c>
      <c r="F1302" s="40">
        <v>8.0779799999999999E-2</v>
      </c>
      <c r="G1302" s="39" t="s">
        <v>125</v>
      </c>
      <c r="H1302" s="40">
        <v>7.0000000000000007E-2</v>
      </c>
      <c r="I1302" s="39" t="s">
        <v>126</v>
      </c>
      <c r="J1302" s="40">
        <v>0.15</v>
      </c>
    </row>
    <row r="1303" spans="1:10" ht="15" thickBot="1">
      <c r="A1303" s="39"/>
      <c r="B1303" s="39"/>
      <c r="C1303" s="39"/>
      <c r="D1303" s="39"/>
      <c r="E1303" s="39" t="s">
        <v>127</v>
      </c>
      <c r="F1303" s="40">
        <v>0.03</v>
      </c>
      <c r="G1303" s="39"/>
      <c r="H1303" s="363" t="s">
        <v>128</v>
      </c>
      <c r="I1303" s="363"/>
      <c r="J1303" s="40">
        <v>0.18</v>
      </c>
    </row>
    <row r="1304" spans="1:10" ht="15" thickTop="1">
      <c r="A1304" s="41"/>
      <c r="B1304" s="41"/>
      <c r="C1304" s="41"/>
      <c r="D1304" s="41"/>
      <c r="E1304" s="41"/>
      <c r="F1304" s="41"/>
      <c r="G1304" s="41"/>
      <c r="H1304" s="41"/>
      <c r="I1304" s="41"/>
      <c r="J1304" s="41"/>
    </row>
    <row r="1305" spans="1:10" ht="15">
      <c r="A1305" s="3"/>
      <c r="B1305" s="4" t="s">
        <v>15</v>
      </c>
      <c r="C1305" s="3" t="s">
        <v>16</v>
      </c>
      <c r="D1305" s="3" t="s">
        <v>6</v>
      </c>
      <c r="E1305" s="353" t="s">
        <v>110</v>
      </c>
      <c r="F1305" s="353"/>
      <c r="G1305" s="5" t="s">
        <v>17</v>
      </c>
      <c r="H1305" s="4" t="s">
        <v>18</v>
      </c>
      <c r="I1305" s="4" t="s">
        <v>19</v>
      </c>
      <c r="J1305" s="4" t="s">
        <v>7</v>
      </c>
    </row>
    <row r="1306" spans="1:10" ht="25.5">
      <c r="A1306" s="7" t="s">
        <v>111</v>
      </c>
      <c r="B1306" s="8" t="s">
        <v>526</v>
      </c>
      <c r="C1306" s="7" t="s">
        <v>27</v>
      </c>
      <c r="D1306" s="7" t="s">
        <v>527</v>
      </c>
      <c r="E1306" s="362" t="s">
        <v>112</v>
      </c>
      <c r="F1306" s="362"/>
      <c r="G1306" s="9" t="s">
        <v>119</v>
      </c>
      <c r="H1306" s="28">
        <v>1</v>
      </c>
      <c r="I1306" s="10">
        <v>0.13</v>
      </c>
      <c r="J1306" s="10">
        <v>0.13</v>
      </c>
    </row>
    <row r="1307" spans="1:10">
      <c r="A1307" s="34" t="s">
        <v>122</v>
      </c>
      <c r="B1307" s="35" t="s">
        <v>528</v>
      </c>
      <c r="C1307" s="34" t="s">
        <v>27</v>
      </c>
      <c r="D1307" s="34" t="s">
        <v>529</v>
      </c>
      <c r="E1307" s="361" t="s">
        <v>399</v>
      </c>
      <c r="F1307" s="361"/>
      <c r="G1307" s="36" t="s">
        <v>119</v>
      </c>
      <c r="H1307" s="37">
        <v>9.4000000000000004E-3</v>
      </c>
      <c r="I1307" s="38">
        <v>14.44</v>
      </c>
      <c r="J1307" s="38">
        <v>0.13</v>
      </c>
    </row>
    <row r="1308" spans="1:10" ht="25.5">
      <c r="A1308" s="39"/>
      <c r="B1308" s="39"/>
      <c r="C1308" s="39"/>
      <c r="D1308" s="39"/>
      <c r="E1308" s="39" t="s">
        <v>124</v>
      </c>
      <c r="F1308" s="40">
        <v>7.0009199999999994E-2</v>
      </c>
      <c r="G1308" s="39" t="s">
        <v>125</v>
      </c>
      <c r="H1308" s="40">
        <v>0.06</v>
      </c>
      <c r="I1308" s="39" t="s">
        <v>126</v>
      </c>
      <c r="J1308" s="40">
        <v>0.13</v>
      </c>
    </row>
    <row r="1309" spans="1:10" ht="15" thickBot="1">
      <c r="A1309" s="39"/>
      <c r="B1309" s="39"/>
      <c r="C1309" s="39"/>
      <c r="D1309" s="39"/>
      <c r="E1309" s="39" t="s">
        <v>127</v>
      </c>
      <c r="F1309" s="40">
        <v>0.03</v>
      </c>
      <c r="G1309" s="39"/>
      <c r="H1309" s="363" t="s">
        <v>128</v>
      </c>
      <c r="I1309" s="363"/>
      <c r="J1309" s="40">
        <v>0.16</v>
      </c>
    </row>
    <row r="1310" spans="1:10" ht="15" thickTop="1">
      <c r="A1310" s="41"/>
      <c r="B1310" s="41"/>
      <c r="C1310" s="41"/>
      <c r="D1310" s="41"/>
      <c r="E1310" s="41"/>
      <c r="F1310" s="41"/>
      <c r="G1310" s="41"/>
      <c r="H1310" s="41"/>
      <c r="I1310" s="41"/>
      <c r="J1310" s="41"/>
    </row>
    <row r="1311" spans="1:10" ht="15">
      <c r="A1311" s="3"/>
      <c r="B1311" s="4" t="s">
        <v>15</v>
      </c>
      <c r="C1311" s="3" t="s">
        <v>16</v>
      </c>
      <c r="D1311" s="3" t="s">
        <v>6</v>
      </c>
      <c r="E1311" s="353" t="s">
        <v>110</v>
      </c>
      <c r="F1311" s="353"/>
      <c r="G1311" s="5" t="s">
        <v>17</v>
      </c>
      <c r="H1311" s="4" t="s">
        <v>18</v>
      </c>
      <c r="I1311" s="4" t="s">
        <v>19</v>
      </c>
      <c r="J1311" s="4" t="s">
        <v>7</v>
      </c>
    </row>
    <row r="1312" spans="1:10" ht="25.5">
      <c r="A1312" s="7" t="s">
        <v>111</v>
      </c>
      <c r="B1312" s="8" t="s">
        <v>1022</v>
      </c>
      <c r="C1312" s="7" t="s">
        <v>27</v>
      </c>
      <c r="D1312" s="7" t="s">
        <v>1023</v>
      </c>
      <c r="E1312" s="362" t="s">
        <v>112</v>
      </c>
      <c r="F1312" s="362"/>
      <c r="G1312" s="9" t="s">
        <v>119</v>
      </c>
      <c r="H1312" s="28">
        <v>1</v>
      </c>
      <c r="I1312" s="10">
        <v>0.14000000000000001</v>
      </c>
      <c r="J1312" s="10">
        <v>0.14000000000000001</v>
      </c>
    </row>
    <row r="1313" spans="1:10">
      <c r="A1313" s="34" t="s">
        <v>122</v>
      </c>
      <c r="B1313" s="35" t="s">
        <v>1024</v>
      </c>
      <c r="C1313" s="34" t="s">
        <v>27</v>
      </c>
      <c r="D1313" s="34" t="s">
        <v>1025</v>
      </c>
      <c r="E1313" s="361" t="s">
        <v>399</v>
      </c>
      <c r="F1313" s="361"/>
      <c r="G1313" s="36" t="s">
        <v>119</v>
      </c>
      <c r="H1313" s="37">
        <v>9.4000000000000004E-3</v>
      </c>
      <c r="I1313" s="38">
        <v>15.06</v>
      </c>
      <c r="J1313" s="38">
        <v>0.14000000000000001</v>
      </c>
    </row>
    <row r="1314" spans="1:10" ht="25.5">
      <c r="A1314" s="39"/>
      <c r="B1314" s="39"/>
      <c r="C1314" s="39"/>
      <c r="D1314" s="39"/>
      <c r="E1314" s="39" t="s">
        <v>124</v>
      </c>
      <c r="F1314" s="40">
        <v>7.5394500000000003E-2</v>
      </c>
      <c r="G1314" s="39" t="s">
        <v>125</v>
      </c>
      <c r="H1314" s="40">
        <v>0.06</v>
      </c>
      <c r="I1314" s="39" t="s">
        <v>126</v>
      </c>
      <c r="J1314" s="40">
        <v>0.14000000000000001</v>
      </c>
    </row>
    <row r="1315" spans="1:10" ht="15" thickBot="1">
      <c r="A1315" s="39"/>
      <c r="B1315" s="39"/>
      <c r="C1315" s="39"/>
      <c r="D1315" s="39"/>
      <c r="E1315" s="39" t="s">
        <v>127</v>
      </c>
      <c r="F1315" s="40">
        <v>0.03</v>
      </c>
      <c r="G1315" s="39"/>
      <c r="H1315" s="363" t="s">
        <v>128</v>
      </c>
      <c r="I1315" s="363"/>
      <c r="J1315" s="40">
        <v>0.17</v>
      </c>
    </row>
    <row r="1316" spans="1:10" ht="15" thickTop="1">
      <c r="A1316" s="41"/>
      <c r="B1316" s="41"/>
      <c r="C1316" s="41"/>
      <c r="D1316" s="41"/>
      <c r="E1316" s="41"/>
      <c r="F1316" s="41"/>
      <c r="G1316" s="41"/>
      <c r="H1316" s="41"/>
      <c r="I1316" s="41"/>
      <c r="J1316" s="41"/>
    </row>
    <row r="1317" spans="1:10" ht="15">
      <c r="A1317" s="3"/>
      <c r="B1317" s="4" t="s">
        <v>15</v>
      </c>
      <c r="C1317" s="3" t="s">
        <v>16</v>
      </c>
      <c r="D1317" s="3" t="s">
        <v>6</v>
      </c>
      <c r="E1317" s="353" t="s">
        <v>110</v>
      </c>
      <c r="F1317" s="353"/>
      <c r="G1317" s="5" t="s">
        <v>17</v>
      </c>
      <c r="H1317" s="4" t="s">
        <v>18</v>
      </c>
      <c r="I1317" s="4" t="s">
        <v>19</v>
      </c>
      <c r="J1317" s="4" t="s">
        <v>7</v>
      </c>
    </row>
    <row r="1318" spans="1:10" ht="25.5">
      <c r="A1318" s="7" t="s">
        <v>111</v>
      </c>
      <c r="B1318" s="8" t="s">
        <v>530</v>
      </c>
      <c r="C1318" s="7" t="s">
        <v>27</v>
      </c>
      <c r="D1318" s="7" t="s">
        <v>531</v>
      </c>
      <c r="E1318" s="362" t="s">
        <v>112</v>
      </c>
      <c r="F1318" s="362"/>
      <c r="G1318" s="9" t="s">
        <v>119</v>
      </c>
      <c r="H1318" s="28">
        <v>1</v>
      </c>
      <c r="I1318" s="10">
        <v>0.23</v>
      </c>
      <c r="J1318" s="10">
        <v>0.23</v>
      </c>
    </row>
    <row r="1319" spans="1:10">
      <c r="A1319" s="34" t="s">
        <v>122</v>
      </c>
      <c r="B1319" s="35" t="s">
        <v>532</v>
      </c>
      <c r="C1319" s="34" t="s">
        <v>27</v>
      </c>
      <c r="D1319" s="34" t="s">
        <v>1026</v>
      </c>
      <c r="E1319" s="361" t="s">
        <v>399</v>
      </c>
      <c r="F1319" s="361"/>
      <c r="G1319" s="36" t="s">
        <v>119</v>
      </c>
      <c r="H1319" s="37">
        <v>1.72E-2</v>
      </c>
      <c r="I1319" s="38">
        <v>13.61</v>
      </c>
      <c r="J1319" s="38">
        <v>0.23</v>
      </c>
    </row>
    <row r="1320" spans="1:10" ht="25.5">
      <c r="A1320" s="39"/>
      <c r="B1320" s="39"/>
      <c r="C1320" s="39"/>
      <c r="D1320" s="39"/>
      <c r="E1320" s="39" t="s">
        <v>124</v>
      </c>
      <c r="F1320" s="40">
        <v>0.1238624</v>
      </c>
      <c r="G1320" s="39" t="s">
        <v>125</v>
      </c>
      <c r="H1320" s="40">
        <v>0.11</v>
      </c>
      <c r="I1320" s="39" t="s">
        <v>126</v>
      </c>
      <c r="J1320" s="40">
        <v>0.23</v>
      </c>
    </row>
    <row r="1321" spans="1:10" ht="15" thickBot="1">
      <c r="A1321" s="39"/>
      <c r="B1321" s="39"/>
      <c r="C1321" s="39"/>
      <c r="D1321" s="39"/>
      <c r="E1321" s="39" t="s">
        <v>127</v>
      </c>
      <c r="F1321" s="40">
        <v>0.05</v>
      </c>
      <c r="G1321" s="39"/>
      <c r="H1321" s="363" t="s">
        <v>128</v>
      </c>
      <c r="I1321" s="363"/>
      <c r="J1321" s="40">
        <v>0.28000000000000003</v>
      </c>
    </row>
    <row r="1322" spans="1:10" ht="15" thickTop="1">
      <c r="A1322" s="41"/>
      <c r="B1322" s="41"/>
      <c r="C1322" s="41"/>
      <c r="D1322" s="41"/>
      <c r="E1322" s="41"/>
      <c r="F1322" s="41"/>
      <c r="G1322" s="41"/>
      <c r="H1322" s="41"/>
      <c r="I1322" s="41"/>
      <c r="J1322" s="41"/>
    </row>
    <row r="1323" spans="1:10" ht="15">
      <c r="A1323" s="3"/>
      <c r="B1323" s="4" t="s">
        <v>15</v>
      </c>
      <c r="C1323" s="3" t="s">
        <v>16</v>
      </c>
      <c r="D1323" s="3" t="s">
        <v>6</v>
      </c>
      <c r="E1323" s="353" t="s">
        <v>110</v>
      </c>
      <c r="F1323" s="353"/>
      <c r="G1323" s="5" t="s">
        <v>17</v>
      </c>
      <c r="H1323" s="4" t="s">
        <v>18</v>
      </c>
      <c r="I1323" s="4" t="s">
        <v>19</v>
      </c>
      <c r="J1323" s="4" t="s">
        <v>7</v>
      </c>
    </row>
    <row r="1324" spans="1:10" ht="25.5">
      <c r="A1324" s="7" t="s">
        <v>111</v>
      </c>
      <c r="B1324" s="8" t="s">
        <v>533</v>
      </c>
      <c r="C1324" s="7" t="s">
        <v>27</v>
      </c>
      <c r="D1324" s="7" t="s">
        <v>534</v>
      </c>
      <c r="E1324" s="362" t="s">
        <v>112</v>
      </c>
      <c r="F1324" s="362"/>
      <c r="G1324" s="9" t="s">
        <v>119</v>
      </c>
      <c r="H1324" s="28">
        <v>1</v>
      </c>
      <c r="I1324" s="10">
        <v>0.16</v>
      </c>
      <c r="J1324" s="10">
        <v>0.16</v>
      </c>
    </row>
    <row r="1325" spans="1:10">
      <c r="A1325" s="34" t="s">
        <v>122</v>
      </c>
      <c r="B1325" s="35" t="s">
        <v>535</v>
      </c>
      <c r="C1325" s="34" t="s">
        <v>27</v>
      </c>
      <c r="D1325" s="34" t="s">
        <v>1027</v>
      </c>
      <c r="E1325" s="361" t="s">
        <v>399</v>
      </c>
      <c r="F1325" s="361"/>
      <c r="G1325" s="36" t="s">
        <v>119</v>
      </c>
      <c r="H1325" s="37">
        <v>1.2E-2</v>
      </c>
      <c r="I1325" s="38">
        <v>13.61</v>
      </c>
      <c r="J1325" s="38">
        <v>0.16</v>
      </c>
    </row>
    <row r="1326" spans="1:10" ht="25.5">
      <c r="A1326" s="39"/>
      <c r="B1326" s="39"/>
      <c r="C1326" s="39"/>
      <c r="D1326" s="39"/>
      <c r="E1326" s="39" t="s">
        <v>124</v>
      </c>
      <c r="F1326" s="40">
        <v>8.6165099999999994E-2</v>
      </c>
      <c r="G1326" s="39" t="s">
        <v>125</v>
      </c>
      <c r="H1326" s="40">
        <v>7.0000000000000007E-2</v>
      </c>
      <c r="I1326" s="39" t="s">
        <v>126</v>
      </c>
      <c r="J1326" s="40">
        <v>0.16</v>
      </c>
    </row>
    <row r="1327" spans="1:10" ht="15" thickBot="1">
      <c r="A1327" s="39"/>
      <c r="B1327" s="39"/>
      <c r="C1327" s="39"/>
      <c r="D1327" s="39"/>
      <c r="E1327" s="39" t="s">
        <v>127</v>
      </c>
      <c r="F1327" s="40">
        <v>0.04</v>
      </c>
      <c r="G1327" s="39"/>
      <c r="H1327" s="363" t="s">
        <v>128</v>
      </c>
      <c r="I1327" s="363"/>
      <c r="J1327" s="40">
        <v>0.2</v>
      </c>
    </row>
    <row r="1328" spans="1:10" ht="15" thickTop="1">
      <c r="A1328" s="41"/>
      <c r="B1328" s="41"/>
      <c r="C1328" s="41"/>
      <c r="D1328" s="41"/>
      <c r="E1328" s="41"/>
      <c r="F1328" s="41"/>
      <c r="G1328" s="41"/>
      <c r="H1328" s="41"/>
      <c r="I1328" s="41"/>
      <c r="J1328" s="41"/>
    </row>
    <row r="1329" spans="1:10" ht="15">
      <c r="A1329" s="3"/>
      <c r="B1329" s="4" t="s">
        <v>15</v>
      </c>
      <c r="C1329" s="3" t="s">
        <v>16</v>
      </c>
      <c r="D1329" s="3" t="s">
        <v>6</v>
      </c>
      <c r="E1329" s="353" t="s">
        <v>110</v>
      </c>
      <c r="F1329" s="353"/>
      <c r="G1329" s="5" t="s">
        <v>17</v>
      </c>
      <c r="H1329" s="4" t="s">
        <v>18</v>
      </c>
      <c r="I1329" s="4" t="s">
        <v>19</v>
      </c>
      <c r="J1329" s="4" t="s">
        <v>7</v>
      </c>
    </row>
    <row r="1330" spans="1:10" ht="25.5">
      <c r="A1330" s="7" t="s">
        <v>111</v>
      </c>
      <c r="B1330" s="8" t="s">
        <v>536</v>
      </c>
      <c r="C1330" s="7" t="s">
        <v>27</v>
      </c>
      <c r="D1330" s="7" t="s">
        <v>537</v>
      </c>
      <c r="E1330" s="362" t="s">
        <v>112</v>
      </c>
      <c r="F1330" s="362"/>
      <c r="G1330" s="9" t="s">
        <v>119</v>
      </c>
      <c r="H1330" s="28">
        <v>1</v>
      </c>
      <c r="I1330" s="10">
        <v>0.12</v>
      </c>
      <c r="J1330" s="10">
        <v>0.12</v>
      </c>
    </row>
    <row r="1331" spans="1:10">
      <c r="A1331" s="34" t="s">
        <v>122</v>
      </c>
      <c r="B1331" s="35" t="s">
        <v>538</v>
      </c>
      <c r="C1331" s="34" t="s">
        <v>27</v>
      </c>
      <c r="D1331" s="34" t="s">
        <v>1028</v>
      </c>
      <c r="E1331" s="361" t="s">
        <v>399</v>
      </c>
      <c r="F1331" s="361"/>
      <c r="G1331" s="36" t="s">
        <v>119</v>
      </c>
      <c r="H1331" s="37">
        <v>9.4000000000000004E-3</v>
      </c>
      <c r="I1331" s="38">
        <v>13.61</v>
      </c>
      <c r="J1331" s="38">
        <v>0.12</v>
      </c>
    </row>
    <row r="1332" spans="1:10" ht="25.5">
      <c r="A1332" s="39"/>
      <c r="B1332" s="39"/>
      <c r="C1332" s="39"/>
      <c r="D1332" s="39"/>
      <c r="E1332" s="39" t="s">
        <v>124</v>
      </c>
      <c r="F1332" s="40">
        <v>6.4623799999999995E-2</v>
      </c>
      <c r="G1332" s="39" t="s">
        <v>125</v>
      </c>
      <c r="H1332" s="40">
        <v>0.06</v>
      </c>
      <c r="I1332" s="39" t="s">
        <v>126</v>
      </c>
      <c r="J1332" s="40">
        <v>0.12</v>
      </c>
    </row>
    <row r="1333" spans="1:10" ht="15" thickBot="1">
      <c r="A1333" s="39"/>
      <c r="B1333" s="39"/>
      <c r="C1333" s="39"/>
      <c r="D1333" s="39"/>
      <c r="E1333" s="39" t="s">
        <v>127</v>
      </c>
      <c r="F1333" s="40">
        <v>0.03</v>
      </c>
      <c r="G1333" s="39"/>
      <c r="H1333" s="363" t="s">
        <v>128</v>
      </c>
      <c r="I1333" s="363"/>
      <c r="J1333" s="40">
        <v>0.15</v>
      </c>
    </row>
    <row r="1334" spans="1:10" ht="15" thickTop="1">
      <c r="A1334" s="41"/>
      <c r="B1334" s="41"/>
      <c r="C1334" s="41"/>
      <c r="D1334" s="41"/>
      <c r="E1334" s="41"/>
      <c r="F1334" s="41"/>
      <c r="G1334" s="41"/>
      <c r="H1334" s="41"/>
      <c r="I1334" s="41"/>
      <c r="J1334" s="41"/>
    </row>
    <row r="1335" spans="1:10" ht="15">
      <c r="A1335" s="3"/>
      <c r="B1335" s="4" t="s">
        <v>15</v>
      </c>
      <c r="C1335" s="3" t="s">
        <v>16</v>
      </c>
      <c r="D1335" s="3" t="s">
        <v>6</v>
      </c>
      <c r="E1335" s="353" t="s">
        <v>110</v>
      </c>
      <c r="F1335" s="353"/>
      <c r="G1335" s="5" t="s">
        <v>17</v>
      </c>
      <c r="H1335" s="4" t="s">
        <v>18</v>
      </c>
      <c r="I1335" s="4" t="s">
        <v>19</v>
      </c>
      <c r="J1335" s="4" t="s">
        <v>7</v>
      </c>
    </row>
    <row r="1336" spans="1:10" ht="25.5">
      <c r="A1336" s="7" t="s">
        <v>111</v>
      </c>
      <c r="B1336" s="8" t="s">
        <v>539</v>
      </c>
      <c r="C1336" s="7" t="s">
        <v>27</v>
      </c>
      <c r="D1336" s="7" t="s">
        <v>540</v>
      </c>
      <c r="E1336" s="362" t="s">
        <v>112</v>
      </c>
      <c r="F1336" s="362"/>
      <c r="G1336" s="9" t="s">
        <v>119</v>
      </c>
      <c r="H1336" s="28">
        <v>1</v>
      </c>
      <c r="I1336" s="10">
        <v>0.17</v>
      </c>
      <c r="J1336" s="10">
        <v>0.17</v>
      </c>
    </row>
    <row r="1337" spans="1:10">
      <c r="A1337" s="34" t="s">
        <v>122</v>
      </c>
      <c r="B1337" s="35" t="s">
        <v>541</v>
      </c>
      <c r="C1337" s="34" t="s">
        <v>27</v>
      </c>
      <c r="D1337" s="34" t="s">
        <v>542</v>
      </c>
      <c r="E1337" s="361" t="s">
        <v>399</v>
      </c>
      <c r="F1337" s="361"/>
      <c r="G1337" s="36" t="s">
        <v>119</v>
      </c>
      <c r="H1337" s="37">
        <v>1.72E-2</v>
      </c>
      <c r="I1337" s="38">
        <v>10.119999999999999</v>
      </c>
      <c r="J1337" s="38">
        <v>0.17</v>
      </c>
    </row>
    <row r="1338" spans="1:10" ht="25.5">
      <c r="A1338" s="39"/>
      <c r="B1338" s="39"/>
      <c r="C1338" s="39"/>
      <c r="D1338" s="39"/>
      <c r="E1338" s="39" t="s">
        <v>124</v>
      </c>
      <c r="F1338" s="40">
        <v>9.1550400000000004E-2</v>
      </c>
      <c r="G1338" s="39" t="s">
        <v>125</v>
      </c>
      <c r="H1338" s="40">
        <v>0.08</v>
      </c>
      <c r="I1338" s="39" t="s">
        <v>126</v>
      </c>
      <c r="J1338" s="40">
        <v>0.17</v>
      </c>
    </row>
    <row r="1339" spans="1:10" ht="15" thickBot="1">
      <c r="A1339" s="39"/>
      <c r="B1339" s="39"/>
      <c r="C1339" s="39"/>
      <c r="D1339" s="39"/>
      <c r="E1339" s="39" t="s">
        <v>127</v>
      </c>
      <c r="F1339" s="40">
        <v>0.04</v>
      </c>
      <c r="G1339" s="39"/>
      <c r="H1339" s="363" t="s">
        <v>128</v>
      </c>
      <c r="I1339" s="363"/>
      <c r="J1339" s="40">
        <v>0.21</v>
      </c>
    </row>
    <row r="1340" spans="1:10" ht="15" thickTop="1">
      <c r="A1340" s="41"/>
      <c r="B1340" s="41"/>
      <c r="C1340" s="41"/>
      <c r="D1340" s="41"/>
      <c r="E1340" s="41"/>
      <c r="F1340" s="41"/>
      <c r="G1340" s="41"/>
      <c r="H1340" s="41"/>
      <c r="I1340" s="41"/>
      <c r="J1340" s="41"/>
    </row>
    <row r="1341" spans="1:10" ht="15">
      <c r="A1341" s="3"/>
      <c r="B1341" s="4" t="s">
        <v>15</v>
      </c>
      <c r="C1341" s="3" t="s">
        <v>16</v>
      </c>
      <c r="D1341" s="3" t="s">
        <v>6</v>
      </c>
      <c r="E1341" s="353" t="s">
        <v>110</v>
      </c>
      <c r="F1341" s="353"/>
      <c r="G1341" s="5" t="s">
        <v>17</v>
      </c>
      <c r="H1341" s="4" t="s">
        <v>18</v>
      </c>
      <c r="I1341" s="4" t="s">
        <v>19</v>
      </c>
      <c r="J1341" s="4" t="s">
        <v>7</v>
      </c>
    </row>
    <row r="1342" spans="1:10" ht="25.5">
      <c r="A1342" s="7" t="s">
        <v>111</v>
      </c>
      <c r="B1342" s="8" t="s">
        <v>543</v>
      </c>
      <c r="C1342" s="7" t="s">
        <v>27</v>
      </c>
      <c r="D1342" s="7" t="s">
        <v>544</v>
      </c>
      <c r="E1342" s="362" t="s">
        <v>112</v>
      </c>
      <c r="F1342" s="362"/>
      <c r="G1342" s="9" t="s">
        <v>119</v>
      </c>
      <c r="H1342" s="28">
        <v>1</v>
      </c>
      <c r="I1342" s="10">
        <v>0.14000000000000001</v>
      </c>
      <c r="J1342" s="10">
        <v>0.14000000000000001</v>
      </c>
    </row>
    <row r="1343" spans="1:10">
      <c r="A1343" s="34" t="s">
        <v>122</v>
      </c>
      <c r="B1343" s="35" t="s">
        <v>545</v>
      </c>
      <c r="C1343" s="34" t="s">
        <v>27</v>
      </c>
      <c r="D1343" s="34" t="s">
        <v>1029</v>
      </c>
      <c r="E1343" s="361" t="s">
        <v>399</v>
      </c>
      <c r="F1343" s="361"/>
      <c r="G1343" s="36" t="s">
        <v>119</v>
      </c>
      <c r="H1343" s="37">
        <v>9.4000000000000004E-3</v>
      </c>
      <c r="I1343" s="38">
        <v>15.04</v>
      </c>
      <c r="J1343" s="38">
        <v>0.14000000000000001</v>
      </c>
    </row>
    <row r="1344" spans="1:10" ht="25.5">
      <c r="A1344" s="39"/>
      <c r="B1344" s="39"/>
      <c r="C1344" s="39"/>
      <c r="D1344" s="39"/>
      <c r="E1344" s="39" t="s">
        <v>124</v>
      </c>
      <c r="F1344" s="40">
        <v>7.5394500000000003E-2</v>
      </c>
      <c r="G1344" s="39" t="s">
        <v>125</v>
      </c>
      <c r="H1344" s="40">
        <v>0.06</v>
      </c>
      <c r="I1344" s="39" t="s">
        <v>126</v>
      </c>
      <c r="J1344" s="40">
        <v>0.14000000000000001</v>
      </c>
    </row>
    <row r="1345" spans="1:10" ht="15" thickBot="1">
      <c r="A1345" s="39"/>
      <c r="B1345" s="39"/>
      <c r="C1345" s="39"/>
      <c r="D1345" s="39"/>
      <c r="E1345" s="39" t="s">
        <v>127</v>
      </c>
      <c r="F1345" s="40">
        <v>0.03</v>
      </c>
      <c r="G1345" s="39"/>
      <c r="H1345" s="363" t="s">
        <v>128</v>
      </c>
      <c r="I1345" s="363"/>
      <c r="J1345" s="40">
        <v>0.17</v>
      </c>
    </row>
    <row r="1346" spans="1:10" ht="15" thickTop="1">
      <c r="A1346" s="41"/>
      <c r="B1346" s="41"/>
      <c r="C1346" s="41"/>
      <c r="D1346" s="41"/>
      <c r="E1346" s="41"/>
      <c r="F1346" s="41"/>
      <c r="G1346" s="41"/>
      <c r="H1346" s="41"/>
      <c r="I1346" s="41"/>
      <c r="J1346" s="41"/>
    </row>
    <row r="1347" spans="1:10" ht="15">
      <c r="A1347" s="3"/>
      <c r="B1347" s="4" t="s">
        <v>15</v>
      </c>
      <c r="C1347" s="3" t="s">
        <v>16</v>
      </c>
      <c r="D1347" s="3" t="s">
        <v>6</v>
      </c>
      <c r="E1347" s="353" t="s">
        <v>110</v>
      </c>
      <c r="F1347" s="353"/>
      <c r="G1347" s="5" t="s">
        <v>17</v>
      </c>
      <c r="H1347" s="4" t="s">
        <v>18</v>
      </c>
      <c r="I1347" s="4" t="s">
        <v>19</v>
      </c>
      <c r="J1347" s="4" t="s">
        <v>7</v>
      </c>
    </row>
    <row r="1348" spans="1:10" ht="25.5">
      <c r="A1348" s="7" t="s">
        <v>111</v>
      </c>
      <c r="B1348" s="8" t="s">
        <v>546</v>
      </c>
      <c r="C1348" s="7" t="s">
        <v>27</v>
      </c>
      <c r="D1348" s="7" t="s">
        <v>547</v>
      </c>
      <c r="E1348" s="362" t="s">
        <v>112</v>
      </c>
      <c r="F1348" s="362"/>
      <c r="G1348" s="9" t="s">
        <v>119</v>
      </c>
      <c r="H1348" s="28">
        <v>1</v>
      </c>
      <c r="I1348" s="10">
        <v>0.15</v>
      </c>
      <c r="J1348" s="10">
        <v>0.15</v>
      </c>
    </row>
    <row r="1349" spans="1:10">
      <c r="A1349" s="34" t="s">
        <v>122</v>
      </c>
      <c r="B1349" s="35" t="s">
        <v>548</v>
      </c>
      <c r="C1349" s="34" t="s">
        <v>27</v>
      </c>
      <c r="D1349" s="34" t="s">
        <v>1030</v>
      </c>
      <c r="E1349" s="361" t="s">
        <v>399</v>
      </c>
      <c r="F1349" s="361"/>
      <c r="G1349" s="36" t="s">
        <v>119</v>
      </c>
      <c r="H1349" s="37">
        <v>9.4000000000000004E-3</v>
      </c>
      <c r="I1349" s="38">
        <v>16.239999999999998</v>
      </c>
      <c r="J1349" s="38">
        <v>0.15</v>
      </c>
    </row>
    <row r="1350" spans="1:10" ht="25.5">
      <c r="A1350" s="39"/>
      <c r="B1350" s="39"/>
      <c r="C1350" s="39"/>
      <c r="D1350" s="39"/>
      <c r="E1350" s="39" t="s">
        <v>124</v>
      </c>
      <c r="F1350" s="40">
        <v>8.0779799999999999E-2</v>
      </c>
      <c r="G1350" s="39" t="s">
        <v>125</v>
      </c>
      <c r="H1350" s="40">
        <v>7.0000000000000007E-2</v>
      </c>
      <c r="I1350" s="39" t="s">
        <v>126</v>
      </c>
      <c r="J1350" s="40">
        <v>0.15</v>
      </c>
    </row>
    <row r="1351" spans="1:10" ht="15" thickBot="1">
      <c r="A1351" s="39"/>
      <c r="B1351" s="39"/>
      <c r="C1351" s="39"/>
      <c r="D1351" s="39"/>
      <c r="E1351" s="39" t="s">
        <v>127</v>
      </c>
      <c r="F1351" s="40">
        <v>0.03</v>
      </c>
      <c r="G1351" s="39"/>
      <c r="H1351" s="363" t="s">
        <v>128</v>
      </c>
      <c r="I1351" s="363"/>
      <c r="J1351" s="40">
        <v>0.18</v>
      </c>
    </row>
    <row r="1352" spans="1:10" ht="15" thickTop="1">
      <c r="A1352" s="41"/>
      <c r="B1352" s="41"/>
      <c r="C1352" s="41"/>
      <c r="D1352" s="41"/>
      <c r="E1352" s="41"/>
      <c r="F1352" s="41"/>
      <c r="G1352" s="41"/>
      <c r="H1352" s="41"/>
      <c r="I1352" s="41"/>
      <c r="J1352" s="41"/>
    </row>
    <row r="1353" spans="1:10" ht="15">
      <c r="A1353" s="3"/>
      <c r="B1353" s="4" t="s">
        <v>15</v>
      </c>
      <c r="C1353" s="3" t="s">
        <v>16</v>
      </c>
      <c r="D1353" s="3" t="s">
        <v>6</v>
      </c>
      <c r="E1353" s="353" t="s">
        <v>110</v>
      </c>
      <c r="F1353" s="353"/>
      <c r="G1353" s="5" t="s">
        <v>17</v>
      </c>
      <c r="H1353" s="4" t="s">
        <v>18</v>
      </c>
      <c r="I1353" s="4" t="s">
        <v>19</v>
      </c>
      <c r="J1353" s="4" t="s">
        <v>7</v>
      </c>
    </row>
    <row r="1354" spans="1:10" ht="25.5">
      <c r="A1354" s="7" t="s">
        <v>111</v>
      </c>
      <c r="B1354" s="8" t="s">
        <v>549</v>
      </c>
      <c r="C1354" s="7" t="s">
        <v>27</v>
      </c>
      <c r="D1354" s="7" t="s">
        <v>550</v>
      </c>
      <c r="E1354" s="362" t="s">
        <v>112</v>
      </c>
      <c r="F1354" s="362"/>
      <c r="G1354" s="9" t="s">
        <v>119</v>
      </c>
      <c r="H1354" s="28">
        <v>1</v>
      </c>
      <c r="I1354" s="10">
        <v>0.13</v>
      </c>
      <c r="J1354" s="10">
        <v>0.13</v>
      </c>
    </row>
    <row r="1355" spans="1:10">
      <c r="A1355" s="34" t="s">
        <v>122</v>
      </c>
      <c r="B1355" s="35" t="s">
        <v>551</v>
      </c>
      <c r="C1355" s="34" t="s">
        <v>27</v>
      </c>
      <c r="D1355" s="34" t="s">
        <v>1031</v>
      </c>
      <c r="E1355" s="361" t="s">
        <v>399</v>
      </c>
      <c r="F1355" s="361"/>
      <c r="G1355" s="36" t="s">
        <v>119</v>
      </c>
      <c r="H1355" s="37">
        <v>1.2E-2</v>
      </c>
      <c r="I1355" s="38">
        <v>11.03</v>
      </c>
      <c r="J1355" s="38">
        <v>0.13</v>
      </c>
    </row>
    <row r="1356" spans="1:10" ht="25.5">
      <c r="A1356" s="39"/>
      <c r="B1356" s="39"/>
      <c r="C1356" s="39"/>
      <c r="D1356" s="39"/>
      <c r="E1356" s="39" t="s">
        <v>124</v>
      </c>
      <c r="F1356" s="40">
        <v>7.0009199999999994E-2</v>
      </c>
      <c r="G1356" s="39" t="s">
        <v>125</v>
      </c>
      <c r="H1356" s="40">
        <v>0.06</v>
      </c>
      <c r="I1356" s="39" t="s">
        <v>126</v>
      </c>
      <c r="J1356" s="40">
        <v>0.13</v>
      </c>
    </row>
    <row r="1357" spans="1:10" ht="15" thickBot="1">
      <c r="A1357" s="39"/>
      <c r="B1357" s="39"/>
      <c r="C1357" s="39"/>
      <c r="D1357" s="39"/>
      <c r="E1357" s="39" t="s">
        <v>127</v>
      </c>
      <c r="F1357" s="40">
        <v>0.03</v>
      </c>
      <c r="G1357" s="39"/>
      <c r="H1357" s="363" t="s">
        <v>128</v>
      </c>
      <c r="I1357" s="363"/>
      <c r="J1357" s="40">
        <v>0.16</v>
      </c>
    </row>
    <row r="1358" spans="1:10" ht="15" thickTop="1">
      <c r="A1358" s="41"/>
      <c r="B1358" s="41"/>
      <c r="C1358" s="41"/>
      <c r="D1358" s="41"/>
      <c r="E1358" s="41"/>
      <c r="F1358" s="41"/>
      <c r="G1358" s="41"/>
      <c r="H1358" s="41"/>
      <c r="I1358" s="41"/>
      <c r="J1358" s="41"/>
    </row>
    <row r="1359" spans="1:10" ht="15">
      <c r="A1359" s="3"/>
      <c r="B1359" s="4" t="s">
        <v>15</v>
      </c>
      <c r="C1359" s="3" t="s">
        <v>16</v>
      </c>
      <c r="D1359" s="3" t="s">
        <v>6</v>
      </c>
      <c r="E1359" s="353" t="s">
        <v>110</v>
      </c>
      <c r="F1359" s="353"/>
      <c r="G1359" s="5" t="s">
        <v>17</v>
      </c>
      <c r="H1359" s="4" t="s">
        <v>18</v>
      </c>
      <c r="I1359" s="4" t="s">
        <v>19</v>
      </c>
      <c r="J1359" s="4" t="s">
        <v>7</v>
      </c>
    </row>
    <row r="1360" spans="1:10">
      <c r="A1360" s="7" t="s">
        <v>111</v>
      </c>
      <c r="B1360" s="8" t="s">
        <v>369</v>
      </c>
      <c r="C1360" s="7" t="s">
        <v>27</v>
      </c>
      <c r="D1360" s="7" t="s">
        <v>370</v>
      </c>
      <c r="E1360" s="362" t="s">
        <v>112</v>
      </c>
      <c r="F1360" s="362"/>
      <c r="G1360" s="9" t="s">
        <v>119</v>
      </c>
      <c r="H1360" s="28">
        <v>1</v>
      </c>
      <c r="I1360" s="10">
        <v>17.760000000000002</v>
      </c>
      <c r="J1360" s="10">
        <v>17.760000000000002</v>
      </c>
    </row>
    <row r="1361" spans="1:10" ht="25.5">
      <c r="A1361" s="29" t="s">
        <v>113</v>
      </c>
      <c r="B1361" s="30" t="s">
        <v>505</v>
      </c>
      <c r="C1361" s="29" t="s">
        <v>27</v>
      </c>
      <c r="D1361" s="29" t="s">
        <v>506</v>
      </c>
      <c r="E1361" s="364" t="s">
        <v>112</v>
      </c>
      <c r="F1361" s="364"/>
      <c r="G1361" s="31" t="s">
        <v>119</v>
      </c>
      <c r="H1361" s="32">
        <v>1</v>
      </c>
      <c r="I1361" s="33">
        <v>0.41</v>
      </c>
      <c r="J1361" s="33">
        <v>0.41</v>
      </c>
    </row>
    <row r="1362" spans="1:10">
      <c r="A1362" s="34" t="s">
        <v>122</v>
      </c>
      <c r="B1362" s="35" t="s">
        <v>400</v>
      </c>
      <c r="C1362" s="34" t="s">
        <v>27</v>
      </c>
      <c r="D1362" s="34" t="s">
        <v>401</v>
      </c>
      <c r="E1362" s="361" t="s">
        <v>402</v>
      </c>
      <c r="F1362" s="361"/>
      <c r="G1362" s="36" t="s">
        <v>119</v>
      </c>
      <c r="H1362" s="37">
        <v>1</v>
      </c>
      <c r="I1362" s="38">
        <v>0.84</v>
      </c>
      <c r="J1362" s="38">
        <v>0.84</v>
      </c>
    </row>
    <row r="1363" spans="1:10">
      <c r="A1363" s="34" t="s">
        <v>122</v>
      </c>
      <c r="B1363" s="35" t="s">
        <v>507</v>
      </c>
      <c r="C1363" s="34" t="s">
        <v>27</v>
      </c>
      <c r="D1363" s="34" t="s">
        <v>1015</v>
      </c>
      <c r="E1363" s="361" t="s">
        <v>399</v>
      </c>
      <c r="F1363" s="361"/>
      <c r="G1363" s="36" t="s">
        <v>119</v>
      </c>
      <c r="H1363" s="37">
        <v>1</v>
      </c>
      <c r="I1363" s="38">
        <v>13.61</v>
      </c>
      <c r="J1363" s="38">
        <v>13.61</v>
      </c>
    </row>
    <row r="1364" spans="1:10" ht="25.5">
      <c r="A1364" s="34" t="s">
        <v>122</v>
      </c>
      <c r="B1364" s="35" t="s">
        <v>440</v>
      </c>
      <c r="C1364" s="34" t="s">
        <v>27</v>
      </c>
      <c r="D1364" s="34" t="s">
        <v>441</v>
      </c>
      <c r="E1364" s="361" t="s">
        <v>211</v>
      </c>
      <c r="F1364" s="361"/>
      <c r="G1364" s="36" t="s">
        <v>119</v>
      </c>
      <c r="H1364" s="37">
        <v>1</v>
      </c>
      <c r="I1364" s="38">
        <v>0.92</v>
      </c>
      <c r="J1364" s="38">
        <v>0.92</v>
      </c>
    </row>
    <row r="1365" spans="1:10">
      <c r="A1365" s="34" t="s">
        <v>122</v>
      </c>
      <c r="B1365" s="35" t="s">
        <v>405</v>
      </c>
      <c r="C1365" s="34" t="s">
        <v>27</v>
      </c>
      <c r="D1365" s="34" t="s">
        <v>406</v>
      </c>
      <c r="E1365" s="361" t="s">
        <v>402</v>
      </c>
      <c r="F1365" s="361"/>
      <c r="G1365" s="36" t="s">
        <v>119</v>
      </c>
      <c r="H1365" s="37">
        <v>1</v>
      </c>
      <c r="I1365" s="38">
        <v>0.7</v>
      </c>
      <c r="J1365" s="38">
        <v>0.7</v>
      </c>
    </row>
    <row r="1366" spans="1:10" ht="25.5">
      <c r="A1366" s="34" t="s">
        <v>122</v>
      </c>
      <c r="B1366" s="35" t="s">
        <v>442</v>
      </c>
      <c r="C1366" s="34" t="s">
        <v>27</v>
      </c>
      <c r="D1366" s="34" t="s">
        <v>443</v>
      </c>
      <c r="E1366" s="361" t="s">
        <v>211</v>
      </c>
      <c r="F1366" s="361"/>
      <c r="G1366" s="36" t="s">
        <v>119</v>
      </c>
      <c r="H1366" s="37">
        <v>1</v>
      </c>
      <c r="I1366" s="38">
        <v>0.67</v>
      </c>
      <c r="J1366" s="38">
        <v>0.67</v>
      </c>
    </row>
    <row r="1367" spans="1:10">
      <c r="A1367" s="34" t="s">
        <v>122</v>
      </c>
      <c r="B1367" s="35" t="s">
        <v>409</v>
      </c>
      <c r="C1367" s="34" t="s">
        <v>27</v>
      </c>
      <c r="D1367" s="34" t="s">
        <v>410</v>
      </c>
      <c r="E1367" s="361" t="s">
        <v>411</v>
      </c>
      <c r="F1367" s="361"/>
      <c r="G1367" s="36" t="s">
        <v>119</v>
      </c>
      <c r="H1367" s="37">
        <v>1</v>
      </c>
      <c r="I1367" s="38">
        <v>0.01</v>
      </c>
      <c r="J1367" s="38">
        <v>0.01</v>
      </c>
    </row>
    <row r="1368" spans="1:10">
      <c r="A1368" s="34" t="s">
        <v>122</v>
      </c>
      <c r="B1368" s="35" t="s">
        <v>412</v>
      </c>
      <c r="C1368" s="34" t="s">
        <v>27</v>
      </c>
      <c r="D1368" s="34" t="s">
        <v>413</v>
      </c>
      <c r="E1368" s="361" t="s">
        <v>414</v>
      </c>
      <c r="F1368" s="361"/>
      <c r="G1368" s="36" t="s">
        <v>119</v>
      </c>
      <c r="H1368" s="37">
        <v>1</v>
      </c>
      <c r="I1368" s="38">
        <v>0.6</v>
      </c>
      <c r="J1368" s="38">
        <v>0.6</v>
      </c>
    </row>
    <row r="1369" spans="1:10" ht="25.5">
      <c r="A1369" s="39"/>
      <c r="B1369" s="39"/>
      <c r="C1369" s="39"/>
      <c r="D1369" s="39"/>
      <c r="E1369" s="39" t="s">
        <v>124</v>
      </c>
      <c r="F1369" s="40">
        <v>7.5502181000000004</v>
      </c>
      <c r="G1369" s="39" t="s">
        <v>125</v>
      </c>
      <c r="H1369" s="40">
        <v>6.47</v>
      </c>
      <c r="I1369" s="39" t="s">
        <v>126</v>
      </c>
      <c r="J1369" s="40">
        <v>14.02</v>
      </c>
    </row>
    <row r="1370" spans="1:10" ht="15" thickBot="1">
      <c r="A1370" s="39"/>
      <c r="B1370" s="39"/>
      <c r="C1370" s="39"/>
      <c r="D1370" s="39"/>
      <c r="E1370" s="39" t="s">
        <v>127</v>
      </c>
      <c r="F1370" s="40">
        <v>4.47</v>
      </c>
      <c r="G1370" s="39"/>
      <c r="H1370" s="363" t="s">
        <v>128</v>
      </c>
      <c r="I1370" s="363"/>
      <c r="J1370" s="40">
        <v>22.23</v>
      </c>
    </row>
    <row r="1371" spans="1:10" ht="15" thickTop="1">
      <c r="A1371" s="41"/>
      <c r="B1371" s="41"/>
      <c r="C1371" s="41"/>
      <c r="D1371" s="41"/>
      <c r="E1371" s="41"/>
      <c r="F1371" s="41"/>
      <c r="G1371" s="41"/>
      <c r="H1371" s="41"/>
      <c r="I1371" s="41"/>
      <c r="J1371" s="41"/>
    </row>
    <row r="1372" spans="1:10" ht="15">
      <c r="A1372" s="3"/>
      <c r="B1372" s="4" t="s">
        <v>15</v>
      </c>
      <c r="C1372" s="3" t="s">
        <v>16</v>
      </c>
      <c r="D1372" s="3" t="s">
        <v>6</v>
      </c>
      <c r="E1372" s="353" t="s">
        <v>110</v>
      </c>
      <c r="F1372" s="353"/>
      <c r="G1372" s="5" t="s">
        <v>17</v>
      </c>
      <c r="H1372" s="4" t="s">
        <v>18</v>
      </c>
      <c r="I1372" s="4" t="s">
        <v>19</v>
      </c>
      <c r="J1372" s="4" t="s">
        <v>7</v>
      </c>
    </row>
    <row r="1373" spans="1:10" ht="25.5">
      <c r="A1373" s="7" t="s">
        <v>111</v>
      </c>
      <c r="B1373" s="8" t="s">
        <v>324</v>
      </c>
      <c r="C1373" s="7" t="s">
        <v>27</v>
      </c>
      <c r="D1373" s="7" t="s">
        <v>325</v>
      </c>
      <c r="E1373" s="362" t="s">
        <v>112</v>
      </c>
      <c r="F1373" s="362"/>
      <c r="G1373" s="9" t="s">
        <v>119</v>
      </c>
      <c r="H1373" s="28">
        <v>1</v>
      </c>
      <c r="I1373" s="10">
        <v>17.04</v>
      </c>
      <c r="J1373" s="10">
        <v>17.04</v>
      </c>
    </row>
    <row r="1374" spans="1:10" ht="25.5">
      <c r="A1374" s="29" t="s">
        <v>113</v>
      </c>
      <c r="B1374" s="30" t="s">
        <v>508</v>
      </c>
      <c r="C1374" s="29" t="s">
        <v>27</v>
      </c>
      <c r="D1374" s="29" t="s">
        <v>509</v>
      </c>
      <c r="E1374" s="364" t="s">
        <v>112</v>
      </c>
      <c r="F1374" s="364"/>
      <c r="G1374" s="31" t="s">
        <v>119</v>
      </c>
      <c r="H1374" s="32">
        <v>1</v>
      </c>
      <c r="I1374" s="33">
        <v>0.19</v>
      </c>
      <c r="J1374" s="33">
        <v>0.19</v>
      </c>
    </row>
    <row r="1375" spans="1:10">
      <c r="A1375" s="34" t="s">
        <v>122</v>
      </c>
      <c r="B1375" s="35" t="s">
        <v>400</v>
      </c>
      <c r="C1375" s="34" t="s">
        <v>27</v>
      </c>
      <c r="D1375" s="34" t="s">
        <v>401</v>
      </c>
      <c r="E1375" s="361" t="s">
        <v>402</v>
      </c>
      <c r="F1375" s="361"/>
      <c r="G1375" s="36" t="s">
        <v>119</v>
      </c>
      <c r="H1375" s="37">
        <v>1</v>
      </c>
      <c r="I1375" s="38">
        <v>0.84</v>
      </c>
      <c r="J1375" s="38">
        <v>0.84</v>
      </c>
    </row>
    <row r="1376" spans="1:10">
      <c r="A1376" s="34" t="s">
        <v>122</v>
      </c>
      <c r="B1376" s="35" t="s">
        <v>510</v>
      </c>
      <c r="C1376" s="34" t="s">
        <v>27</v>
      </c>
      <c r="D1376" s="34" t="s">
        <v>1016</v>
      </c>
      <c r="E1376" s="361" t="s">
        <v>399</v>
      </c>
      <c r="F1376" s="361"/>
      <c r="G1376" s="36" t="s">
        <v>119</v>
      </c>
      <c r="H1376" s="37">
        <v>1</v>
      </c>
      <c r="I1376" s="38">
        <v>13.61</v>
      </c>
      <c r="J1376" s="38">
        <v>13.61</v>
      </c>
    </row>
    <row r="1377" spans="1:10" ht="25.5">
      <c r="A1377" s="34" t="s">
        <v>122</v>
      </c>
      <c r="B1377" s="35" t="s">
        <v>447</v>
      </c>
      <c r="C1377" s="34" t="s">
        <v>27</v>
      </c>
      <c r="D1377" s="34" t="s">
        <v>448</v>
      </c>
      <c r="E1377" s="361" t="s">
        <v>211</v>
      </c>
      <c r="F1377" s="361"/>
      <c r="G1377" s="36" t="s">
        <v>119</v>
      </c>
      <c r="H1377" s="37">
        <v>1</v>
      </c>
      <c r="I1377" s="38">
        <v>0.81</v>
      </c>
      <c r="J1377" s="38">
        <v>0.81</v>
      </c>
    </row>
    <row r="1378" spans="1:10">
      <c r="A1378" s="34" t="s">
        <v>122</v>
      </c>
      <c r="B1378" s="35" t="s">
        <v>405</v>
      </c>
      <c r="C1378" s="34" t="s">
        <v>27</v>
      </c>
      <c r="D1378" s="34" t="s">
        <v>406</v>
      </c>
      <c r="E1378" s="361" t="s">
        <v>402</v>
      </c>
      <c r="F1378" s="361"/>
      <c r="G1378" s="36" t="s">
        <v>119</v>
      </c>
      <c r="H1378" s="37">
        <v>1</v>
      </c>
      <c r="I1378" s="38">
        <v>0.7</v>
      </c>
      <c r="J1378" s="38">
        <v>0.7</v>
      </c>
    </row>
    <row r="1379" spans="1:10" ht="25.5">
      <c r="A1379" s="34" t="s">
        <v>122</v>
      </c>
      <c r="B1379" s="35" t="s">
        <v>449</v>
      </c>
      <c r="C1379" s="34" t="s">
        <v>27</v>
      </c>
      <c r="D1379" s="34" t="s">
        <v>450</v>
      </c>
      <c r="E1379" s="361" t="s">
        <v>211</v>
      </c>
      <c r="F1379" s="361"/>
      <c r="G1379" s="36" t="s">
        <v>119</v>
      </c>
      <c r="H1379" s="37">
        <v>1</v>
      </c>
      <c r="I1379" s="38">
        <v>0.28000000000000003</v>
      </c>
      <c r="J1379" s="38">
        <v>0.28000000000000003</v>
      </c>
    </row>
    <row r="1380" spans="1:10">
      <c r="A1380" s="34" t="s">
        <v>122</v>
      </c>
      <c r="B1380" s="35" t="s">
        <v>409</v>
      </c>
      <c r="C1380" s="34" t="s">
        <v>27</v>
      </c>
      <c r="D1380" s="34" t="s">
        <v>410</v>
      </c>
      <c r="E1380" s="361" t="s">
        <v>411</v>
      </c>
      <c r="F1380" s="361"/>
      <c r="G1380" s="36" t="s">
        <v>119</v>
      </c>
      <c r="H1380" s="37">
        <v>1</v>
      </c>
      <c r="I1380" s="38">
        <v>0.01</v>
      </c>
      <c r="J1380" s="38">
        <v>0.01</v>
      </c>
    </row>
    <row r="1381" spans="1:10">
      <c r="A1381" s="34" t="s">
        <v>122</v>
      </c>
      <c r="B1381" s="35" t="s">
        <v>412</v>
      </c>
      <c r="C1381" s="34" t="s">
        <v>27</v>
      </c>
      <c r="D1381" s="34" t="s">
        <v>413</v>
      </c>
      <c r="E1381" s="361" t="s">
        <v>414</v>
      </c>
      <c r="F1381" s="361"/>
      <c r="G1381" s="36" t="s">
        <v>119</v>
      </c>
      <c r="H1381" s="37">
        <v>1</v>
      </c>
      <c r="I1381" s="38">
        <v>0.6</v>
      </c>
      <c r="J1381" s="38">
        <v>0.6</v>
      </c>
    </row>
    <row r="1382" spans="1:10" ht="25.5">
      <c r="A1382" s="39"/>
      <c r="B1382" s="39"/>
      <c r="C1382" s="39"/>
      <c r="D1382" s="39"/>
      <c r="E1382" s="39" t="s">
        <v>124</v>
      </c>
      <c r="F1382" s="40">
        <v>7.4317411</v>
      </c>
      <c r="G1382" s="39" t="s">
        <v>125</v>
      </c>
      <c r="H1382" s="40">
        <v>6.37</v>
      </c>
      <c r="I1382" s="39" t="s">
        <v>126</v>
      </c>
      <c r="J1382" s="40">
        <v>13.8</v>
      </c>
    </row>
    <row r="1383" spans="1:10" ht="15" thickBot="1">
      <c r="A1383" s="39"/>
      <c r="B1383" s="39"/>
      <c r="C1383" s="39"/>
      <c r="D1383" s="39"/>
      <c r="E1383" s="39" t="s">
        <v>127</v>
      </c>
      <c r="F1383" s="40">
        <v>4.29</v>
      </c>
      <c r="G1383" s="39"/>
      <c r="H1383" s="363" t="s">
        <v>128</v>
      </c>
      <c r="I1383" s="363"/>
      <c r="J1383" s="40">
        <v>21.33</v>
      </c>
    </row>
    <row r="1384" spans="1:10" ht="15" thickTop="1">
      <c r="A1384" s="41"/>
      <c r="B1384" s="41"/>
      <c r="C1384" s="41"/>
      <c r="D1384" s="41"/>
      <c r="E1384" s="41"/>
      <c r="F1384" s="41"/>
      <c r="G1384" s="41"/>
      <c r="H1384" s="41"/>
      <c r="I1384" s="41"/>
      <c r="J1384" s="41"/>
    </row>
    <row r="1385" spans="1:10" ht="15">
      <c r="A1385" s="3"/>
      <c r="B1385" s="4" t="s">
        <v>15</v>
      </c>
      <c r="C1385" s="3" t="s">
        <v>16</v>
      </c>
      <c r="D1385" s="3" t="s">
        <v>6</v>
      </c>
      <c r="E1385" s="353" t="s">
        <v>110</v>
      </c>
      <c r="F1385" s="353"/>
      <c r="G1385" s="5" t="s">
        <v>17</v>
      </c>
      <c r="H1385" s="4" t="s">
        <v>18</v>
      </c>
      <c r="I1385" s="4" t="s">
        <v>19</v>
      </c>
      <c r="J1385" s="4" t="s">
        <v>7</v>
      </c>
    </row>
    <row r="1386" spans="1:10" ht="25.5">
      <c r="A1386" s="7" t="s">
        <v>111</v>
      </c>
      <c r="B1386" s="8" t="s">
        <v>895</v>
      </c>
      <c r="C1386" s="7" t="s">
        <v>27</v>
      </c>
      <c r="D1386" s="7" t="s">
        <v>896</v>
      </c>
      <c r="E1386" s="362" t="s">
        <v>116</v>
      </c>
      <c r="F1386" s="362"/>
      <c r="G1386" s="9" t="s">
        <v>25</v>
      </c>
      <c r="H1386" s="28">
        <v>1</v>
      </c>
      <c r="I1386" s="10">
        <v>25.58</v>
      </c>
      <c r="J1386" s="10">
        <v>25.58</v>
      </c>
    </row>
    <row r="1387" spans="1:10" ht="25.5">
      <c r="A1387" s="29" t="s">
        <v>113</v>
      </c>
      <c r="B1387" s="30" t="s">
        <v>179</v>
      </c>
      <c r="C1387" s="29" t="s">
        <v>27</v>
      </c>
      <c r="D1387" s="29" t="s">
        <v>180</v>
      </c>
      <c r="E1387" s="364" t="s">
        <v>156</v>
      </c>
      <c r="F1387" s="364"/>
      <c r="G1387" s="31" t="s">
        <v>157</v>
      </c>
      <c r="H1387" s="32">
        <v>5.0000000000000001E-3</v>
      </c>
      <c r="I1387" s="33">
        <v>19.309999999999999</v>
      </c>
      <c r="J1387" s="33">
        <v>0.09</v>
      </c>
    </row>
    <row r="1388" spans="1:10" ht="25.5">
      <c r="A1388" s="29" t="s">
        <v>113</v>
      </c>
      <c r="B1388" s="30" t="s">
        <v>181</v>
      </c>
      <c r="C1388" s="29" t="s">
        <v>27</v>
      </c>
      <c r="D1388" s="29" t="s">
        <v>182</v>
      </c>
      <c r="E1388" s="364" t="s">
        <v>156</v>
      </c>
      <c r="F1388" s="364"/>
      <c r="G1388" s="31" t="s">
        <v>158</v>
      </c>
      <c r="H1388" s="32">
        <v>1E-3</v>
      </c>
      <c r="I1388" s="33">
        <v>17.48</v>
      </c>
      <c r="J1388" s="33">
        <v>0.01</v>
      </c>
    </row>
    <row r="1389" spans="1:10" ht="25.5">
      <c r="A1389" s="29" t="s">
        <v>113</v>
      </c>
      <c r="B1389" s="30" t="s">
        <v>183</v>
      </c>
      <c r="C1389" s="29" t="s">
        <v>27</v>
      </c>
      <c r="D1389" s="29" t="s">
        <v>184</v>
      </c>
      <c r="E1389" s="364" t="s">
        <v>112</v>
      </c>
      <c r="F1389" s="364"/>
      <c r="G1389" s="31" t="s">
        <v>119</v>
      </c>
      <c r="H1389" s="32">
        <v>5.0000000000000001E-3</v>
      </c>
      <c r="I1389" s="33">
        <v>14.46</v>
      </c>
      <c r="J1389" s="33">
        <v>7.0000000000000007E-2</v>
      </c>
    </row>
    <row r="1390" spans="1:10" ht="25.5">
      <c r="A1390" s="29" t="s">
        <v>113</v>
      </c>
      <c r="B1390" s="30" t="s">
        <v>117</v>
      </c>
      <c r="C1390" s="29" t="s">
        <v>27</v>
      </c>
      <c r="D1390" s="29" t="s">
        <v>118</v>
      </c>
      <c r="E1390" s="364" t="s">
        <v>112</v>
      </c>
      <c r="F1390" s="364"/>
      <c r="G1390" s="31" t="s">
        <v>119</v>
      </c>
      <c r="H1390" s="32">
        <v>2.7E-2</v>
      </c>
      <c r="I1390" s="33">
        <v>17.36</v>
      </c>
      <c r="J1390" s="33">
        <v>0.46</v>
      </c>
    </row>
    <row r="1391" spans="1:10" ht="38.25">
      <c r="A1391" s="34" t="s">
        <v>122</v>
      </c>
      <c r="B1391" s="35" t="s">
        <v>596</v>
      </c>
      <c r="C1391" s="34" t="s">
        <v>27</v>
      </c>
      <c r="D1391" s="34" t="s">
        <v>597</v>
      </c>
      <c r="E1391" s="361" t="s">
        <v>123</v>
      </c>
      <c r="F1391" s="361"/>
      <c r="G1391" s="36" t="s">
        <v>25</v>
      </c>
      <c r="H1391" s="37">
        <v>1.05</v>
      </c>
      <c r="I1391" s="38">
        <v>23.77</v>
      </c>
      <c r="J1391" s="38">
        <v>24.95</v>
      </c>
    </row>
    <row r="1392" spans="1:10" ht="25.5">
      <c r="A1392" s="39"/>
      <c r="B1392" s="39"/>
      <c r="C1392" s="39"/>
      <c r="D1392" s="39"/>
      <c r="E1392" s="39" t="s">
        <v>124</v>
      </c>
      <c r="F1392" s="40">
        <v>0.26926598093596854</v>
      </c>
      <c r="G1392" s="39" t="s">
        <v>125</v>
      </c>
      <c r="H1392" s="40">
        <v>0.23</v>
      </c>
      <c r="I1392" s="39" t="s">
        <v>126</v>
      </c>
      <c r="J1392" s="40">
        <v>0.5</v>
      </c>
    </row>
    <row r="1393" spans="1:10" ht="15" thickBot="1">
      <c r="A1393" s="39"/>
      <c r="B1393" s="39"/>
      <c r="C1393" s="39"/>
      <c r="D1393" s="39"/>
      <c r="E1393" s="39" t="s">
        <v>127</v>
      </c>
      <c r="F1393" s="40">
        <v>6.45</v>
      </c>
      <c r="G1393" s="39"/>
      <c r="H1393" s="363" t="s">
        <v>128</v>
      </c>
      <c r="I1393" s="363"/>
      <c r="J1393" s="40">
        <v>32.03</v>
      </c>
    </row>
    <row r="1394" spans="1:10" ht="15" thickTop="1">
      <c r="A1394" s="41"/>
      <c r="B1394" s="41"/>
      <c r="C1394" s="41"/>
      <c r="D1394" s="41"/>
      <c r="E1394" s="41"/>
      <c r="F1394" s="41"/>
      <c r="G1394" s="41"/>
      <c r="H1394" s="41"/>
      <c r="I1394" s="41"/>
      <c r="J1394" s="41"/>
    </row>
    <row r="1395" spans="1:10" ht="15">
      <c r="A1395" s="3"/>
      <c r="B1395" s="4" t="s">
        <v>15</v>
      </c>
      <c r="C1395" s="3" t="s">
        <v>16</v>
      </c>
      <c r="D1395" s="3" t="s">
        <v>6</v>
      </c>
      <c r="E1395" s="353" t="s">
        <v>110</v>
      </c>
      <c r="F1395" s="353"/>
      <c r="G1395" s="5" t="s">
        <v>17</v>
      </c>
      <c r="H1395" s="4" t="s">
        <v>18</v>
      </c>
      <c r="I1395" s="4" t="s">
        <v>19</v>
      </c>
      <c r="J1395" s="4" t="s">
        <v>7</v>
      </c>
    </row>
    <row r="1396" spans="1:10" ht="38.25">
      <c r="A1396" s="7" t="s">
        <v>111</v>
      </c>
      <c r="B1396" s="8" t="s">
        <v>207</v>
      </c>
      <c r="C1396" s="7" t="s">
        <v>27</v>
      </c>
      <c r="D1396" s="7" t="s">
        <v>208</v>
      </c>
      <c r="E1396" s="362" t="s">
        <v>116</v>
      </c>
      <c r="F1396" s="362"/>
      <c r="G1396" s="9" t="s">
        <v>25</v>
      </c>
      <c r="H1396" s="28">
        <v>1</v>
      </c>
      <c r="I1396" s="10">
        <v>150.54</v>
      </c>
      <c r="J1396" s="10">
        <v>150.54</v>
      </c>
    </row>
    <row r="1397" spans="1:10" ht="25.5">
      <c r="A1397" s="29" t="s">
        <v>113</v>
      </c>
      <c r="B1397" s="30" t="s">
        <v>179</v>
      </c>
      <c r="C1397" s="29" t="s">
        <v>27</v>
      </c>
      <c r="D1397" s="29" t="s">
        <v>180</v>
      </c>
      <c r="E1397" s="364" t="s">
        <v>156</v>
      </c>
      <c r="F1397" s="364"/>
      <c r="G1397" s="31" t="s">
        <v>157</v>
      </c>
      <c r="H1397" s="32">
        <v>6.3E-2</v>
      </c>
      <c r="I1397" s="33">
        <v>19.309999999999999</v>
      </c>
      <c r="J1397" s="33">
        <v>1.21</v>
      </c>
    </row>
    <row r="1398" spans="1:10" ht="25.5">
      <c r="A1398" s="29" t="s">
        <v>113</v>
      </c>
      <c r="B1398" s="30" t="s">
        <v>181</v>
      </c>
      <c r="C1398" s="29" t="s">
        <v>27</v>
      </c>
      <c r="D1398" s="29" t="s">
        <v>182</v>
      </c>
      <c r="E1398" s="364" t="s">
        <v>156</v>
      </c>
      <c r="F1398" s="364"/>
      <c r="G1398" s="31" t="s">
        <v>158</v>
      </c>
      <c r="H1398" s="32">
        <v>0.186</v>
      </c>
      <c r="I1398" s="33">
        <v>17.48</v>
      </c>
      <c r="J1398" s="33">
        <v>3.25</v>
      </c>
    </row>
    <row r="1399" spans="1:10" ht="25.5">
      <c r="A1399" s="29" t="s">
        <v>113</v>
      </c>
      <c r="B1399" s="30" t="s">
        <v>183</v>
      </c>
      <c r="C1399" s="29" t="s">
        <v>27</v>
      </c>
      <c r="D1399" s="29" t="s">
        <v>184</v>
      </c>
      <c r="E1399" s="364" t="s">
        <v>112</v>
      </c>
      <c r="F1399" s="364"/>
      <c r="G1399" s="31" t="s">
        <v>119</v>
      </c>
      <c r="H1399" s="32">
        <v>0.25</v>
      </c>
      <c r="I1399" s="33">
        <v>14.46</v>
      </c>
      <c r="J1399" s="33">
        <v>3.61</v>
      </c>
    </row>
    <row r="1400" spans="1:10" ht="25.5">
      <c r="A1400" s="29" t="s">
        <v>113</v>
      </c>
      <c r="B1400" s="30" t="s">
        <v>117</v>
      </c>
      <c r="C1400" s="29" t="s">
        <v>27</v>
      </c>
      <c r="D1400" s="29" t="s">
        <v>118</v>
      </c>
      <c r="E1400" s="364" t="s">
        <v>112</v>
      </c>
      <c r="F1400" s="364"/>
      <c r="G1400" s="31" t="s">
        <v>119</v>
      </c>
      <c r="H1400" s="32">
        <v>1.248</v>
      </c>
      <c r="I1400" s="33">
        <v>17.36</v>
      </c>
      <c r="J1400" s="33">
        <v>21.66</v>
      </c>
    </row>
    <row r="1401" spans="1:10" ht="38.25">
      <c r="A1401" s="34" t="s">
        <v>122</v>
      </c>
      <c r="B1401" s="35" t="s">
        <v>554</v>
      </c>
      <c r="C1401" s="34" t="s">
        <v>27</v>
      </c>
      <c r="D1401" s="34" t="s">
        <v>555</v>
      </c>
      <c r="E1401" s="361" t="s">
        <v>123</v>
      </c>
      <c r="F1401" s="361"/>
      <c r="G1401" s="36" t="s">
        <v>25</v>
      </c>
      <c r="H1401" s="37">
        <v>1.3360000000000001</v>
      </c>
      <c r="I1401" s="38">
        <v>40.25</v>
      </c>
      <c r="J1401" s="38">
        <v>53.77</v>
      </c>
    </row>
    <row r="1402" spans="1:10">
      <c r="A1402" s="34" t="s">
        <v>122</v>
      </c>
      <c r="B1402" s="35" t="s">
        <v>239</v>
      </c>
      <c r="C1402" s="34" t="s">
        <v>27</v>
      </c>
      <c r="D1402" s="34" t="s">
        <v>240</v>
      </c>
      <c r="E1402" s="361" t="s">
        <v>123</v>
      </c>
      <c r="F1402" s="361"/>
      <c r="G1402" s="36" t="s">
        <v>34</v>
      </c>
      <c r="H1402" s="37">
        <v>0.20799999999999999</v>
      </c>
      <c r="I1402" s="38">
        <v>21.58</v>
      </c>
      <c r="J1402" s="38">
        <v>4.4800000000000004</v>
      </c>
    </row>
    <row r="1403" spans="1:10" ht="25.5">
      <c r="A1403" s="34" t="s">
        <v>122</v>
      </c>
      <c r="B1403" s="35" t="s">
        <v>245</v>
      </c>
      <c r="C1403" s="34" t="s">
        <v>27</v>
      </c>
      <c r="D1403" s="34" t="s">
        <v>246</v>
      </c>
      <c r="E1403" s="361" t="s">
        <v>123</v>
      </c>
      <c r="F1403" s="361"/>
      <c r="G1403" s="36" t="s">
        <v>71</v>
      </c>
      <c r="H1403" s="37">
        <v>2.3079999999999998</v>
      </c>
      <c r="I1403" s="38">
        <v>11.3</v>
      </c>
      <c r="J1403" s="38">
        <v>26.08</v>
      </c>
    </row>
    <row r="1404" spans="1:10" ht="25.5">
      <c r="A1404" s="34" t="s">
        <v>122</v>
      </c>
      <c r="B1404" s="35" t="s">
        <v>194</v>
      </c>
      <c r="C1404" s="34" t="s">
        <v>27</v>
      </c>
      <c r="D1404" s="34" t="s">
        <v>195</v>
      </c>
      <c r="E1404" s="361" t="s">
        <v>123</v>
      </c>
      <c r="F1404" s="361"/>
      <c r="G1404" s="36" t="s">
        <v>71</v>
      </c>
      <c r="H1404" s="37">
        <v>9.2370000000000001</v>
      </c>
      <c r="I1404" s="38">
        <v>3.95</v>
      </c>
      <c r="J1404" s="38">
        <v>36.479999999999997</v>
      </c>
    </row>
    <row r="1405" spans="1:10" ht="25.5">
      <c r="A1405" s="39"/>
      <c r="B1405" s="39"/>
      <c r="C1405" s="39"/>
      <c r="D1405" s="39"/>
      <c r="E1405" s="39" t="s">
        <v>124</v>
      </c>
      <c r="F1405" s="40">
        <v>12.628574505896925</v>
      </c>
      <c r="G1405" s="39" t="s">
        <v>125</v>
      </c>
      <c r="H1405" s="40">
        <v>10.82</v>
      </c>
      <c r="I1405" s="39" t="s">
        <v>126</v>
      </c>
      <c r="J1405" s="40">
        <v>23.45</v>
      </c>
    </row>
    <row r="1406" spans="1:10" ht="15" thickBot="1">
      <c r="A1406" s="39"/>
      <c r="B1406" s="39"/>
      <c r="C1406" s="39"/>
      <c r="D1406" s="39"/>
      <c r="E1406" s="39" t="s">
        <v>127</v>
      </c>
      <c r="F1406" s="40">
        <v>37.96</v>
      </c>
      <c r="G1406" s="39"/>
      <c r="H1406" s="363" t="s">
        <v>128</v>
      </c>
      <c r="I1406" s="363"/>
      <c r="J1406" s="40">
        <v>188.5</v>
      </c>
    </row>
    <row r="1407" spans="1:10" ht="15" thickTop="1">
      <c r="A1407" s="41"/>
      <c r="B1407" s="41"/>
      <c r="C1407" s="41"/>
      <c r="D1407" s="41"/>
      <c r="E1407" s="41"/>
      <c r="F1407" s="41"/>
      <c r="G1407" s="41"/>
      <c r="H1407" s="41"/>
      <c r="I1407" s="41"/>
      <c r="J1407" s="41"/>
    </row>
    <row r="1408" spans="1:10" ht="15">
      <c r="A1408" s="3"/>
      <c r="B1408" s="4" t="s">
        <v>15</v>
      </c>
      <c r="C1408" s="3" t="s">
        <v>16</v>
      </c>
      <c r="D1408" s="3" t="s">
        <v>6</v>
      </c>
      <c r="E1408" s="353" t="s">
        <v>110</v>
      </c>
      <c r="F1408" s="353"/>
      <c r="G1408" s="5" t="s">
        <v>17</v>
      </c>
      <c r="H1408" s="4" t="s">
        <v>18</v>
      </c>
      <c r="I1408" s="4" t="s">
        <v>19</v>
      </c>
      <c r="J1408" s="4" t="s">
        <v>7</v>
      </c>
    </row>
    <row r="1409" spans="1:10" ht="25.5">
      <c r="A1409" s="7" t="s">
        <v>111</v>
      </c>
      <c r="B1409" s="8" t="s">
        <v>259</v>
      </c>
      <c r="C1409" s="7" t="s">
        <v>27</v>
      </c>
      <c r="D1409" s="7" t="s">
        <v>260</v>
      </c>
      <c r="E1409" s="362" t="s">
        <v>116</v>
      </c>
      <c r="F1409" s="362"/>
      <c r="G1409" s="9" t="s">
        <v>25</v>
      </c>
      <c r="H1409" s="28">
        <v>1</v>
      </c>
      <c r="I1409" s="10">
        <v>121.94</v>
      </c>
      <c r="J1409" s="10">
        <v>121.94</v>
      </c>
    </row>
    <row r="1410" spans="1:10" ht="25.5">
      <c r="A1410" s="29" t="s">
        <v>113</v>
      </c>
      <c r="B1410" s="30" t="s">
        <v>179</v>
      </c>
      <c r="C1410" s="29" t="s">
        <v>27</v>
      </c>
      <c r="D1410" s="29" t="s">
        <v>180</v>
      </c>
      <c r="E1410" s="364" t="s">
        <v>156</v>
      </c>
      <c r="F1410" s="364"/>
      <c r="G1410" s="31" t="s">
        <v>157</v>
      </c>
      <c r="H1410" s="32">
        <v>5.6000000000000001E-2</v>
      </c>
      <c r="I1410" s="33">
        <v>19.309999999999999</v>
      </c>
      <c r="J1410" s="33">
        <v>1.08</v>
      </c>
    </row>
    <row r="1411" spans="1:10" ht="25.5">
      <c r="A1411" s="29" t="s">
        <v>113</v>
      </c>
      <c r="B1411" s="30" t="s">
        <v>181</v>
      </c>
      <c r="C1411" s="29" t="s">
        <v>27</v>
      </c>
      <c r="D1411" s="29" t="s">
        <v>182</v>
      </c>
      <c r="E1411" s="364" t="s">
        <v>156</v>
      </c>
      <c r="F1411" s="364"/>
      <c r="G1411" s="31" t="s">
        <v>158</v>
      </c>
      <c r="H1411" s="32">
        <v>0.123</v>
      </c>
      <c r="I1411" s="33">
        <v>17.48</v>
      </c>
      <c r="J1411" s="33">
        <v>2.15</v>
      </c>
    </row>
    <row r="1412" spans="1:10" ht="25.5">
      <c r="A1412" s="29" t="s">
        <v>113</v>
      </c>
      <c r="B1412" s="30" t="s">
        <v>183</v>
      </c>
      <c r="C1412" s="29" t="s">
        <v>27</v>
      </c>
      <c r="D1412" s="29" t="s">
        <v>184</v>
      </c>
      <c r="E1412" s="364" t="s">
        <v>112</v>
      </c>
      <c r="F1412" s="364"/>
      <c r="G1412" s="31" t="s">
        <v>119</v>
      </c>
      <c r="H1412" s="32">
        <v>0.17899999999999999</v>
      </c>
      <c r="I1412" s="33">
        <v>14.46</v>
      </c>
      <c r="J1412" s="33">
        <v>2.58</v>
      </c>
    </row>
    <row r="1413" spans="1:10" ht="25.5">
      <c r="A1413" s="29" t="s">
        <v>113</v>
      </c>
      <c r="B1413" s="30" t="s">
        <v>117</v>
      </c>
      <c r="C1413" s="29" t="s">
        <v>27</v>
      </c>
      <c r="D1413" s="29" t="s">
        <v>118</v>
      </c>
      <c r="E1413" s="364" t="s">
        <v>112</v>
      </c>
      <c r="F1413" s="364"/>
      <c r="G1413" s="31" t="s">
        <v>119</v>
      </c>
      <c r="H1413" s="32">
        <v>0.89300000000000002</v>
      </c>
      <c r="I1413" s="33">
        <v>17.36</v>
      </c>
      <c r="J1413" s="33">
        <v>15.5</v>
      </c>
    </row>
    <row r="1414" spans="1:10">
      <c r="A1414" s="34" t="s">
        <v>122</v>
      </c>
      <c r="B1414" s="35" t="s">
        <v>239</v>
      </c>
      <c r="C1414" s="34" t="s">
        <v>27</v>
      </c>
      <c r="D1414" s="34" t="s">
        <v>240</v>
      </c>
      <c r="E1414" s="361" t="s">
        <v>123</v>
      </c>
      <c r="F1414" s="361"/>
      <c r="G1414" s="36" t="s">
        <v>34</v>
      </c>
      <c r="H1414" s="37">
        <v>0.128</v>
      </c>
      <c r="I1414" s="38">
        <v>21.58</v>
      </c>
      <c r="J1414" s="38">
        <v>2.76</v>
      </c>
    </row>
    <row r="1415" spans="1:10" ht="25.5">
      <c r="A1415" s="34" t="s">
        <v>122</v>
      </c>
      <c r="B1415" s="35" t="s">
        <v>194</v>
      </c>
      <c r="C1415" s="34" t="s">
        <v>27</v>
      </c>
      <c r="D1415" s="34" t="s">
        <v>195</v>
      </c>
      <c r="E1415" s="361" t="s">
        <v>123</v>
      </c>
      <c r="F1415" s="361"/>
      <c r="G1415" s="36" t="s">
        <v>71</v>
      </c>
      <c r="H1415" s="37">
        <v>4.2279999999999998</v>
      </c>
      <c r="I1415" s="38">
        <v>3.95</v>
      </c>
      <c r="J1415" s="38">
        <v>16.7</v>
      </c>
    </row>
    <row r="1416" spans="1:10" ht="25.5">
      <c r="A1416" s="34" t="s">
        <v>122</v>
      </c>
      <c r="B1416" s="35" t="s">
        <v>196</v>
      </c>
      <c r="C1416" s="34" t="s">
        <v>27</v>
      </c>
      <c r="D1416" s="34" t="s">
        <v>197</v>
      </c>
      <c r="E1416" s="361" t="s">
        <v>123</v>
      </c>
      <c r="F1416" s="361"/>
      <c r="G1416" s="36" t="s">
        <v>71</v>
      </c>
      <c r="H1416" s="37">
        <v>4.4480000000000004</v>
      </c>
      <c r="I1416" s="38">
        <v>18.25</v>
      </c>
      <c r="J1416" s="38">
        <v>81.17</v>
      </c>
    </row>
    <row r="1417" spans="1:10" ht="25.5">
      <c r="A1417" s="39"/>
      <c r="B1417" s="39"/>
      <c r="C1417" s="39"/>
      <c r="D1417" s="39"/>
      <c r="E1417" s="39" t="s">
        <v>124</v>
      </c>
      <c r="F1417" s="40">
        <v>9.0419516398298239</v>
      </c>
      <c r="G1417" s="39" t="s">
        <v>125</v>
      </c>
      <c r="H1417" s="40">
        <v>7.75</v>
      </c>
      <c r="I1417" s="39" t="s">
        <v>126</v>
      </c>
      <c r="J1417" s="40">
        <v>16.79</v>
      </c>
    </row>
    <row r="1418" spans="1:10" ht="15" thickBot="1">
      <c r="A1418" s="39"/>
      <c r="B1418" s="39"/>
      <c r="C1418" s="39"/>
      <c r="D1418" s="39"/>
      <c r="E1418" s="39" t="s">
        <v>127</v>
      </c>
      <c r="F1418" s="40">
        <v>30.75</v>
      </c>
      <c r="G1418" s="39"/>
      <c r="H1418" s="363" t="s">
        <v>128</v>
      </c>
      <c r="I1418" s="363"/>
      <c r="J1418" s="40">
        <v>152.69</v>
      </c>
    </row>
    <row r="1419" spans="1:10" ht="15" thickTop="1">
      <c r="A1419" s="41"/>
      <c r="B1419" s="41"/>
      <c r="C1419" s="41"/>
      <c r="D1419" s="41"/>
      <c r="E1419" s="41"/>
      <c r="F1419" s="41"/>
      <c r="G1419" s="41"/>
      <c r="H1419" s="41"/>
      <c r="I1419" s="41"/>
      <c r="J1419" s="41"/>
    </row>
    <row r="1420" spans="1:10" ht="15">
      <c r="A1420" s="3"/>
      <c r="B1420" s="4" t="s">
        <v>15</v>
      </c>
      <c r="C1420" s="3" t="s">
        <v>16</v>
      </c>
      <c r="D1420" s="3" t="s">
        <v>6</v>
      </c>
      <c r="E1420" s="353" t="s">
        <v>110</v>
      </c>
      <c r="F1420" s="353"/>
      <c r="G1420" s="5" t="s">
        <v>17</v>
      </c>
      <c r="H1420" s="4" t="s">
        <v>18</v>
      </c>
      <c r="I1420" s="4" t="s">
        <v>19</v>
      </c>
      <c r="J1420" s="4" t="s">
        <v>7</v>
      </c>
    </row>
    <row r="1421" spans="1:10" ht="25.5">
      <c r="A1421" s="7" t="s">
        <v>111</v>
      </c>
      <c r="B1421" s="8" t="s">
        <v>312</v>
      </c>
      <c r="C1421" s="7" t="s">
        <v>27</v>
      </c>
      <c r="D1421" s="7" t="s">
        <v>313</v>
      </c>
      <c r="E1421" s="362" t="s">
        <v>116</v>
      </c>
      <c r="F1421" s="362"/>
      <c r="G1421" s="9" t="s">
        <v>25</v>
      </c>
      <c r="H1421" s="28">
        <v>1</v>
      </c>
      <c r="I1421" s="10">
        <v>102.97</v>
      </c>
      <c r="J1421" s="10">
        <v>102.97</v>
      </c>
    </row>
    <row r="1422" spans="1:10" ht="25.5">
      <c r="A1422" s="29" t="s">
        <v>113</v>
      </c>
      <c r="B1422" s="30" t="s">
        <v>179</v>
      </c>
      <c r="C1422" s="29" t="s">
        <v>27</v>
      </c>
      <c r="D1422" s="29" t="s">
        <v>180</v>
      </c>
      <c r="E1422" s="364" t="s">
        <v>156</v>
      </c>
      <c r="F1422" s="364"/>
      <c r="G1422" s="31" t="s">
        <v>157</v>
      </c>
      <c r="H1422" s="32">
        <v>0.05</v>
      </c>
      <c r="I1422" s="33">
        <v>19.309999999999999</v>
      </c>
      <c r="J1422" s="33">
        <v>0.96</v>
      </c>
    </row>
    <row r="1423" spans="1:10" ht="25.5">
      <c r="A1423" s="29" t="s">
        <v>113</v>
      </c>
      <c r="B1423" s="30" t="s">
        <v>181</v>
      </c>
      <c r="C1423" s="29" t="s">
        <v>27</v>
      </c>
      <c r="D1423" s="29" t="s">
        <v>182</v>
      </c>
      <c r="E1423" s="364" t="s">
        <v>156</v>
      </c>
      <c r="F1423" s="364"/>
      <c r="G1423" s="31" t="s">
        <v>158</v>
      </c>
      <c r="H1423" s="32">
        <v>0.152</v>
      </c>
      <c r="I1423" s="33">
        <v>17.48</v>
      </c>
      <c r="J1423" s="33">
        <v>2.65</v>
      </c>
    </row>
    <row r="1424" spans="1:10" ht="25.5">
      <c r="A1424" s="29" t="s">
        <v>113</v>
      </c>
      <c r="B1424" s="30" t="s">
        <v>183</v>
      </c>
      <c r="C1424" s="29" t="s">
        <v>27</v>
      </c>
      <c r="D1424" s="29" t="s">
        <v>184</v>
      </c>
      <c r="E1424" s="364" t="s">
        <v>112</v>
      </c>
      <c r="F1424" s="364"/>
      <c r="G1424" s="31" t="s">
        <v>119</v>
      </c>
      <c r="H1424" s="32">
        <v>0.20200000000000001</v>
      </c>
      <c r="I1424" s="33">
        <v>14.46</v>
      </c>
      <c r="J1424" s="33">
        <v>2.92</v>
      </c>
    </row>
    <row r="1425" spans="1:10" ht="25.5">
      <c r="A1425" s="29" t="s">
        <v>113</v>
      </c>
      <c r="B1425" s="30" t="s">
        <v>117</v>
      </c>
      <c r="C1425" s="29" t="s">
        <v>27</v>
      </c>
      <c r="D1425" s="29" t="s">
        <v>118</v>
      </c>
      <c r="E1425" s="364" t="s">
        <v>112</v>
      </c>
      <c r="F1425" s="364"/>
      <c r="G1425" s="31" t="s">
        <v>119</v>
      </c>
      <c r="H1425" s="32">
        <v>1.012</v>
      </c>
      <c r="I1425" s="33">
        <v>17.36</v>
      </c>
      <c r="J1425" s="33">
        <v>17.559999999999999</v>
      </c>
    </row>
    <row r="1426" spans="1:10" ht="38.25">
      <c r="A1426" s="34" t="s">
        <v>122</v>
      </c>
      <c r="B1426" s="35" t="s">
        <v>554</v>
      </c>
      <c r="C1426" s="34" t="s">
        <v>27</v>
      </c>
      <c r="D1426" s="34" t="s">
        <v>555</v>
      </c>
      <c r="E1426" s="361" t="s">
        <v>123</v>
      </c>
      <c r="F1426" s="361"/>
      <c r="G1426" s="36" t="s">
        <v>25</v>
      </c>
      <c r="H1426" s="37">
        <v>1.1459999999999999</v>
      </c>
      <c r="I1426" s="38">
        <v>40.25</v>
      </c>
      <c r="J1426" s="38">
        <v>46.12</v>
      </c>
    </row>
    <row r="1427" spans="1:10" ht="25.5">
      <c r="A1427" s="34" t="s">
        <v>122</v>
      </c>
      <c r="B1427" s="35" t="s">
        <v>245</v>
      </c>
      <c r="C1427" s="34" t="s">
        <v>27</v>
      </c>
      <c r="D1427" s="34" t="s">
        <v>246</v>
      </c>
      <c r="E1427" s="361" t="s">
        <v>123</v>
      </c>
      <c r="F1427" s="361"/>
      <c r="G1427" s="36" t="s">
        <v>71</v>
      </c>
      <c r="H1427" s="37">
        <v>0.16600000000000001</v>
      </c>
      <c r="I1427" s="38">
        <v>11.3</v>
      </c>
      <c r="J1427" s="38">
        <v>1.87</v>
      </c>
    </row>
    <row r="1428" spans="1:10">
      <c r="A1428" s="34" t="s">
        <v>122</v>
      </c>
      <c r="B1428" s="35" t="s">
        <v>239</v>
      </c>
      <c r="C1428" s="34" t="s">
        <v>27</v>
      </c>
      <c r="D1428" s="34" t="s">
        <v>240</v>
      </c>
      <c r="E1428" s="361" t="s">
        <v>123</v>
      </c>
      <c r="F1428" s="361"/>
      <c r="G1428" s="36" t="s">
        <v>34</v>
      </c>
      <c r="H1428" s="37">
        <v>0.159</v>
      </c>
      <c r="I1428" s="38">
        <v>21.58</v>
      </c>
      <c r="J1428" s="38">
        <v>3.43</v>
      </c>
    </row>
    <row r="1429" spans="1:10" ht="25.5">
      <c r="A1429" s="34" t="s">
        <v>122</v>
      </c>
      <c r="B1429" s="35" t="s">
        <v>194</v>
      </c>
      <c r="C1429" s="34" t="s">
        <v>27</v>
      </c>
      <c r="D1429" s="34" t="s">
        <v>195</v>
      </c>
      <c r="E1429" s="361" t="s">
        <v>123</v>
      </c>
      <c r="F1429" s="361"/>
      <c r="G1429" s="36" t="s">
        <v>71</v>
      </c>
      <c r="H1429" s="37">
        <v>6.952</v>
      </c>
      <c r="I1429" s="38">
        <v>3.95</v>
      </c>
      <c r="J1429" s="38">
        <v>27.46</v>
      </c>
    </row>
    <row r="1430" spans="1:10" ht="25.5">
      <c r="A1430" s="39"/>
      <c r="B1430" s="39"/>
      <c r="C1430" s="39"/>
      <c r="D1430" s="39"/>
      <c r="E1430" s="39" t="s">
        <v>124</v>
      </c>
      <c r="F1430" s="40">
        <v>10.232107275566804</v>
      </c>
      <c r="G1430" s="39" t="s">
        <v>125</v>
      </c>
      <c r="H1430" s="40">
        <v>8.77</v>
      </c>
      <c r="I1430" s="39" t="s">
        <v>126</v>
      </c>
      <c r="J1430" s="40">
        <v>19</v>
      </c>
    </row>
    <row r="1431" spans="1:10" ht="15" thickBot="1">
      <c r="A1431" s="39"/>
      <c r="B1431" s="39"/>
      <c r="C1431" s="39"/>
      <c r="D1431" s="39"/>
      <c r="E1431" s="39" t="s">
        <v>127</v>
      </c>
      <c r="F1431" s="40">
        <v>25.96</v>
      </c>
      <c r="G1431" s="39"/>
      <c r="H1431" s="363" t="s">
        <v>128</v>
      </c>
      <c r="I1431" s="363"/>
      <c r="J1431" s="40">
        <v>128.93</v>
      </c>
    </row>
    <row r="1432" spans="1:10" ht="15" thickTop="1">
      <c r="A1432" s="41"/>
      <c r="B1432" s="41"/>
      <c r="C1432" s="41"/>
      <c r="D1432" s="41"/>
      <c r="E1432" s="41"/>
      <c r="F1432" s="41"/>
      <c r="G1432" s="41"/>
      <c r="H1432" s="41"/>
      <c r="I1432" s="41"/>
      <c r="J1432" s="41"/>
    </row>
    <row r="1433" spans="1:10" ht="15">
      <c r="A1433" s="3"/>
      <c r="B1433" s="4" t="s">
        <v>15</v>
      </c>
      <c r="C1433" s="3" t="s">
        <v>16</v>
      </c>
      <c r="D1433" s="3" t="s">
        <v>6</v>
      </c>
      <c r="E1433" s="353" t="s">
        <v>110</v>
      </c>
      <c r="F1433" s="353"/>
      <c r="G1433" s="5" t="s">
        <v>17</v>
      </c>
      <c r="H1433" s="4" t="s">
        <v>18</v>
      </c>
      <c r="I1433" s="4" t="s">
        <v>19</v>
      </c>
      <c r="J1433" s="4" t="s">
        <v>7</v>
      </c>
    </row>
    <row r="1434" spans="1:10">
      <c r="A1434" s="7" t="s">
        <v>111</v>
      </c>
      <c r="B1434" s="8" t="s">
        <v>274</v>
      </c>
      <c r="C1434" s="7" t="s">
        <v>27</v>
      </c>
      <c r="D1434" s="7" t="s">
        <v>275</v>
      </c>
      <c r="E1434" s="362" t="s">
        <v>112</v>
      </c>
      <c r="F1434" s="362"/>
      <c r="G1434" s="9" t="s">
        <v>119</v>
      </c>
      <c r="H1434" s="28">
        <v>1</v>
      </c>
      <c r="I1434" s="10">
        <v>17.46</v>
      </c>
      <c r="J1434" s="10">
        <v>17.46</v>
      </c>
    </row>
    <row r="1435" spans="1:10" ht="25.5">
      <c r="A1435" s="29" t="s">
        <v>113</v>
      </c>
      <c r="B1435" s="30" t="s">
        <v>511</v>
      </c>
      <c r="C1435" s="29" t="s">
        <v>27</v>
      </c>
      <c r="D1435" s="29" t="s">
        <v>512</v>
      </c>
      <c r="E1435" s="364" t="s">
        <v>112</v>
      </c>
      <c r="F1435" s="364"/>
      <c r="G1435" s="31" t="s">
        <v>119</v>
      </c>
      <c r="H1435" s="32">
        <v>1</v>
      </c>
      <c r="I1435" s="33">
        <v>0.12</v>
      </c>
      <c r="J1435" s="33">
        <v>0.12</v>
      </c>
    </row>
    <row r="1436" spans="1:10">
      <c r="A1436" s="34" t="s">
        <v>122</v>
      </c>
      <c r="B1436" s="35" t="s">
        <v>400</v>
      </c>
      <c r="C1436" s="34" t="s">
        <v>27</v>
      </c>
      <c r="D1436" s="34" t="s">
        <v>401</v>
      </c>
      <c r="E1436" s="361" t="s">
        <v>402</v>
      </c>
      <c r="F1436" s="361"/>
      <c r="G1436" s="36" t="s">
        <v>119</v>
      </c>
      <c r="H1436" s="37">
        <v>1</v>
      </c>
      <c r="I1436" s="38">
        <v>0.84</v>
      </c>
      <c r="J1436" s="38">
        <v>0.84</v>
      </c>
    </row>
    <row r="1437" spans="1:10" ht="25.5">
      <c r="A1437" s="34" t="s">
        <v>122</v>
      </c>
      <c r="B1437" s="35" t="s">
        <v>403</v>
      </c>
      <c r="C1437" s="34" t="s">
        <v>27</v>
      </c>
      <c r="D1437" s="34" t="s">
        <v>404</v>
      </c>
      <c r="E1437" s="361" t="s">
        <v>211</v>
      </c>
      <c r="F1437" s="361"/>
      <c r="G1437" s="36" t="s">
        <v>119</v>
      </c>
      <c r="H1437" s="37">
        <v>1</v>
      </c>
      <c r="I1437" s="38">
        <v>0.94</v>
      </c>
      <c r="J1437" s="38">
        <v>0.94</v>
      </c>
    </row>
    <row r="1438" spans="1:10">
      <c r="A1438" s="34" t="s">
        <v>122</v>
      </c>
      <c r="B1438" s="35" t="s">
        <v>405</v>
      </c>
      <c r="C1438" s="34" t="s">
        <v>27</v>
      </c>
      <c r="D1438" s="34" t="s">
        <v>406</v>
      </c>
      <c r="E1438" s="361" t="s">
        <v>402</v>
      </c>
      <c r="F1438" s="361"/>
      <c r="G1438" s="36" t="s">
        <v>119</v>
      </c>
      <c r="H1438" s="37">
        <v>1</v>
      </c>
      <c r="I1438" s="38">
        <v>0.7</v>
      </c>
      <c r="J1438" s="38">
        <v>0.7</v>
      </c>
    </row>
    <row r="1439" spans="1:10" ht="25.5">
      <c r="A1439" s="34" t="s">
        <v>122</v>
      </c>
      <c r="B1439" s="35" t="s">
        <v>407</v>
      </c>
      <c r="C1439" s="34" t="s">
        <v>27</v>
      </c>
      <c r="D1439" s="34" t="s">
        <v>408</v>
      </c>
      <c r="E1439" s="361" t="s">
        <v>211</v>
      </c>
      <c r="F1439" s="361"/>
      <c r="G1439" s="36" t="s">
        <v>119</v>
      </c>
      <c r="H1439" s="37">
        <v>1</v>
      </c>
      <c r="I1439" s="38">
        <v>0.64</v>
      </c>
      <c r="J1439" s="38">
        <v>0.64</v>
      </c>
    </row>
    <row r="1440" spans="1:10">
      <c r="A1440" s="34" t="s">
        <v>122</v>
      </c>
      <c r="B1440" s="35" t="s">
        <v>513</v>
      </c>
      <c r="C1440" s="34" t="s">
        <v>27</v>
      </c>
      <c r="D1440" s="34" t="s">
        <v>1017</v>
      </c>
      <c r="E1440" s="361" t="s">
        <v>399</v>
      </c>
      <c r="F1440" s="361"/>
      <c r="G1440" s="36" t="s">
        <v>119</v>
      </c>
      <c r="H1440" s="37">
        <v>1</v>
      </c>
      <c r="I1440" s="38">
        <v>13.61</v>
      </c>
      <c r="J1440" s="38">
        <v>13.61</v>
      </c>
    </row>
    <row r="1441" spans="1:10">
      <c r="A1441" s="34" t="s">
        <v>122</v>
      </c>
      <c r="B1441" s="35" t="s">
        <v>409</v>
      </c>
      <c r="C1441" s="34" t="s">
        <v>27</v>
      </c>
      <c r="D1441" s="34" t="s">
        <v>410</v>
      </c>
      <c r="E1441" s="361" t="s">
        <v>411</v>
      </c>
      <c r="F1441" s="361"/>
      <c r="G1441" s="36" t="s">
        <v>119</v>
      </c>
      <c r="H1441" s="37">
        <v>1</v>
      </c>
      <c r="I1441" s="38">
        <v>0.01</v>
      </c>
      <c r="J1441" s="38">
        <v>0.01</v>
      </c>
    </row>
    <row r="1442" spans="1:10">
      <c r="A1442" s="34" t="s">
        <v>122</v>
      </c>
      <c r="B1442" s="35" t="s">
        <v>412</v>
      </c>
      <c r="C1442" s="34" t="s">
        <v>27</v>
      </c>
      <c r="D1442" s="34" t="s">
        <v>413</v>
      </c>
      <c r="E1442" s="361" t="s">
        <v>414</v>
      </c>
      <c r="F1442" s="361"/>
      <c r="G1442" s="36" t="s">
        <v>119</v>
      </c>
      <c r="H1442" s="37">
        <v>1</v>
      </c>
      <c r="I1442" s="38">
        <v>0.6</v>
      </c>
      <c r="J1442" s="38">
        <v>0.6</v>
      </c>
    </row>
    <row r="1443" spans="1:10" ht="25.5">
      <c r="A1443" s="39"/>
      <c r="B1443" s="39"/>
      <c r="C1443" s="39"/>
      <c r="D1443" s="39"/>
      <c r="E1443" s="39" t="s">
        <v>124</v>
      </c>
      <c r="F1443" s="40">
        <v>7.3940438000000004</v>
      </c>
      <c r="G1443" s="39" t="s">
        <v>125</v>
      </c>
      <c r="H1443" s="40">
        <v>6.34</v>
      </c>
      <c r="I1443" s="39" t="s">
        <v>126</v>
      </c>
      <c r="J1443" s="40">
        <v>13.73</v>
      </c>
    </row>
    <row r="1444" spans="1:10" ht="15" thickBot="1">
      <c r="A1444" s="39"/>
      <c r="B1444" s="39"/>
      <c r="C1444" s="39"/>
      <c r="D1444" s="39"/>
      <c r="E1444" s="39" t="s">
        <v>127</v>
      </c>
      <c r="F1444" s="40">
        <v>4.4000000000000004</v>
      </c>
      <c r="G1444" s="39"/>
      <c r="H1444" s="363" t="s">
        <v>128</v>
      </c>
      <c r="I1444" s="363"/>
      <c r="J1444" s="40">
        <v>21.86</v>
      </c>
    </row>
    <row r="1445" spans="1:10" ht="15" thickTop="1">
      <c r="A1445" s="41"/>
      <c r="B1445" s="41"/>
      <c r="C1445" s="41"/>
      <c r="D1445" s="41"/>
      <c r="E1445" s="41"/>
      <c r="F1445" s="41"/>
      <c r="G1445" s="41"/>
      <c r="H1445" s="41"/>
      <c r="I1445" s="41"/>
      <c r="J1445" s="41"/>
    </row>
    <row r="1446" spans="1:10" ht="15">
      <c r="A1446" s="3"/>
      <c r="B1446" s="4" t="s">
        <v>15</v>
      </c>
      <c r="C1446" s="3" t="s">
        <v>16</v>
      </c>
      <c r="D1446" s="3" t="s">
        <v>6</v>
      </c>
      <c r="E1446" s="353" t="s">
        <v>110</v>
      </c>
      <c r="F1446" s="353"/>
      <c r="G1446" s="5" t="s">
        <v>17</v>
      </c>
      <c r="H1446" s="4" t="s">
        <v>18</v>
      </c>
      <c r="I1446" s="4" t="s">
        <v>19</v>
      </c>
      <c r="J1446" s="4" t="s">
        <v>7</v>
      </c>
    </row>
    <row r="1447" spans="1:10" ht="25.5">
      <c r="A1447" s="7" t="s">
        <v>111</v>
      </c>
      <c r="B1447" s="8" t="s">
        <v>267</v>
      </c>
      <c r="C1447" s="7" t="s">
        <v>27</v>
      </c>
      <c r="D1447" s="7" t="s">
        <v>268</v>
      </c>
      <c r="E1447" s="362" t="s">
        <v>156</v>
      </c>
      <c r="F1447" s="362"/>
      <c r="G1447" s="9" t="s">
        <v>158</v>
      </c>
      <c r="H1447" s="28">
        <v>1</v>
      </c>
      <c r="I1447" s="10">
        <v>14.88</v>
      </c>
      <c r="J1447" s="10">
        <v>14.88</v>
      </c>
    </row>
    <row r="1448" spans="1:10" ht="25.5">
      <c r="A1448" s="29" t="s">
        <v>113</v>
      </c>
      <c r="B1448" s="30" t="s">
        <v>558</v>
      </c>
      <c r="C1448" s="29" t="s">
        <v>27</v>
      </c>
      <c r="D1448" s="29" t="s">
        <v>559</v>
      </c>
      <c r="E1448" s="364" t="s">
        <v>156</v>
      </c>
      <c r="F1448" s="364"/>
      <c r="G1448" s="31" t="s">
        <v>119</v>
      </c>
      <c r="H1448" s="32">
        <v>1</v>
      </c>
      <c r="I1448" s="33">
        <v>0.26</v>
      </c>
      <c r="J1448" s="33">
        <v>0.26</v>
      </c>
    </row>
    <row r="1449" spans="1:10" ht="25.5">
      <c r="A1449" s="29" t="s">
        <v>113</v>
      </c>
      <c r="B1449" s="30" t="s">
        <v>560</v>
      </c>
      <c r="C1449" s="29" t="s">
        <v>27</v>
      </c>
      <c r="D1449" s="29" t="s">
        <v>561</v>
      </c>
      <c r="E1449" s="364" t="s">
        <v>156</v>
      </c>
      <c r="F1449" s="364"/>
      <c r="G1449" s="31" t="s">
        <v>119</v>
      </c>
      <c r="H1449" s="32">
        <v>1</v>
      </c>
      <c r="I1449" s="33">
        <v>0.03</v>
      </c>
      <c r="J1449" s="33">
        <v>0.03</v>
      </c>
    </row>
    <row r="1450" spans="1:10" ht="25.5">
      <c r="A1450" s="29" t="s">
        <v>113</v>
      </c>
      <c r="B1450" s="30" t="s">
        <v>562</v>
      </c>
      <c r="C1450" s="29" t="s">
        <v>27</v>
      </c>
      <c r="D1450" s="29" t="s">
        <v>563</v>
      </c>
      <c r="E1450" s="364" t="s">
        <v>112</v>
      </c>
      <c r="F1450" s="364"/>
      <c r="G1450" s="31" t="s">
        <v>119</v>
      </c>
      <c r="H1450" s="32">
        <v>1</v>
      </c>
      <c r="I1450" s="33">
        <v>14.59</v>
      </c>
      <c r="J1450" s="33">
        <v>14.59</v>
      </c>
    </row>
    <row r="1451" spans="1:10" ht="25.5">
      <c r="A1451" s="39"/>
      <c r="B1451" s="39"/>
      <c r="C1451" s="39"/>
      <c r="D1451" s="39"/>
      <c r="E1451" s="39" t="s">
        <v>124</v>
      </c>
      <c r="F1451" s="40">
        <v>6.3385211999999997</v>
      </c>
      <c r="G1451" s="39" t="s">
        <v>125</v>
      </c>
      <c r="H1451" s="40">
        <v>5.43</v>
      </c>
      <c r="I1451" s="39" t="s">
        <v>126</v>
      </c>
      <c r="J1451" s="40">
        <v>11.77</v>
      </c>
    </row>
    <row r="1452" spans="1:10" ht="15" thickBot="1">
      <c r="A1452" s="39"/>
      <c r="B1452" s="39"/>
      <c r="C1452" s="39"/>
      <c r="D1452" s="39"/>
      <c r="E1452" s="39" t="s">
        <v>127</v>
      </c>
      <c r="F1452" s="40">
        <v>3.75</v>
      </c>
      <c r="G1452" s="39"/>
      <c r="H1452" s="363" t="s">
        <v>128</v>
      </c>
      <c r="I1452" s="363"/>
      <c r="J1452" s="40">
        <v>18.63</v>
      </c>
    </row>
    <row r="1453" spans="1:10" ht="15" thickTop="1">
      <c r="A1453" s="41"/>
      <c r="B1453" s="41"/>
      <c r="C1453" s="41"/>
      <c r="D1453" s="41"/>
      <c r="E1453" s="41"/>
      <c r="F1453" s="41"/>
      <c r="G1453" s="41"/>
      <c r="H1453" s="41"/>
      <c r="I1453" s="41"/>
      <c r="J1453" s="41"/>
    </row>
    <row r="1454" spans="1:10" ht="15">
      <c r="A1454" s="3"/>
      <c r="B1454" s="4" t="s">
        <v>15</v>
      </c>
      <c r="C1454" s="3" t="s">
        <v>16</v>
      </c>
      <c r="D1454" s="3" t="s">
        <v>6</v>
      </c>
      <c r="E1454" s="353" t="s">
        <v>110</v>
      </c>
      <c r="F1454" s="353"/>
      <c r="G1454" s="5" t="s">
        <v>17</v>
      </c>
      <c r="H1454" s="4" t="s">
        <v>18</v>
      </c>
      <c r="I1454" s="4" t="s">
        <v>19</v>
      </c>
      <c r="J1454" s="4" t="s">
        <v>7</v>
      </c>
    </row>
    <row r="1455" spans="1:10" ht="25.5">
      <c r="A1455" s="7" t="s">
        <v>111</v>
      </c>
      <c r="B1455" s="8" t="s">
        <v>265</v>
      </c>
      <c r="C1455" s="7" t="s">
        <v>27</v>
      </c>
      <c r="D1455" s="7" t="s">
        <v>266</v>
      </c>
      <c r="E1455" s="362" t="s">
        <v>156</v>
      </c>
      <c r="F1455" s="362"/>
      <c r="G1455" s="9" t="s">
        <v>157</v>
      </c>
      <c r="H1455" s="28">
        <v>1</v>
      </c>
      <c r="I1455" s="10">
        <v>15.55</v>
      </c>
      <c r="J1455" s="10">
        <v>15.55</v>
      </c>
    </row>
    <row r="1456" spans="1:10" ht="25.5">
      <c r="A1456" s="29" t="s">
        <v>113</v>
      </c>
      <c r="B1456" s="30" t="s">
        <v>564</v>
      </c>
      <c r="C1456" s="29" t="s">
        <v>27</v>
      </c>
      <c r="D1456" s="29" t="s">
        <v>565</v>
      </c>
      <c r="E1456" s="364" t="s">
        <v>156</v>
      </c>
      <c r="F1456" s="364"/>
      <c r="G1456" s="31" t="s">
        <v>119</v>
      </c>
      <c r="H1456" s="32">
        <v>1</v>
      </c>
      <c r="I1456" s="33">
        <v>0.24</v>
      </c>
      <c r="J1456" s="33">
        <v>0.24</v>
      </c>
    </row>
    <row r="1457" spans="1:10" ht="38.25">
      <c r="A1457" s="29" t="s">
        <v>113</v>
      </c>
      <c r="B1457" s="30" t="s">
        <v>566</v>
      </c>
      <c r="C1457" s="29" t="s">
        <v>27</v>
      </c>
      <c r="D1457" s="29" t="s">
        <v>567</v>
      </c>
      <c r="E1457" s="364" t="s">
        <v>156</v>
      </c>
      <c r="F1457" s="364"/>
      <c r="G1457" s="31" t="s">
        <v>119</v>
      </c>
      <c r="H1457" s="32">
        <v>1</v>
      </c>
      <c r="I1457" s="33">
        <v>0.43</v>
      </c>
      <c r="J1457" s="33">
        <v>0.43</v>
      </c>
    </row>
    <row r="1458" spans="1:10" ht="25.5">
      <c r="A1458" s="29" t="s">
        <v>113</v>
      </c>
      <c r="B1458" s="30" t="s">
        <v>558</v>
      </c>
      <c r="C1458" s="29" t="s">
        <v>27</v>
      </c>
      <c r="D1458" s="29" t="s">
        <v>559</v>
      </c>
      <c r="E1458" s="364" t="s">
        <v>156</v>
      </c>
      <c r="F1458" s="364"/>
      <c r="G1458" s="31" t="s">
        <v>119</v>
      </c>
      <c r="H1458" s="32">
        <v>1</v>
      </c>
      <c r="I1458" s="33">
        <v>0.26</v>
      </c>
      <c r="J1458" s="33">
        <v>0.26</v>
      </c>
    </row>
    <row r="1459" spans="1:10" ht="25.5">
      <c r="A1459" s="29" t="s">
        <v>113</v>
      </c>
      <c r="B1459" s="30" t="s">
        <v>560</v>
      </c>
      <c r="C1459" s="29" t="s">
        <v>27</v>
      </c>
      <c r="D1459" s="29" t="s">
        <v>561</v>
      </c>
      <c r="E1459" s="364" t="s">
        <v>156</v>
      </c>
      <c r="F1459" s="364"/>
      <c r="G1459" s="31" t="s">
        <v>119</v>
      </c>
      <c r="H1459" s="32">
        <v>1</v>
      </c>
      <c r="I1459" s="33">
        <v>0.03</v>
      </c>
      <c r="J1459" s="33">
        <v>0.03</v>
      </c>
    </row>
    <row r="1460" spans="1:10" ht="25.5">
      <c r="A1460" s="29" t="s">
        <v>113</v>
      </c>
      <c r="B1460" s="30" t="s">
        <v>562</v>
      </c>
      <c r="C1460" s="29" t="s">
        <v>27</v>
      </c>
      <c r="D1460" s="29" t="s">
        <v>563</v>
      </c>
      <c r="E1460" s="364" t="s">
        <v>112</v>
      </c>
      <c r="F1460" s="364"/>
      <c r="G1460" s="31" t="s">
        <v>119</v>
      </c>
      <c r="H1460" s="32">
        <v>1</v>
      </c>
      <c r="I1460" s="33">
        <v>14.59</v>
      </c>
      <c r="J1460" s="33">
        <v>14.59</v>
      </c>
    </row>
    <row r="1461" spans="1:10" ht="25.5">
      <c r="A1461" s="39"/>
      <c r="B1461" s="39"/>
      <c r="C1461" s="39"/>
      <c r="D1461" s="39"/>
      <c r="E1461" s="39" t="s">
        <v>124</v>
      </c>
      <c r="F1461" s="40">
        <v>6.3385211999999997</v>
      </c>
      <c r="G1461" s="39" t="s">
        <v>125</v>
      </c>
      <c r="H1461" s="40">
        <v>5.43</v>
      </c>
      <c r="I1461" s="39" t="s">
        <v>126</v>
      </c>
      <c r="J1461" s="40">
        <v>11.77</v>
      </c>
    </row>
    <row r="1462" spans="1:10" ht="15" thickBot="1">
      <c r="A1462" s="39"/>
      <c r="B1462" s="39"/>
      <c r="C1462" s="39"/>
      <c r="D1462" s="39"/>
      <c r="E1462" s="39" t="s">
        <v>127</v>
      </c>
      <c r="F1462" s="40">
        <v>3.92</v>
      </c>
      <c r="G1462" s="39"/>
      <c r="H1462" s="363" t="s">
        <v>128</v>
      </c>
      <c r="I1462" s="363"/>
      <c r="J1462" s="40">
        <v>19.47</v>
      </c>
    </row>
    <row r="1463" spans="1:10" ht="15" thickTop="1">
      <c r="A1463" s="41"/>
      <c r="B1463" s="41"/>
      <c r="C1463" s="41"/>
      <c r="D1463" s="41"/>
      <c r="E1463" s="41"/>
      <c r="F1463" s="41"/>
      <c r="G1463" s="41"/>
      <c r="H1463" s="41"/>
      <c r="I1463" s="41"/>
      <c r="J1463" s="41"/>
    </row>
    <row r="1464" spans="1:10" ht="15">
      <c r="A1464" s="3"/>
      <c r="B1464" s="4" t="s">
        <v>15</v>
      </c>
      <c r="C1464" s="3" t="s">
        <v>16</v>
      </c>
      <c r="D1464" s="3" t="s">
        <v>6</v>
      </c>
      <c r="E1464" s="353" t="s">
        <v>110</v>
      </c>
      <c r="F1464" s="353"/>
      <c r="G1464" s="5" t="s">
        <v>17</v>
      </c>
      <c r="H1464" s="4" t="s">
        <v>18</v>
      </c>
      <c r="I1464" s="4" t="s">
        <v>19</v>
      </c>
      <c r="J1464" s="4" t="s">
        <v>7</v>
      </c>
    </row>
    <row r="1465" spans="1:10" ht="25.5">
      <c r="A1465" s="7" t="s">
        <v>111</v>
      </c>
      <c r="B1465" s="8" t="s">
        <v>558</v>
      </c>
      <c r="C1465" s="7" t="s">
        <v>27</v>
      </c>
      <c r="D1465" s="7" t="s">
        <v>559</v>
      </c>
      <c r="E1465" s="362" t="s">
        <v>156</v>
      </c>
      <c r="F1465" s="362"/>
      <c r="G1465" s="9" t="s">
        <v>119</v>
      </c>
      <c r="H1465" s="28">
        <v>1</v>
      </c>
      <c r="I1465" s="10">
        <v>0.26</v>
      </c>
      <c r="J1465" s="10">
        <v>0.26</v>
      </c>
    </row>
    <row r="1466" spans="1:10" ht="25.5">
      <c r="A1466" s="34" t="s">
        <v>122</v>
      </c>
      <c r="B1466" s="35" t="s">
        <v>568</v>
      </c>
      <c r="C1466" s="34" t="s">
        <v>27</v>
      </c>
      <c r="D1466" s="34" t="s">
        <v>569</v>
      </c>
      <c r="E1466" s="361" t="s">
        <v>211</v>
      </c>
      <c r="F1466" s="361"/>
      <c r="G1466" s="36" t="s">
        <v>75</v>
      </c>
      <c r="H1466" s="37">
        <v>6.3999999999999997E-5</v>
      </c>
      <c r="I1466" s="38">
        <v>4077.73</v>
      </c>
      <c r="J1466" s="38">
        <v>0.26</v>
      </c>
    </row>
    <row r="1467" spans="1:10" ht="25.5">
      <c r="A1467" s="39"/>
      <c r="B1467" s="39"/>
      <c r="C1467" s="39"/>
      <c r="D1467" s="39"/>
      <c r="E1467" s="39" t="s">
        <v>124</v>
      </c>
      <c r="F1467" s="40">
        <v>0</v>
      </c>
      <c r="G1467" s="39" t="s">
        <v>125</v>
      </c>
      <c r="H1467" s="40">
        <v>0</v>
      </c>
      <c r="I1467" s="39" t="s">
        <v>126</v>
      </c>
      <c r="J1467" s="40">
        <v>0</v>
      </c>
    </row>
    <row r="1468" spans="1:10" ht="15" thickBot="1">
      <c r="A1468" s="39"/>
      <c r="B1468" s="39"/>
      <c r="C1468" s="39"/>
      <c r="D1468" s="39"/>
      <c r="E1468" s="39" t="s">
        <v>127</v>
      </c>
      <c r="F1468" s="40">
        <v>0.06</v>
      </c>
      <c r="G1468" s="39"/>
      <c r="H1468" s="363" t="s">
        <v>128</v>
      </c>
      <c r="I1468" s="363"/>
      <c r="J1468" s="40">
        <v>0.32</v>
      </c>
    </row>
    <row r="1469" spans="1:10" ht="15" thickTop="1">
      <c r="A1469" s="41"/>
      <c r="B1469" s="41"/>
      <c r="C1469" s="41"/>
      <c r="D1469" s="41"/>
      <c r="E1469" s="41"/>
      <c r="F1469" s="41"/>
      <c r="G1469" s="41"/>
      <c r="H1469" s="41"/>
      <c r="I1469" s="41"/>
      <c r="J1469" s="41"/>
    </row>
    <row r="1470" spans="1:10" ht="15">
      <c r="A1470" s="3"/>
      <c r="B1470" s="4" t="s">
        <v>15</v>
      </c>
      <c r="C1470" s="3" t="s">
        <v>16</v>
      </c>
      <c r="D1470" s="3" t="s">
        <v>6</v>
      </c>
      <c r="E1470" s="353" t="s">
        <v>110</v>
      </c>
      <c r="F1470" s="353"/>
      <c r="G1470" s="5" t="s">
        <v>17</v>
      </c>
      <c r="H1470" s="4" t="s">
        <v>18</v>
      </c>
      <c r="I1470" s="4" t="s">
        <v>19</v>
      </c>
      <c r="J1470" s="4" t="s">
        <v>7</v>
      </c>
    </row>
    <row r="1471" spans="1:10" ht="25.5">
      <c r="A1471" s="7" t="s">
        <v>111</v>
      </c>
      <c r="B1471" s="8" t="s">
        <v>560</v>
      </c>
      <c r="C1471" s="7" t="s">
        <v>27</v>
      </c>
      <c r="D1471" s="7" t="s">
        <v>561</v>
      </c>
      <c r="E1471" s="362" t="s">
        <v>156</v>
      </c>
      <c r="F1471" s="362"/>
      <c r="G1471" s="9" t="s">
        <v>119</v>
      </c>
      <c r="H1471" s="28">
        <v>1</v>
      </c>
      <c r="I1471" s="10">
        <v>0.03</v>
      </c>
      <c r="J1471" s="10">
        <v>0.03</v>
      </c>
    </row>
    <row r="1472" spans="1:10" ht="25.5">
      <c r="A1472" s="34" t="s">
        <v>122</v>
      </c>
      <c r="B1472" s="35" t="s">
        <v>568</v>
      </c>
      <c r="C1472" s="34" t="s">
        <v>27</v>
      </c>
      <c r="D1472" s="34" t="s">
        <v>569</v>
      </c>
      <c r="E1472" s="361" t="s">
        <v>211</v>
      </c>
      <c r="F1472" s="361"/>
      <c r="G1472" s="36" t="s">
        <v>75</v>
      </c>
      <c r="H1472" s="37">
        <v>7.6000000000000001E-6</v>
      </c>
      <c r="I1472" s="38">
        <v>4077.73</v>
      </c>
      <c r="J1472" s="38">
        <v>0.03</v>
      </c>
    </row>
    <row r="1473" spans="1:10" ht="25.5">
      <c r="A1473" s="39"/>
      <c r="B1473" s="39"/>
      <c r="C1473" s="39"/>
      <c r="D1473" s="39"/>
      <c r="E1473" s="39" t="s">
        <v>124</v>
      </c>
      <c r="F1473" s="40">
        <v>0</v>
      </c>
      <c r="G1473" s="39" t="s">
        <v>125</v>
      </c>
      <c r="H1473" s="40">
        <v>0</v>
      </c>
      <c r="I1473" s="39" t="s">
        <v>126</v>
      </c>
      <c r="J1473" s="40">
        <v>0</v>
      </c>
    </row>
    <row r="1474" spans="1:10" ht="15" thickBot="1">
      <c r="A1474" s="39"/>
      <c r="B1474" s="39"/>
      <c r="C1474" s="39"/>
      <c r="D1474" s="39"/>
      <c r="E1474" s="39" t="s">
        <v>127</v>
      </c>
      <c r="F1474" s="40">
        <v>0</v>
      </c>
      <c r="G1474" s="39"/>
      <c r="H1474" s="363" t="s">
        <v>128</v>
      </c>
      <c r="I1474" s="363"/>
      <c r="J1474" s="40">
        <v>0.03</v>
      </c>
    </row>
    <row r="1475" spans="1:10" ht="15" thickTop="1">
      <c r="A1475" s="41"/>
      <c r="B1475" s="41"/>
      <c r="C1475" s="41"/>
      <c r="D1475" s="41"/>
      <c r="E1475" s="41"/>
      <c r="F1475" s="41"/>
      <c r="G1475" s="41"/>
      <c r="H1475" s="41"/>
      <c r="I1475" s="41"/>
      <c r="J1475" s="41"/>
    </row>
    <row r="1476" spans="1:10" ht="15">
      <c r="A1476" s="3"/>
      <c r="B1476" s="4" t="s">
        <v>15</v>
      </c>
      <c r="C1476" s="3" t="s">
        <v>16</v>
      </c>
      <c r="D1476" s="3" t="s">
        <v>6</v>
      </c>
      <c r="E1476" s="353" t="s">
        <v>110</v>
      </c>
      <c r="F1476" s="353"/>
      <c r="G1476" s="5" t="s">
        <v>17</v>
      </c>
      <c r="H1476" s="4" t="s">
        <v>18</v>
      </c>
      <c r="I1476" s="4" t="s">
        <v>19</v>
      </c>
      <c r="J1476" s="4" t="s">
        <v>7</v>
      </c>
    </row>
    <row r="1477" spans="1:10" ht="25.5">
      <c r="A1477" s="7" t="s">
        <v>111</v>
      </c>
      <c r="B1477" s="8" t="s">
        <v>564</v>
      </c>
      <c r="C1477" s="7" t="s">
        <v>27</v>
      </c>
      <c r="D1477" s="7" t="s">
        <v>565</v>
      </c>
      <c r="E1477" s="362" t="s">
        <v>156</v>
      </c>
      <c r="F1477" s="362"/>
      <c r="G1477" s="9" t="s">
        <v>119</v>
      </c>
      <c r="H1477" s="28">
        <v>1</v>
      </c>
      <c r="I1477" s="10">
        <v>0.24</v>
      </c>
      <c r="J1477" s="10">
        <v>0.24</v>
      </c>
    </row>
    <row r="1478" spans="1:10" ht="25.5">
      <c r="A1478" s="34" t="s">
        <v>122</v>
      </c>
      <c r="B1478" s="35" t="s">
        <v>568</v>
      </c>
      <c r="C1478" s="34" t="s">
        <v>27</v>
      </c>
      <c r="D1478" s="34" t="s">
        <v>569</v>
      </c>
      <c r="E1478" s="361" t="s">
        <v>211</v>
      </c>
      <c r="F1478" s="361"/>
      <c r="G1478" s="36" t="s">
        <v>75</v>
      </c>
      <c r="H1478" s="37">
        <v>6.0000000000000002E-5</v>
      </c>
      <c r="I1478" s="38">
        <v>4077.73</v>
      </c>
      <c r="J1478" s="38">
        <v>0.24</v>
      </c>
    </row>
    <row r="1479" spans="1:10" ht="25.5">
      <c r="A1479" s="39"/>
      <c r="B1479" s="39"/>
      <c r="C1479" s="39"/>
      <c r="D1479" s="39"/>
      <c r="E1479" s="39" t="s">
        <v>124</v>
      </c>
      <c r="F1479" s="40">
        <v>0</v>
      </c>
      <c r="G1479" s="39" t="s">
        <v>125</v>
      </c>
      <c r="H1479" s="40">
        <v>0</v>
      </c>
      <c r="I1479" s="39" t="s">
        <v>126</v>
      </c>
      <c r="J1479" s="40">
        <v>0</v>
      </c>
    </row>
    <row r="1480" spans="1:10" ht="15" thickBot="1">
      <c r="A1480" s="39"/>
      <c r="B1480" s="39"/>
      <c r="C1480" s="39"/>
      <c r="D1480" s="39"/>
      <c r="E1480" s="39" t="s">
        <v>127</v>
      </c>
      <c r="F1480" s="40">
        <v>0.06</v>
      </c>
      <c r="G1480" s="39"/>
      <c r="H1480" s="363" t="s">
        <v>128</v>
      </c>
      <c r="I1480" s="363"/>
      <c r="J1480" s="40">
        <v>0.3</v>
      </c>
    </row>
    <row r="1481" spans="1:10" ht="15" thickTop="1">
      <c r="A1481" s="41"/>
      <c r="B1481" s="41"/>
      <c r="C1481" s="41"/>
      <c r="D1481" s="41"/>
      <c r="E1481" s="41"/>
      <c r="F1481" s="41"/>
      <c r="G1481" s="41"/>
      <c r="H1481" s="41"/>
      <c r="I1481" s="41"/>
      <c r="J1481" s="41"/>
    </row>
    <row r="1482" spans="1:10" ht="15">
      <c r="A1482" s="3"/>
      <c r="B1482" s="4" t="s">
        <v>15</v>
      </c>
      <c r="C1482" s="3" t="s">
        <v>16</v>
      </c>
      <c r="D1482" s="3" t="s">
        <v>6</v>
      </c>
      <c r="E1482" s="353" t="s">
        <v>110</v>
      </c>
      <c r="F1482" s="353"/>
      <c r="G1482" s="5" t="s">
        <v>17</v>
      </c>
      <c r="H1482" s="4" t="s">
        <v>18</v>
      </c>
      <c r="I1482" s="4" t="s">
        <v>19</v>
      </c>
      <c r="J1482" s="4" t="s">
        <v>7</v>
      </c>
    </row>
    <row r="1483" spans="1:10" ht="38.25">
      <c r="A1483" s="7" t="s">
        <v>111</v>
      </c>
      <c r="B1483" s="8" t="s">
        <v>566</v>
      </c>
      <c r="C1483" s="7" t="s">
        <v>27</v>
      </c>
      <c r="D1483" s="7" t="s">
        <v>567</v>
      </c>
      <c r="E1483" s="362" t="s">
        <v>156</v>
      </c>
      <c r="F1483" s="362"/>
      <c r="G1483" s="9" t="s">
        <v>119</v>
      </c>
      <c r="H1483" s="28">
        <v>1</v>
      </c>
      <c r="I1483" s="10">
        <v>0.43</v>
      </c>
      <c r="J1483" s="10">
        <v>0.43</v>
      </c>
    </row>
    <row r="1484" spans="1:10">
      <c r="A1484" s="34" t="s">
        <v>122</v>
      </c>
      <c r="B1484" s="35" t="s">
        <v>468</v>
      </c>
      <c r="C1484" s="34" t="s">
        <v>27</v>
      </c>
      <c r="D1484" s="34" t="s">
        <v>469</v>
      </c>
      <c r="E1484" s="361" t="s">
        <v>123</v>
      </c>
      <c r="F1484" s="361"/>
      <c r="G1484" s="36" t="s">
        <v>1013</v>
      </c>
      <c r="H1484" s="37">
        <v>0.78</v>
      </c>
      <c r="I1484" s="38">
        <v>0.56000000000000005</v>
      </c>
      <c r="J1484" s="38">
        <v>0.43</v>
      </c>
    </row>
    <row r="1485" spans="1:10" ht="25.5">
      <c r="A1485" s="39"/>
      <c r="B1485" s="39"/>
      <c r="C1485" s="39"/>
      <c r="D1485" s="39"/>
      <c r="E1485" s="39" t="s">
        <v>124</v>
      </c>
      <c r="F1485" s="40">
        <v>0</v>
      </c>
      <c r="G1485" s="39" t="s">
        <v>125</v>
      </c>
      <c r="H1485" s="40">
        <v>0</v>
      </c>
      <c r="I1485" s="39" t="s">
        <v>126</v>
      </c>
      <c r="J1485" s="40">
        <v>0</v>
      </c>
    </row>
    <row r="1486" spans="1:10" ht="15" thickBot="1">
      <c r="A1486" s="39"/>
      <c r="B1486" s="39"/>
      <c r="C1486" s="39"/>
      <c r="D1486" s="39"/>
      <c r="E1486" s="39" t="s">
        <v>127</v>
      </c>
      <c r="F1486" s="40">
        <v>0.1</v>
      </c>
      <c r="G1486" s="39"/>
      <c r="H1486" s="363" t="s">
        <v>128</v>
      </c>
      <c r="I1486" s="363"/>
      <c r="J1486" s="40">
        <v>0.53</v>
      </c>
    </row>
    <row r="1487" spans="1:10" ht="15" thickTop="1">
      <c r="A1487" s="41"/>
      <c r="B1487" s="41"/>
      <c r="C1487" s="41"/>
      <c r="D1487" s="41"/>
      <c r="E1487" s="41"/>
      <c r="F1487" s="41"/>
      <c r="G1487" s="41"/>
      <c r="H1487" s="41"/>
      <c r="I1487" s="41"/>
      <c r="J1487" s="41"/>
    </row>
    <row r="1488" spans="1:10" ht="15">
      <c r="A1488" s="3"/>
      <c r="B1488" s="4" t="s">
        <v>15</v>
      </c>
      <c r="C1488" s="3" t="s">
        <v>16</v>
      </c>
      <c r="D1488" s="3" t="s">
        <v>6</v>
      </c>
      <c r="E1488" s="353" t="s">
        <v>110</v>
      </c>
      <c r="F1488" s="353"/>
      <c r="G1488" s="5" t="s">
        <v>17</v>
      </c>
      <c r="H1488" s="4" t="s">
        <v>18</v>
      </c>
      <c r="I1488" s="4" t="s">
        <v>19</v>
      </c>
      <c r="J1488" s="4" t="s">
        <v>7</v>
      </c>
    </row>
    <row r="1489" spans="1:10" ht="38.25">
      <c r="A1489" s="7" t="s">
        <v>111</v>
      </c>
      <c r="B1489" s="8" t="s">
        <v>570</v>
      </c>
      <c r="C1489" s="7" t="s">
        <v>27</v>
      </c>
      <c r="D1489" s="7" t="s">
        <v>571</v>
      </c>
      <c r="E1489" s="362" t="s">
        <v>156</v>
      </c>
      <c r="F1489" s="362"/>
      <c r="G1489" s="9" t="s">
        <v>158</v>
      </c>
      <c r="H1489" s="28">
        <v>1</v>
      </c>
      <c r="I1489" s="10">
        <v>103.39</v>
      </c>
      <c r="J1489" s="10">
        <v>103.39</v>
      </c>
    </row>
    <row r="1490" spans="1:10" ht="38.25">
      <c r="A1490" s="29" t="s">
        <v>113</v>
      </c>
      <c r="B1490" s="30" t="s">
        <v>572</v>
      </c>
      <c r="C1490" s="29" t="s">
        <v>27</v>
      </c>
      <c r="D1490" s="29" t="s">
        <v>573</v>
      </c>
      <c r="E1490" s="364" t="s">
        <v>156</v>
      </c>
      <c r="F1490" s="364"/>
      <c r="G1490" s="31" t="s">
        <v>119</v>
      </c>
      <c r="H1490" s="32">
        <v>1</v>
      </c>
      <c r="I1490" s="33">
        <v>70.48</v>
      </c>
      <c r="J1490" s="33">
        <v>70.48</v>
      </c>
    </row>
    <row r="1491" spans="1:10" ht="38.25">
      <c r="A1491" s="29" t="s">
        <v>113</v>
      </c>
      <c r="B1491" s="30" t="s">
        <v>576</v>
      </c>
      <c r="C1491" s="29" t="s">
        <v>27</v>
      </c>
      <c r="D1491" s="29" t="s">
        <v>577</v>
      </c>
      <c r="E1491" s="364" t="s">
        <v>156</v>
      </c>
      <c r="F1491" s="364"/>
      <c r="G1491" s="31" t="s">
        <v>119</v>
      </c>
      <c r="H1491" s="32">
        <v>1</v>
      </c>
      <c r="I1491" s="33">
        <v>4.93</v>
      </c>
      <c r="J1491" s="33">
        <v>4.93</v>
      </c>
    </row>
    <row r="1492" spans="1:10" ht="25.5">
      <c r="A1492" s="29" t="s">
        <v>113</v>
      </c>
      <c r="B1492" s="30" t="s">
        <v>574</v>
      </c>
      <c r="C1492" s="29" t="s">
        <v>27</v>
      </c>
      <c r="D1492" s="29" t="s">
        <v>575</v>
      </c>
      <c r="E1492" s="364" t="s">
        <v>156</v>
      </c>
      <c r="F1492" s="364"/>
      <c r="G1492" s="31" t="s">
        <v>119</v>
      </c>
      <c r="H1492" s="32">
        <v>1</v>
      </c>
      <c r="I1492" s="33">
        <v>13.39</v>
      </c>
      <c r="J1492" s="33">
        <v>13.39</v>
      </c>
    </row>
    <row r="1493" spans="1:10" ht="25.5">
      <c r="A1493" s="29" t="s">
        <v>113</v>
      </c>
      <c r="B1493" s="30" t="s">
        <v>578</v>
      </c>
      <c r="C1493" s="29" t="s">
        <v>27</v>
      </c>
      <c r="D1493" s="29" t="s">
        <v>579</v>
      </c>
      <c r="E1493" s="364" t="s">
        <v>112</v>
      </c>
      <c r="F1493" s="364"/>
      <c r="G1493" s="31" t="s">
        <v>119</v>
      </c>
      <c r="H1493" s="32">
        <v>1</v>
      </c>
      <c r="I1493" s="33">
        <v>14.59</v>
      </c>
      <c r="J1493" s="33">
        <v>14.59</v>
      </c>
    </row>
    <row r="1494" spans="1:10" ht="25.5">
      <c r="A1494" s="39"/>
      <c r="B1494" s="39"/>
      <c r="C1494" s="39"/>
      <c r="D1494" s="39"/>
      <c r="E1494" s="39" t="s">
        <v>124</v>
      </c>
      <c r="F1494" s="40">
        <v>6.3385211999999997</v>
      </c>
      <c r="G1494" s="39" t="s">
        <v>125</v>
      </c>
      <c r="H1494" s="40">
        <v>5.43</v>
      </c>
      <c r="I1494" s="39" t="s">
        <v>126</v>
      </c>
      <c r="J1494" s="40">
        <v>11.77</v>
      </c>
    </row>
    <row r="1495" spans="1:10" ht="15" thickBot="1">
      <c r="A1495" s="39"/>
      <c r="B1495" s="39"/>
      <c r="C1495" s="39"/>
      <c r="D1495" s="39"/>
      <c r="E1495" s="39" t="s">
        <v>127</v>
      </c>
      <c r="F1495" s="40">
        <v>26.07</v>
      </c>
      <c r="G1495" s="39"/>
      <c r="H1495" s="363" t="s">
        <v>128</v>
      </c>
      <c r="I1495" s="363"/>
      <c r="J1495" s="40">
        <v>129.46</v>
      </c>
    </row>
    <row r="1496" spans="1:10" ht="15" thickTop="1">
      <c r="A1496" s="41"/>
      <c r="B1496" s="41"/>
      <c r="C1496" s="41"/>
      <c r="D1496" s="41"/>
      <c r="E1496" s="41"/>
      <c r="F1496" s="41"/>
      <c r="G1496" s="41"/>
      <c r="H1496" s="41"/>
      <c r="I1496" s="41"/>
      <c r="J1496" s="41"/>
    </row>
    <row r="1497" spans="1:10" ht="15">
      <c r="A1497" s="3"/>
      <c r="B1497" s="4" t="s">
        <v>15</v>
      </c>
      <c r="C1497" s="3" t="s">
        <v>16</v>
      </c>
      <c r="D1497" s="3" t="s">
        <v>6</v>
      </c>
      <c r="E1497" s="353" t="s">
        <v>110</v>
      </c>
      <c r="F1497" s="353"/>
      <c r="G1497" s="5" t="s">
        <v>17</v>
      </c>
      <c r="H1497" s="4" t="s">
        <v>18</v>
      </c>
      <c r="I1497" s="4" t="s">
        <v>19</v>
      </c>
      <c r="J1497" s="4" t="s">
        <v>7</v>
      </c>
    </row>
    <row r="1498" spans="1:10" ht="38.25">
      <c r="A1498" s="7" t="s">
        <v>111</v>
      </c>
      <c r="B1498" s="8" t="s">
        <v>580</v>
      </c>
      <c r="C1498" s="7" t="s">
        <v>27</v>
      </c>
      <c r="D1498" s="7" t="s">
        <v>581</v>
      </c>
      <c r="E1498" s="362" t="s">
        <v>156</v>
      </c>
      <c r="F1498" s="362"/>
      <c r="G1498" s="9" t="s">
        <v>157</v>
      </c>
      <c r="H1498" s="28">
        <v>1</v>
      </c>
      <c r="I1498" s="10">
        <v>340.45</v>
      </c>
      <c r="J1498" s="10">
        <v>340.45</v>
      </c>
    </row>
    <row r="1499" spans="1:10" ht="38.25">
      <c r="A1499" s="29" t="s">
        <v>113</v>
      </c>
      <c r="B1499" s="30" t="s">
        <v>572</v>
      </c>
      <c r="C1499" s="29" t="s">
        <v>27</v>
      </c>
      <c r="D1499" s="29" t="s">
        <v>573</v>
      </c>
      <c r="E1499" s="364" t="s">
        <v>156</v>
      </c>
      <c r="F1499" s="364"/>
      <c r="G1499" s="31" t="s">
        <v>119</v>
      </c>
      <c r="H1499" s="32">
        <v>1</v>
      </c>
      <c r="I1499" s="33">
        <v>70.48</v>
      </c>
      <c r="J1499" s="33">
        <v>70.48</v>
      </c>
    </row>
    <row r="1500" spans="1:10" ht="25.5">
      <c r="A1500" s="29" t="s">
        <v>113</v>
      </c>
      <c r="B1500" s="30" t="s">
        <v>574</v>
      </c>
      <c r="C1500" s="29" t="s">
        <v>27</v>
      </c>
      <c r="D1500" s="29" t="s">
        <v>575</v>
      </c>
      <c r="E1500" s="364" t="s">
        <v>156</v>
      </c>
      <c r="F1500" s="364"/>
      <c r="G1500" s="31" t="s">
        <v>119</v>
      </c>
      <c r="H1500" s="32">
        <v>1</v>
      </c>
      <c r="I1500" s="33">
        <v>13.39</v>
      </c>
      <c r="J1500" s="33">
        <v>13.39</v>
      </c>
    </row>
    <row r="1501" spans="1:10" ht="38.25">
      <c r="A1501" s="29" t="s">
        <v>113</v>
      </c>
      <c r="B1501" s="30" t="s">
        <v>582</v>
      </c>
      <c r="C1501" s="29" t="s">
        <v>27</v>
      </c>
      <c r="D1501" s="29" t="s">
        <v>583</v>
      </c>
      <c r="E1501" s="364" t="s">
        <v>156</v>
      </c>
      <c r="F1501" s="364"/>
      <c r="G1501" s="31" t="s">
        <v>119</v>
      </c>
      <c r="H1501" s="32">
        <v>1</v>
      </c>
      <c r="I1501" s="33">
        <v>113.3</v>
      </c>
      <c r="J1501" s="33">
        <v>113.3</v>
      </c>
    </row>
    <row r="1502" spans="1:10" ht="38.25">
      <c r="A1502" s="29" t="s">
        <v>113</v>
      </c>
      <c r="B1502" s="30" t="s">
        <v>584</v>
      </c>
      <c r="C1502" s="29" t="s">
        <v>27</v>
      </c>
      <c r="D1502" s="29" t="s">
        <v>585</v>
      </c>
      <c r="E1502" s="364" t="s">
        <v>156</v>
      </c>
      <c r="F1502" s="364"/>
      <c r="G1502" s="31" t="s">
        <v>119</v>
      </c>
      <c r="H1502" s="32">
        <v>1</v>
      </c>
      <c r="I1502" s="33">
        <v>123.76</v>
      </c>
      <c r="J1502" s="33">
        <v>123.76</v>
      </c>
    </row>
    <row r="1503" spans="1:10" ht="38.25">
      <c r="A1503" s="29" t="s">
        <v>113</v>
      </c>
      <c r="B1503" s="30" t="s">
        <v>576</v>
      </c>
      <c r="C1503" s="29" t="s">
        <v>27</v>
      </c>
      <c r="D1503" s="29" t="s">
        <v>577</v>
      </c>
      <c r="E1503" s="364" t="s">
        <v>156</v>
      </c>
      <c r="F1503" s="364"/>
      <c r="G1503" s="31" t="s">
        <v>119</v>
      </c>
      <c r="H1503" s="32">
        <v>1</v>
      </c>
      <c r="I1503" s="33">
        <v>4.93</v>
      </c>
      <c r="J1503" s="33">
        <v>4.93</v>
      </c>
    </row>
    <row r="1504" spans="1:10" ht="25.5">
      <c r="A1504" s="29" t="s">
        <v>113</v>
      </c>
      <c r="B1504" s="30" t="s">
        <v>578</v>
      </c>
      <c r="C1504" s="29" t="s">
        <v>27</v>
      </c>
      <c r="D1504" s="29" t="s">
        <v>579</v>
      </c>
      <c r="E1504" s="364" t="s">
        <v>112</v>
      </c>
      <c r="F1504" s="364"/>
      <c r="G1504" s="31" t="s">
        <v>119</v>
      </c>
      <c r="H1504" s="32">
        <v>1</v>
      </c>
      <c r="I1504" s="33">
        <v>14.59</v>
      </c>
      <c r="J1504" s="33">
        <v>14.59</v>
      </c>
    </row>
    <row r="1505" spans="1:10" ht="25.5">
      <c r="A1505" s="39"/>
      <c r="B1505" s="39"/>
      <c r="C1505" s="39"/>
      <c r="D1505" s="39"/>
      <c r="E1505" s="39" t="s">
        <v>124</v>
      </c>
      <c r="F1505" s="40">
        <v>6.3385211999999997</v>
      </c>
      <c r="G1505" s="39" t="s">
        <v>125</v>
      </c>
      <c r="H1505" s="40">
        <v>5.43</v>
      </c>
      <c r="I1505" s="39" t="s">
        <v>126</v>
      </c>
      <c r="J1505" s="40">
        <v>11.77</v>
      </c>
    </row>
    <row r="1506" spans="1:10" ht="15" thickBot="1">
      <c r="A1506" s="39"/>
      <c r="B1506" s="39"/>
      <c r="C1506" s="39"/>
      <c r="D1506" s="39"/>
      <c r="E1506" s="39" t="s">
        <v>127</v>
      </c>
      <c r="F1506" s="40">
        <v>85.86</v>
      </c>
      <c r="G1506" s="39"/>
      <c r="H1506" s="363" t="s">
        <v>128</v>
      </c>
      <c r="I1506" s="363"/>
      <c r="J1506" s="40">
        <v>426.31</v>
      </c>
    </row>
    <row r="1507" spans="1:10" ht="15" thickTop="1">
      <c r="A1507" s="41"/>
      <c r="B1507" s="41"/>
      <c r="C1507" s="41"/>
      <c r="D1507" s="41"/>
      <c r="E1507" s="41"/>
      <c r="F1507" s="41"/>
      <c r="G1507" s="41"/>
      <c r="H1507" s="41"/>
      <c r="I1507" s="41"/>
      <c r="J1507" s="41"/>
    </row>
    <row r="1508" spans="1:10" ht="15">
      <c r="A1508" s="3"/>
      <c r="B1508" s="4" t="s">
        <v>15</v>
      </c>
      <c r="C1508" s="3" t="s">
        <v>16</v>
      </c>
      <c r="D1508" s="3" t="s">
        <v>6</v>
      </c>
      <c r="E1508" s="353" t="s">
        <v>110</v>
      </c>
      <c r="F1508" s="353"/>
      <c r="G1508" s="5" t="s">
        <v>17</v>
      </c>
      <c r="H1508" s="4" t="s">
        <v>18</v>
      </c>
      <c r="I1508" s="4" t="s">
        <v>19</v>
      </c>
      <c r="J1508" s="4" t="s">
        <v>7</v>
      </c>
    </row>
    <row r="1509" spans="1:10" ht="38.25">
      <c r="A1509" s="7" t="s">
        <v>111</v>
      </c>
      <c r="B1509" s="8" t="s">
        <v>572</v>
      </c>
      <c r="C1509" s="7" t="s">
        <v>27</v>
      </c>
      <c r="D1509" s="7" t="s">
        <v>573</v>
      </c>
      <c r="E1509" s="362" t="s">
        <v>156</v>
      </c>
      <c r="F1509" s="362"/>
      <c r="G1509" s="9" t="s">
        <v>119</v>
      </c>
      <c r="H1509" s="28">
        <v>1</v>
      </c>
      <c r="I1509" s="10">
        <v>70.48</v>
      </c>
      <c r="J1509" s="10">
        <v>70.48</v>
      </c>
    </row>
    <row r="1510" spans="1:10" ht="25.5">
      <c r="A1510" s="34" t="s">
        <v>122</v>
      </c>
      <c r="B1510" s="35" t="s">
        <v>586</v>
      </c>
      <c r="C1510" s="34" t="s">
        <v>27</v>
      </c>
      <c r="D1510" s="34" t="s">
        <v>587</v>
      </c>
      <c r="E1510" s="361" t="s">
        <v>211</v>
      </c>
      <c r="F1510" s="361"/>
      <c r="G1510" s="36" t="s">
        <v>75</v>
      </c>
      <c r="H1510" s="37">
        <v>4.0000000000000003E-5</v>
      </c>
      <c r="I1510" s="38">
        <v>1762200.09</v>
      </c>
      <c r="J1510" s="38">
        <v>70.48</v>
      </c>
    </row>
    <row r="1511" spans="1:10" ht="25.5">
      <c r="A1511" s="39"/>
      <c r="B1511" s="39"/>
      <c r="C1511" s="39"/>
      <c r="D1511" s="39"/>
      <c r="E1511" s="39" t="s">
        <v>124</v>
      </c>
      <c r="F1511" s="40">
        <v>0</v>
      </c>
      <c r="G1511" s="39" t="s">
        <v>125</v>
      </c>
      <c r="H1511" s="40">
        <v>0</v>
      </c>
      <c r="I1511" s="39" t="s">
        <v>126</v>
      </c>
      <c r="J1511" s="40">
        <v>0</v>
      </c>
    </row>
    <row r="1512" spans="1:10" ht="15" thickBot="1">
      <c r="A1512" s="39"/>
      <c r="B1512" s="39"/>
      <c r="C1512" s="39"/>
      <c r="D1512" s="39"/>
      <c r="E1512" s="39" t="s">
        <v>127</v>
      </c>
      <c r="F1512" s="40">
        <v>17.77</v>
      </c>
      <c r="G1512" s="39"/>
      <c r="H1512" s="363" t="s">
        <v>128</v>
      </c>
      <c r="I1512" s="363"/>
      <c r="J1512" s="40">
        <v>88.25</v>
      </c>
    </row>
    <row r="1513" spans="1:10" ht="15" thickTop="1">
      <c r="A1513" s="41"/>
      <c r="B1513" s="41"/>
      <c r="C1513" s="41"/>
      <c r="D1513" s="41"/>
      <c r="E1513" s="41"/>
      <c r="F1513" s="41"/>
      <c r="G1513" s="41"/>
      <c r="H1513" s="41"/>
      <c r="I1513" s="41"/>
      <c r="J1513" s="41"/>
    </row>
    <row r="1514" spans="1:10" ht="15">
      <c r="A1514" s="3"/>
      <c r="B1514" s="4" t="s">
        <v>15</v>
      </c>
      <c r="C1514" s="3" t="s">
        <v>16</v>
      </c>
      <c r="D1514" s="3" t="s">
        <v>6</v>
      </c>
      <c r="E1514" s="353" t="s">
        <v>110</v>
      </c>
      <c r="F1514" s="353"/>
      <c r="G1514" s="5" t="s">
        <v>17</v>
      </c>
      <c r="H1514" s="4" t="s">
        <v>18</v>
      </c>
      <c r="I1514" s="4" t="s">
        <v>19</v>
      </c>
      <c r="J1514" s="4" t="s">
        <v>7</v>
      </c>
    </row>
    <row r="1515" spans="1:10" ht="38.25">
      <c r="A1515" s="7" t="s">
        <v>111</v>
      </c>
      <c r="B1515" s="8" t="s">
        <v>576</v>
      </c>
      <c r="C1515" s="7" t="s">
        <v>27</v>
      </c>
      <c r="D1515" s="7" t="s">
        <v>577</v>
      </c>
      <c r="E1515" s="362" t="s">
        <v>156</v>
      </c>
      <c r="F1515" s="362"/>
      <c r="G1515" s="9" t="s">
        <v>119</v>
      </c>
      <c r="H1515" s="28">
        <v>1</v>
      </c>
      <c r="I1515" s="10">
        <v>4.93</v>
      </c>
      <c r="J1515" s="10">
        <v>4.93</v>
      </c>
    </row>
    <row r="1516" spans="1:10" ht="25.5">
      <c r="A1516" s="34" t="s">
        <v>122</v>
      </c>
      <c r="B1516" s="35" t="s">
        <v>586</v>
      </c>
      <c r="C1516" s="34" t="s">
        <v>27</v>
      </c>
      <c r="D1516" s="34" t="s">
        <v>587</v>
      </c>
      <c r="E1516" s="361" t="s">
        <v>211</v>
      </c>
      <c r="F1516" s="361"/>
      <c r="G1516" s="36" t="s">
        <v>75</v>
      </c>
      <c r="H1516" s="37">
        <v>2.7999999999999999E-6</v>
      </c>
      <c r="I1516" s="38">
        <v>1762200.09</v>
      </c>
      <c r="J1516" s="38">
        <v>4.93</v>
      </c>
    </row>
    <row r="1517" spans="1:10" ht="25.5">
      <c r="A1517" s="39"/>
      <c r="B1517" s="39"/>
      <c r="C1517" s="39"/>
      <c r="D1517" s="39"/>
      <c r="E1517" s="39" t="s">
        <v>124</v>
      </c>
      <c r="F1517" s="40">
        <v>0</v>
      </c>
      <c r="G1517" s="39" t="s">
        <v>125</v>
      </c>
      <c r="H1517" s="40">
        <v>0</v>
      </c>
      <c r="I1517" s="39" t="s">
        <v>126</v>
      </c>
      <c r="J1517" s="40">
        <v>0</v>
      </c>
    </row>
    <row r="1518" spans="1:10" ht="15" thickBot="1">
      <c r="A1518" s="39"/>
      <c r="B1518" s="39"/>
      <c r="C1518" s="39"/>
      <c r="D1518" s="39"/>
      <c r="E1518" s="39" t="s">
        <v>127</v>
      </c>
      <c r="F1518" s="40">
        <v>1.24</v>
      </c>
      <c r="G1518" s="39"/>
      <c r="H1518" s="363" t="s">
        <v>128</v>
      </c>
      <c r="I1518" s="363"/>
      <c r="J1518" s="40">
        <v>6.17</v>
      </c>
    </row>
    <row r="1519" spans="1:10" ht="15" thickTop="1">
      <c r="A1519" s="41"/>
      <c r="B1519" s="41"/>
      <c r="C1519" s="41"/>
      <c r="D1519" s="41"/>
      <c r="E1519" s="41"/>
      <c r="F1519" s="41"/>
      <c r="G1519" s="41"/>
      <c r="H1519" s="41"/>
      <c r="I1519" s="41"/>
      <c r="J1519" s="41"/>
    </row>
    <row r="1520" spans="1:10" ht="15">
      <c r="A1520" s="3"/>
      <c r="B1520" s="4" t="s">
        <v>15</v>
      </c>
      <c r="C1520" s="3" t="s">
        <v>16</v>
      </c>
      <c r="D1520" s="3" t="s">
        <v>6</v>
      </c>
      <c r="E1520" s="353" t="s">
        <v>110</v>
      </c>
      <c r="F1520" s="353"/>
      <c r="G1520" s="5" t="s">
        <v>17</v>
      </c>
      <c r="H1520" s="4" t="s">
        <v>18</v>
      </c>
      <c r="I1520" s="4" t="s">
        <v>19</v>
      </c>
      <c r="J1520" s="4" t="s">
        <v>7</v>
      </c>
    </row>
    <row r="1521" spans="1:10" ht="25.5">
      <c r="A1521" s="7" t="s">
        <v>111</v>
      </c>
      <c r="B1521" s="8" t="s">
        <v>574</v>
      </c>
      <c r="C1521" s="7" t="s">
        <v>27</v>
      </c>
      <c r="D1521" s="7" t="s">
        <v>575</v>
      </c>
      <c r="E1521" s="362" t="s">
        <v>156</v>
      </c>
      <c r="F1521" s="362"/>
      <c r="G1521" s="9" t="s">
        <v>119</v>
      </c>
      <c r="H1521" s="28">
        <v>1</v>
      </c>
      <c r="I1521" s="10">
        <v>13.39</v>
      </c>
      <c r="J1521" s="10">
        <v>13.39</v>
      </c>
    </row>
    <row r="1522" spans="1:10" ht="25.5">
      <c r="A1522" s="34" t="s">
        <v>122</v>
      </c>
      <c r="B1522" s="35" t="s">
        <v>586</v>
      </c>
      <c r="C1522" s="34" t="s">
        <v>27</v>
      </c>
      <c r="D1522" s="34" t="s">
        <v>587</v>
      </c>
      <c r="E1522" s="361" t="s">
        <v>211</v>
      </c>
      <c r="F1522" s="361"/>
      <c r="G1522" s="36" t="s">
        <v>75</v>
      </c>
      <c r="H1522" s="37">
        <v>7.6000000000000001E-6</v>
      </c>
      <c r="I1522" s="38">
        <v>1762200.09</v>
      </c>
      <c r="J1522" s="38">
        <v>13.39</v>
      </c>
    </row>
    <row r="1523" spans="1:10" ht="25.5">
      <c r="A1523" s="39"/>
      <c r="B1523" s="39"/>
      <c r="C1523" s="39"/>
      <c r="D1523" s="39"/>
      <c r="E1523" s="39" t="s">
        <v>124</v>
      </c>
      <c r="F1523" s="40">
        <v>0</v>
      </c>
      <c r="G1523" s="39" t="s">
        <v>125</v>
      </c>
      <c r="H1523" s="40">
        <v>0</v>
      </c>
      <c r="I1523" s="39" t="s">
        <v>126</v>
      </c>
      <c r="J1523" s="40">
        <v>0</v>
      </c>
    </row>
    <row r="1524" spans="1:10" ht="15" thickBot="1">
      <c r="A1524" s="39"/>
      <c r="B1524" s="39"/>
      <c r="C1524" s="39"/>
      <c r="D1524" s="39"/>
      <c r="E1524" s="39" t="s">
        <v>127</v>
      </c>
      <c r="F1524" s="40">
        <v>3.37</v>
      </c>
      <c r="G1524" s="39"/>
      <c r="H1524" s="363" t="s">
        <v>128</v>
      </c>
      <c r="I1524" s="363"/>
      <c r="J1524" s="40">
        <v>16.760000000000002</v>
      </c>
    </row>
    <row r="1525" spans="1:10" ht="15" thickTop="1">
      <c r="A1525" s="41"/>
      <c r="B1525" s="41"/>
      <c r="C1525" s="41"/>
      <c r="D1525" s="41"/>
      <c r="E1525" s="41"/>
      <c r="F1525" s="41"/>
      <c r="G1525" s="41"/>
      <c r="H1525" s="41"/>
      <c r="I1525" s="41"/>
      <c r="J1525" s="41"/>
    </row>
    <row r="1526" spans="1:10" ht="15">
      <c r="A1526" s="3"/>
      <c r="B1526" s="4" t="s">
        <v>15</v>
      </c>
      <c r="C1526" s="3" t="s">
        <v>16</v>
      </c>
      <c r="D1526" s="3" t="s">
        <v>6</v>
      </c>
      <c r="E1526" s="353" t="s">
        <v>110</v>
      </c>
      <c r="F1526" s="353"/>
      <c r="G1526" s="5" t="s">
        <v>17</v>
      </c>
      <c r="H1526" s="4" t="s">
        <v>18</v>
      </c>
      <c r="I1526" s="4" t="s">
        <v>19</v>
      </c>
      <c r="J1526" s="4" t="s">
        <v>7</v>
      </c>
    </row>
    <row r="1527" spans="1:10" ht="38.25">
      <c r="A1527" s="7" t="s">
        <v>111</v>
      </c>
      <c r="B1527" s="8" t="s">
        <v>582</v>
      </c>
      <c r="C1527" s="7" t="s">
        <v>27</v>
      </c>
      <c r="D1527" s="7" t="s">
        <v>583</v>
      </c>
      <c r="E1527" s="362" t="s">
        <v>156</v>
      </c>
      <c r="F1527" s="362"/>
      <c r="G1527" s="9" t="s">
        <v>119</v>
      </c>
      <c r="H1527" s="28">
        <v>1</v>
      </c>
      <c r="I1527" s="10">
        <v>113.3</v>
      </c>
      <c r="J1527" s="10">
        <v>113.3</v>
      </c>
    </row>
    <row r="1528" spans="1:10" ht="25.5">
      <c r="A1528" s="34" t="s">
        <v>122</v>
      </c>
      <c r="B1528" s="35" t="s">
        <v>586</v>
      </c>
      <c r="C1528" s="34" t="s">
        <v>27</v>
      </c>
      <c r="D1528" s="34" t="s">
        <v>587</v>
      </c>
      <c r="E1528" s="361" t="s">
        <v>211</v>
      </c>
      <c r="F1528" s="361"/>
      <c r="G1528" s="36" t="s">
        <v>75</v>
      </c>
      <c r="H1528" s="37">
        <v>6.4300000000000004E-5</v>
      </c>
      <c r="I1528" s="38">
        <v>1762200.09</v>
      </c>
      <c r="J1528" s="38">
        <v>113.3</v>
      </c>
    </row>
    <row r="1529" spans="1:10" ht="25.5">
      <c r="A1529" s="39"/>
      <c r="B1529" s="39"/>
      <c r="C1529" s="39"/>
      <c r="D1529" s="39"/>
      <c r="E1529" s="39" t="s">
        <v>124</v>
      </c>
      <c r="F1529" s="40">
        <v>0</v>
      </c>
      <c r="G1529" s="39" t="s">
        <v>125</v>
      </c>
      <c r="H1529" s="40">
        <v>0</v>
      </c>
      <c r="I1529" s="39" t="s">
        <v>126</v>
      </c>
      <c r="J1529" s="40">
        <v>0</v>
      </c>
    </row>
    <row r="1530" spans="1:10" ht="15" thickBot="1">
      <c r="A1530" s="39"/>
      <c r="B1530" s="39"/>
      <c r="C1530" s="39"/>
      <c r="D1530" s="39"/>
      <c r="E1530" s="39" t="s">
        <v>127</v>
      </c>
      <c r="F1530" s="40">
        <v>28.57</v>
      </c>
      <c r="G1530" s="39"/>
      <c r="H1530" s="363" t="s">
        <v>128</v>
      </c>
      <c r="I1530" s="363"/>
      <c r="J1530" s="40">
        <v>141.87</v>
      </c>
    </row>
    <row r="1531" spans="1:10" ht="15" thickTop="1">
      <c r="A1531" s="41"/>
      <c r="B1531" s="41"/>
      <c r="C1531" s="41"/>
      <c r="D1531" s="41"/>
      <c r="E1531" s="41"/>
      <c r="F1531" s="41"/>
      <c r="G1531" s="41"/>
      <c r="H1531" s="41"/>
      <c r="I1531" s="41"/>
      <c r="J1531" s="41"/>
    </row>
    <row r="1532" spans="1:10" ht="15">
      <c r="A1532" s="3"/>
      <c r="B1532" s="4" t="s">
        <v>15</v>
      </c>
      <c r="C1532" s="3" t="s">
        <v>16</v>
      </c>
      <c r="D1532" s="3" t="s">
        <v>6</v>
      </c>
      <c r="E1532" s="353" t="s">
        <v>110</v>
      </c>
      <c r="F1532" s="353"/>
      <c r="G1532" s="5" t="s">
        <v>17</v>
      </c>
      <c r="H1532" s="4" t="s">
        <v>18</v>
      </c>
      <c r="I1532" s="4" t="s">
        <v>19</v>
      </c>
      <c r="J1532" s="4" t="s">
        <v>7</v>
      </c>
    </row>
    <row r="1533" spans="1:10" ht="38.25">
      <c r="A1533" s="7" t="s">
        <v>111</v>
      </c>
      <c r="B1533" s="8" t="s">
        <v>584</v>
      </c>
      <c r="C1533" s="7" t="s">
        <v>27</v>
      </c>
      <c r="D1533" s="7" t="s">
        <v>585</v>
      </c>
      <c r="E1533" s="362" t="s">
        <v>156</v>
      </c>
      <c r="F1533" s="362"/>
      <c r="G1533" s="9" t="s">
        <v>119</v>
      </c>
      <c r="H1533" s="28">
        <v>1</v>
      </c>
      <c r="I1533" s="10">
        <v>123.76</v>
      </c>
      <c r="J1533" s="10">
        <v>123.76</v>
      </c>
    </row>
    <row r="1534" spans="1:10">
      <c r="A1534" s="34" t="s">
        <v>122</v>
      </c>
      <c r="B1534" s="35" t="s">
        <v>468</v>
      </c>
      <c r="C1534" s="34" t="s">
        <v>27</v>
      </c>
      <c r="D1534" s="34" t="s">
        <v>469</v>
      </c>
      <c r="E1534" s="361" t="s">
        <v>123</v>
      </c>
      <c r="F1534" s="361"/>
      <c r="G1534" s="36" t="s">
        <v>1013</v>
      </c>
      <c r="H1534" s="37">
        <v>221</v>
      </c>
      <c r="I1534" s="38">
        <v>0.56000000000000005</v>
      </c>
      <c r="J1534" s="38">
        <v>123.76</v>
      </c>
    </row>
    <row r="1535" spans="1:10" ht="25.5">
      <c r="A1535" s="39"/>
      <c r="B1535" s="39"/>
      <c r="C1535" s="39"/>
      <c r="D1535" s="39"/>
      <c r="E1535" s="39" t="s">
        <v>124</v>
      </c>
      <c r="F1535" s="40">
        <v>0</v>
      </c>
      <c r="G1535" s="39" t="s">
        <v>125</v>
      </c>
      <c r="H1535" s="40">
        <v>0</v>
      </c>
      <c r="I1535" s="39" t="s">
        <v>126</v>
      </c>
      <c r="J1535" s="40">
        <v>0</v>
      </c>
    </row>
    <row r="1536" spans="1:10" ht="15" thickBot="1">
      <c r="A1536" s="39"/>
      <c r="B1536" s="39"/>
      <c r="C1536" s="39"/>
      <c r="D1536" s="39"/>
      <c r="E1536" s="39" t="s">
        <v>127</v>
      </c>
      <c r="F1536" s="40">
        <v>31.21</v>
      </c>
      <c r="G1536" s="39"/>
      <c r="H1536" s="363" t="s">
        <v>128</v>
      </c>
      <c r="I1536" s="363"/>
      <c r="J1536" s="40">
        <v>154.97</v>
      </c>
    </row>
    <row r="1537" spans="1:10" ht="15" thickTop="1">
      <c r="A1537" s="41"/>
      <c r="B1537" s="41"/>
      <c r="C1537" s="41"/>
      <c r="D1537" s="41"/>
      <c r="E1537" s="41"/>
      <c r="F1537" s="41"/>
      <c r="G1537" s="41"/>
      <c r="H1537" s="41"/>
      <c r="I1537" s="41"/>
      <c r="J1537" s="41"/>
    </row>
    <row r="1538" spans="1:10" ht="15">
      <c r="A1538" s="3"/>
      <c r="B1538" s="4" t="s">
        <v>15</v>
      </c>
      <c r="C1538" s="3" t="s">
        <v>16</v>
      </c>
      <c r="D1538" s="3" t="s">
        <v>6</v>
      </c>
      <c r="E1538" s="353" t="s">
        <v>110</v>
      </c>
      <c r="F1538" s="353"/>
      <c r="G1538" s="5" t="s">
        <v>17</v>
      </c>
      <c r="H1538" s="4" t="s">
        <v>18</v>
      </c>
      <c r="I1538" s="4" t="s">
        <v>19</v>
      </c>
      <c r="J1538" s="4" t="s">
        <v>7</v>
      </c>
    </row>
    <row r="1539" spans="1:10" ht="25.5">
      <c r="A1539" s="7" t="s">
        <v>111</v>
      </c>
      <c r="B1539" s="8" t="s">
        <v>909</v>
      </c>
      <c r="C1539" s="7" t="s">
        <v>27</v>
      </c>
      <c r="D1539" s="7" t="s">
        <v>910</v>
      </c>
      <c r="E1539" s="362" t="s">
        <v>144</v>
      </c>
      <c r="F1539" s="362"/>
      <c r="G1539" s="9" t="s">
        <v>25</v>
      </c>
      <c r="H1539" s="28">
        <v>1</v>
      </c>
      <c r="I1539" s="10">
        <v>21.28</v>
      </c>
      <c r="J1539" s="10">
        <v>21.28</v>
      </c>
    </row>
    <row r="1540" spans="1:10" ht="51">
      <c r="A1540" s="29" t="s">
        <v>113</v>
      </c>
      <c r="B1540" s="30" t="s">
        <v>1032</v>
      </c>
      <c r="C1540" s="29" t="s">
        <v>27</v>
      </c>
      <c r="D1540" s="29" t="s">
        <v>1033</v>
      </c>
      <c r="E1540" s="364" t="s">
        <v>156</v>
      </c>
      <c r="F1540" s="364"/>
      <c r="G1540" s="31" t="s">
        <v>157</v>
      </c>
      <c r="H1540" s="32">
        <v>1.5699999999999999E-2</v>
      </c>
      <c r="I1540" s="33">
        <v>67.69</v>
      </c>
      <c r="J1540" s="33">
        <v>1.06</v>
      </c>
    </row>
    <row r="1541" spans="1:10" ht="51">
      <c r="A1541" s="29" t="s">
        <v>113</v>
      </c>
      <c r="B1541" s="30" t="s">
        <v>1034</v>
      </c>
      <c r="C1541" s="29" t="s">
        <v>27</v>
      </c>
      <c r="D1541" s="29" t="s">
        <v>1035</v>
      </c>
      <c r="E1541" s="364" t="s">
        <v>156</v>
      </c>
      <c r="F1541" s="364"/>
      <c r="G1541" s="31" t="s">
        <v>158</v>
      </c>
      <c r="H1541" s="32">
        <v>3.8199999999999998E-2</v>
      </c>
      <c r="I1541" s="33">
        <v>24.2</v>
      </c>
      <c r="J1541" s="33">
        <v>0.92</v>
      </c>
    </row>
    <row r="1542" spans="1:10" ht="25.5">
      <c r="A1542" s="29" t="s">
        <v>113</v>
      </c>
      <c r="B1542" s="30" t="s">
        <v>1036</v>
      </c>
      <c r="C1542" s="29" t="s">
        <v>27</v>
      </c>
      <c r="D1542" s="29" t="s">
        <v>1037</v>
      </c>
      <c r="E1542" s="364" t="s">
        <v>112</v>
      </c>
      <c r="F1542" s="364"/>
      <c r="G1542" s="31" t="s">
        <v>119</v>
      </c>
      <c r="H1542" s="32">
        <v>5.3900000000000003E-2</v>
      </c>
      <c r="I1542" s="33">
        <v>18.02</v>
      </c>
      <c r="J1542" s="33">
        <v>0.97</v>
      </c>
    </row>
    <row r="1543" spans="1:10" ht="25.5">
      <c r="A1543" s="29" t="s">
        <v>113</v>
      </c>
      <c r="B1543" s="30" t="s">
        <v>120</v>
      </c>
      <c r="C1543" s="29" t="s">
        <v>27</v>
      </c>
      <c r="D1543" s="29" t="s">
        <v>121</v>
      </c>
      <c r="E1543" s="364" t="s">
        <v>112</v>
      </c>
      <c r="F1543" s="364"/>
      <c r="G1543" s="31" t="s">
        <v>119</v>
      </c>
      <c r="H1543" s="32">
        <v>5.3499999999999999E-2</v>
      </c>
      <c r="I1543" s="33">
        <v>13.91</v>
      </c>
      <c r="J1543" s="33">
        <v>0.74</v>
      </c>
    </row>
    <row r="1544" spans="1:10" ht="25.5">
      <c r="A1544" s="34" t="s">
        <v>122</v>
      </c>
      <c r="B1544" s="35" t="s">
        <v>1038</v>
      </c>
      <c r="C1544" s="34" t="s">
        <v>27</v>
      </c>
      <c r="D1544" s="34" t="s">
        <v>1039</v>
      </c>
      <c r="E1544" s="361" t="s">
        <v>211</v>
      </c>
      <c r="F1544" s="361"/>
      <c r="G1544" s="36" t="s">
        <v>1040</v>
      </c>
      <c r="H1544" s="37">
        <v>0.16</v>
      </c>
      <c r="I1544" s="38">
        <v>109.96</v>
      </c>
      <c r="J1544" s="38">
        <v>17.59</v>
      </c>
    </row>
    <row r="1545" spans="1:10" ht="25.5">
      <c r="A1545" s="39"/>
      <c r="B1545" s="39"/>
      <c r="C1545" s="39"/>
      <c r="D1545" s="39"/>
      <c r="E1545" s="39" t="s">
        <v>124</v>
      </c>
      <c r="F1545" s="40">
        <v>1.1686143572621035</v>
      </c>
      <c r="G1545" s="39" t="s">
        <v>125</v>
      </c>
      <c r="H1545" s="40">
        <v>1</v>
      </c>
      <c r="I1545" s="39" t="s">
        <v>126</v>
      </c>
      <c r="J1545" s="40">
        <v>2.17</v>
      </c>
    </row>
    <row r="1546" spans="1:10" ht="15" thickBot="1">
      <c r="A1546" s="39"/>
      <c r="B1546" s="39"/>
      <c r="C1546" s="39"/>
      <c r="D1546" s="39"/>
      <c r="E1546" s="39" t="s">
        <v>127</v>
      </c>
      <c r="F1546" s="40">
        <v>5.36</v>
      </c>
      <c r="G1546" s="39"/>
      <c r="H1546" s="363" t="s">
        <v>128</v>
      </c>
      <c r="I1546" s="363"/>
      <c r="J1546" s="40">
        <v>26.64</v>
      </c>
    </row>
    <row r="1547" spans="1:10" ht="15" thickTop="1">
      <c r="A1547" s="41"/>
      <c r="B1547" s="41"/>
      <c r="C1547" s="41"/>
      <c r="D1547" s="41"/>
      <c r="E1547" s="41"/>
      <c r="F1547" s="41"/>
      <c r="G1547" s="41"/>
      <c r="H1547" s="41"/>
      <c r="I1547" s="41"/>
      <c r="J1547" s="41"/>
    </row>
    <row r="1548" spans="1:10" ht="15">
      <c r="A1548" s="3"/>
      <c r="B1548" s="4" t="s">
        <v>15</v>
      </c>
      <c r="C1548" s="3" t="s">
        <v>16</v>
      </c>
      <c r="D1548" s="3" t="s">
        <v>6</v>
      </c>
      <c r="E1548" s="353" t="s">
        <v>110</v>
      </c>
      <c r="F1548" s="353"/>
      <c r="G1548" s="5" t="s">
        <v>17</v>
      </c>
      <c r="H1548" s="4" t="s">
        <v>18</v>
      </c>
      <c r="I1548" s="4" t="s">
        <v>19</v>
      </c>
      <c r="J1548" s="4" t="s">
        <v>7</v>
      </c>
    </row>
    <row r="1549" spans="1:10">
      <c r="A1549" s="7" t="s">
        <v>111</v>
      </c>
      <c r="B1549" s="8" t="s">
        <v>235</v>
      </c>
      <c r="C1549" s="7" t="s">
        <v>27</v>
      </c>
      <c r="D1549" s="7" t="s">
        <v>236</v>
      </c>
      <c r="E1549" s="362" t="s">
        <v>234</v>
      </c>
      <c r="F1549" s="362"/>
      <c r="G1549" s="9" t="s">
        <v>75</v>
      </c>
      <c r="H1549" s="28">
        <v>1</v>
      </c>
      <c r="I1549" s="10">
        <v>1.64</v>
      </c>
      <c r="J1549" s="10">
        <v>1.64</v>
      </c>
    </row>
    <row r="1550" spans="1:10" ht="25.5">
      <c r="A1550" s="29" t="s">
        <v>113</v>
      </c>
      <c r="B1550" s="30" t="s">
        <v>183</v>
      </c>
      <c r="C1550" s="29" t="s">
        <v>27</v>
      </c>
      <c r="D1550" s="29" t="s">
        <v>184</v>
      </c>
      <c r="E1550" s="364" t="s">
        <v>112</v>
      </c>
      <c r="F1550" s="364"/>
      <c r="G1550" s="31" t="s">
        <v>119</v>
      </c>
      <c r="H1550" s="32">
        <v>3.2300000000000002E-2</v>
      </c>
      <c r="I1550" s="33">
        <v>14.46</v>
      </c>
      <c r="J1550" s="33">
        <v>0.46</v>
      </c>
    </row>
    <row r="1551" spans="1:10" ht="25.5">
      <c r="A1551" s="29" t="s">
        <v>113</v>
      </c>
      <c r="B1551" s="30" t="s">
        <v>117</v>
      </c>
      <c r="C1551" s="29" t="s">
        <v>27</v>
      </c>
      <c r="D1551" s="29" t="s">
        <v>118</v>
      </c>
      <c r="E1551" s="364" t="s">
        <v>112</v>
      </c>
      <c r="F1551" s="364"/>
      <c r="G1551" s="31" t="s">
        <v>119</v>
      </c>
      <c r="H1551" s="32">
        <v>6.4500000000000002E-2</v>
      </c>
      <c r="I1551" s="33">
        <v>17.36</v>
      </c>
      <c r="J1551" s="33">
        <v>1.1100000000000001</v>
      </c>
    </row>
    <row r="1552" spans="1:10">
      <c r="A1552" s="34" t="s">
        <v>122</v>
      </c>
      <c r="B1552" s="35" t="s">
        <v>239</v>
      </c>
      <c r="C1552" s="34" t="s">
        <v>27</v>
      </c>
      <c r="D1552" s="34" t="s">
        <v>240</v>
      </c>
      <c r="E1552" s="361" t="s">
        <v>123</v>
      </c>
      <c r="F1552" s="361"/>
      <c r="G1552" s="36" t="s">
        <v>34</v>
      </c>
      <c r="H1552" s="37">
        <v>3.3999999999999998E-3</v>
      </c>
      <c r="I1552" s="38">
        <v>21.58</v>
      </c>
      <c r="J1552" s="38">
        <v>7.0000000000000007E-2</v>
      </c>
    </row>
    <row r="1553" spans="1:10" ht="25.5">
      <c r="A1553" s="39"/>
      <c r="B1553" s="39"/>
      <c r="C1553" s="39"/>
      <c r="D1553" s="39"/>
      <c r="E1553" s="39" t="s">
        <v>124</v>
      </c>
      <c r="F1553" s="40">
        <v>0.65700899348376329</v>
      </c>
      <c r="G1553" s="39" t="s">
        <v>125</v>
      </c>
      <c r="H1553" s="40">
        <v>0.56000000000000005</v>
      </c>
      <c r="I1553" s="39" t="s">
        <v>126</v>
      </c>
      <c r="J1553" s="40">
        <v>1.22</v>
      </c>
    </row>
    <row r="1554" spans="1:10" ht="15" thickBot="1">
      <c r="A1554" s="39"/>
      <c r="B1554" s="39"/>
      <c r="C1554" s="39"/>
      <c r="D1554" s="39"/>
      <c r="E1554" s="39" t="s">
        <v>127</v>
      </c>
      <c r="F1554" s="40">
        <v>0.41</v>
      </c>
      <c r="G1554" s="39"/>
      <c r="H1554" s="363" t="s">
        <v>128</v>
      </c>
      <c r="I1554" s="363"/>
      <c r="J1554" s="40">
        <v>2.0499999999999998</v>
      </c>
    </row>
    <row r="1555" spans="1:10" ht="15" thickTop="1">
      <c r="A1555" s="41"/>
      <c r="B1555" s="41"/>
      <c r="C1555" s="41"/>
      <c r="D1555" s="41"/>
      <c r="E1555" s="41"/>
      <c r="F1555" s="41"/>
      <c r="G1555" s="41"/>
      <c r="H1555" s="41"/>
      <c r="I1555" s="41"/>
      <c r="J1555" s="41"/>
    </row>
    <row r="1556" spans="1:10" ht="15">
      <c r="A1556" s="3"/>
      <c r="B1556" s="4" t="s">
        <v>15</v>
      </c>
      <c r="C1556" s="3" t="s">
        <v>16</v>
      </c>
      <c r="D1556" s="3" t="s">
        <v>6</v>
      </c>
      <c r="E1556" s="353" t="s">
        <v>110</v>
      </c>
      <c r="F1556" s="353"/>
      <c r="G1556" s="5" t="s">
        <v>17</v>
      </c>
      <c r="H1556" s="4" t="s">
        <v>18</v>
      </c>
      <c r="I1556" s="4" t="s">
        <v>19</v>
      </c>
      <c r="J1556" s="4" t="s">
        <v>7</v>
      </c>
    </row>
    <row r="1557" spans="1:10" ht="25.5">
      <c r="A1557" s="7" t="s">
        <v>111</v>
      </c>
      <c r="B1557" s="8" t="s">
        <v>915</v>
      </c>
      <c r="C1557" s="7" t="s">
        <v>27</v>
      </c>
      <c r="D1557" s="7" t="s">
        <v>916</v>
      </c>
      <c r="E1557" s="362" t="s">
        <v>112</v>
      </c>
      <c r="F1557" s="362"/>
      <c r="G1557" s="9" t="s">
        <v>119</v>
      </c>
      <c r="H1557" s="28">
        <v>1</v>
      </c>
      <c r="I1557" s="10">
        <v>14.35</v>
      </c>
      <c r="J1557" s="10">
        <v>14.35</v>
      </c>
    </row>
    <row r="1558" spans="1:10" ht="25.5">
      <c r="A1558" s="29" t="s">
        <v>113</v>
      </c>
      <c r="B1558" s="30" t="s">
        <v>1018</v>
      </c>
      <c r="C1558" s="29" t="s">
        <v>27</v>
      </c>
      <c r="D1558" s="29" t="s">
        <v>1019</v>
      </c>
      <c r="E1558" s="364" t="s">
        <v>112</v>
      </c>
      <c r="F1558" s="364"/>
      <c r="G1558" s="31" t="s">
        <v>119</v>
      </c>
      <c r="H1558" s="32">
        <v>1</v>
      </c>
      <c r="I1558" s="33">
        <v>0.1</v>
      </c>
      <c r="J1558" s="33">
        <v>0.1</v>
      </c>
    </row>
    <row r="1559" spans="1:10">
      <c r="A1559" s="34" t="s">
        <v>122</v>
      </c>
      <c r="B1559" s="35" t="s">
        <v>400</v>
      </c>
      <c r="C1559" s="34" t="s">
        <v>27</v>
      </c>
      <c r="D1559" s="34" t="s">
        <v>401</v>
      </c>
      <c r="E1559" s="361" t="s">
        <v>402</v>
      </c>
      <c r="F1559" s="361"/>
      <c r="G1559" s="36" t="s">
        <v>119</v>
      </c>
      <c r="H1559" s="37">
        <v>1</v>
      </c>
      <c r="I1559" s="38">
        <v>0.84</v>
      </c>
      <c r="J1559" s="38">
        <v>0.84</v>
      </c>
    </row>
    <row r="1560" spans="1:10" ht="25.5">
      <c r="A1560" s="34" t="s">
        <v>122</v>
      </c>
      <c r="B1560" s="35" t="s">
        <v>592</v>
      </c>
      <c r="C1560" s="34" t="s">
        <v>27</v>
      </c>
      <c r="D1560" s="34" t="s">
        <v>593</v>
      </c>
      <c r="E1560" s="361" t="s">
        <v>211</v>
      </c>
      <c r="F1560" s="361"/>
      <c r="G1560" s="36" t="s">
        <v>119</v>
      </c>
      <c r="H1560" s="37">
        <v>1</v>
      </c>
      <c r="I1560" s="38">
        <v>0.66</v>
      </c>
      <c r="J1560" s="38">
        <v>0.66</v>
      </c>
    </row>
    <row r="1561" spans="1:10" ht="25.5">
      <c r="A1561" s="34" t="s">
        <v>122</v>
      </c>
      <c r="B1561" s="35" t="s">
        <v>594</v>
      </c>
      <c r="C1561" s="34" t="s">
        <v>27</v>
      </c>
      <c r="D1561" s="34" t="s">
        <v>595</v>
      </c>
      <c r="E1561" s="361" t="s">
        <v>211</v>
      </c>
      <c r="F1561" s="361"/>
      <c r="G1561" s="36" t="s">
        <v>119</v>
      </c>
      <c r="H1561" s="37">
        <v>1</v>
      </c>
      <c r="I1561" s="38">
        <v>0.01</v>
      </c>
      <c r="J1561" s="38">
        <v>0.01</v>
      </c>
    </row>
    <row r="1562" spans="1:10">
      <c r="A1562" s="34" t="s">
        <v>122</v>
      </c>
      <c r="B1562" s="35" t="s">
        <v>405</v>
      </c>
      <c r="C1562" s="34" t="s">
        <v>27</v>
      </c>
      <c r="D1562" s="34" t="s">
        <v>406</v>
      </c>
      <c r="E1562" s="361" t="s">
        <v>402</v>
      </c>
      <c r="F1562" s="361"/>
      <c r="G1562" s="36" t="s">
        <v>119</v>
      </c>
      <c r="H1562" s="37">
        <v>1</v>
      </c>
      <c r="I1562" s="38">
        <v>0.7</v>
      </c>
      <c r="J1562" s="38">
        <v>0.7</v>
      </c>
    </row>
    <row r="1563" spans="1:10">
      <c r="A1563" s="34" t="s">
        <v>122</v>
      </c>
      <c r="B1563" s="35" t="s">
        <v>1020</v>
      </c>
      <c r="C1563" s="34" t="s">
        <v>27</v>
      </c>
      <c r="D1563" s="34" t="s">
        <v>1021</v>
      </c>
      <c r="E1563" s="361" t="s">
        <v>399</v>
      </c>
      <c r="F1563" s="361"/>
      <c r="G1563" s="36" t="s">
        <v>119</v>
      </c>
      <c r="H1563" s="37">
        <v>1</v>
      </c>
      <c r="I1563" s="38">
        <v>11.43</v>
      </c>
      <c r="J1563" s="38">
        <v>11.43</v>
      </c>
    </row>
    <row r="1564" spans="1:10">
      <c r="A1564" s="34" t="s">
        <v>122</v>
      </c>
      <c r="B1564" s="35" t="s">
        <v>409</v>
      </c>
      <c r="C1564" s="34" t="s">
        <v>27</v>
      </c>
      <c r="D1564" s="34" t="s">
        <v>410</v>
      </c>
      <c r="E1564" s="361" t="s">
        <v>411</v>
      </c>
      <c r="F1564" s="361"/>
      <c r="G1564" s="36" t="s">
        <v>119</v>
      </c>
      <c r="H1564" s="37">
        <v>1</v>
      </c>
      <c r="I1564" s="38">
        <v>0.01</v>
      </c>
      <c r="J1564" s="38">
        <v>0.01</v>
      </c>
    </row>
    <row r="1565" spans="1:10">
      <c r="A1565" s="34" t="s">
        <v>122</v>
      </c>
      <c r="B1565" s="35" t="s">
        <v>412</v>
      </c>
      <c r="C1565" s="34" t="s">
        <v>27</v>
      </c>
      <c r="D1565" s="34" t="s">
        <v>413</v>
      </c>
      <c r="E1565" s="361" t="s">
        <v>414</v>
      </c>
      <c r="F1565" s="361"/>
      <c r="G1565" s="36" t="s">
        <v>119</v>
      </c>
      <c r="H1565" s="37">
        <v>1</v>
      </c>
      <c r="I1565" s="38">
        <v>0.6</v>
      </c>
      <c r="J1565" s="38">
        <v>0.6</v>
      </c>
    </row>
    <row r="1566" spans="1:10" ht="25.5">
      <c r="A1566" s="39"/>
      <c r="B1566" s="39"/>
      <c r="C1566" s="39"/>
      <c r="D1566" s="39"/>
      <c r="E1566" s="39" t="s">
        <v>124</v>
      </c>
      <c r="F1566" s="40">
        <v>6.2092735000000001</v>
      </c>
      <c r="G1566" s="39" t="s">
        <v>125</v>
      </c>
      <c r="H1566" s="40">
        <v>5.32</v>
      </c>
      <c r="I1566" s="39" t="s">
        <v>126</v>
      </c>
      <c r="J1566" s="40">
        <v>11.53</v>
      </c>
    </row>
    <row r="1567" spans="1:10" ht="15" thickBot="1">
      <c r="A1567" s="39"/>
      <c r="B1567" s="39"/>
      <c r="C1567" s="39"/>
      <c r="D1567" s="39"/>
      <c r="E1567" s="39" t="s">
        <v>127</v>
      </c>
      <c r="F1567" s="40">
        <v>3.61</v>
      </c>
      <c r="G1567" s="39"/>
      <c r="H1567" s="363" t="s">
        <v>128</v>
      </c>
      <c r="I1567" s="363"/>
      <c r="J1567" s="40">
        <v>17.96</v>
      </c>
    </row>
    <row r="1568" spans="1:10" ht="15" thickTop="1">
      <c r="A1568" s="41"/>
      <c r="B1568" s="41"/>
      <c r="C1568" s="41"/>
      <c r="D1568" s="41"/>
      <c r="E1568" s="41"/>
      <c r="F1568" s="41"/>
      <c r="G1568" s="41"/>
      <c r="H1568" s="41"/>
      <c r="I1568" s="41"/>
      <c r="J1568" s="41"/>
    </row>
    <row r="1569" spans="1:10" ht="15">
      <c r="A1569" s="3"/>
      <c r="B1569" s="4" t="s">
        <v>15</v>
      </c>
      <c r="C1569" s="3" t="s">
        <v>16</v>
      </c>
      <c r="D1569" s="3" t="s">
        <v>6</v>
      </c>
      <c r="E1569" s="353" t="s">
        <v>110</v>
      </c>
      <c r="F1569" s="353"/>
      <c r="G1569" s="5" t="s">
        <v>17</v>
      </c>
      <c r="H1569" s="4" t="s">
        <v>18</v>
      </c>
      <c r="I1569" s="4" t="s">
        <v>19</v>
      </c>
      <c r="J1569" s="4" t="s">
        <v>7</v>
      </c>
    </row>
    <row r="1570" spans="1:10" ht="51">
      <c r="A1570" s="7" t="s">
        <v>111</v>
      </c>
      <c r="B1570" s="8" t="s">
        <v>1034</v>
      </c>
      <c r="C1570" s="7" t="s">
        <v>27</v>
      </c>
      <c r="D1570" s="7" t="s">
        <v>1035</v>
      </c>
      <c r="E1570" s="362" t="s">
        <v>156</v>
      </c>
      <c r="F1570" s="362"/>
      <c r="G1570" s="9" t="s">
        <v>158</v>
      </c>
      <c r="H1570" s="28">
        <v>1</v>
      </c>
      <c r="I1570" s="10">
        <v>24.2</v>
      </c>
      <c r="J1570" s="10">
        <v>24.2</v>
      </c>
    </row>
    <row r="1571" spans="1:10" ht="51">
      <c r="A1571" s="29" t="s">
        <v>113</v>
      </c>
      <c r="B1571" s="30" t="s">
        <v>1041</v>
      </c>
      <c r="C1571" s="29" t="s">
        <v>27</v>
      </c>
      <c r="D1571" s="29" t="s">
        <v>1042</v>
      </c>
      <c r="E1571" s="364" t="s">
        <v>156</v>
      </c>
      <c r="F1571" s="364"/>
      <c r="G1571" s="31" t="s">
        <v>119</v>
      </c>
      <c r="H1571" s="32">
        <v>1</v>
      </c>
      <c r="I1571" s="33">
        <v>5.61</v>
      </c>
      <c r="J1571" s="33">
        <v>5.61</v>
      </c>
    </row>
    <row r="1572" spans="1:10" ht="51">
      <c r="A1572" s="29" t="s">
        <v>113</v>
      </c>
      <c r="B1572" s="30" t="s">
        <v>1043</v>
      </c>
      <c r="C1572" s="29" t="s">
        <v>27</v>
      </c>
      <c r="D1572" s="29" t="s">
        <v>1044</v>
      </c>
      <c r="E1572" s="364" t="s">
        <v>156</v>
      </c>
      <c r="F1572" s="364"/>
      <c r="G1572" s="31" t="s">
        <v>119</v>
      </c>
      <c r="H1572" s="32">
        <v>1</v>
      </c>
      <c r="I1572" s="33">
        <v>0.56999999999999995</v>
      </c>
      <c r="J1572" s="33">
        <v>0.56999999999999995</v>
      </c>
    </row>
    <row r="1573" spans="1:10" ht="25.5">
      <c r="A1573" s="29" t="s">
        <v>113</v>
      </c>
      <c r="B1573" s="30" t="s">
        <v>1036</v>
      </c>
      <c r="C1573" s="29" t="s">
        <v>27</v>
      </c>
      <c r="D1573" s="29" t="s">
        <v>1037</v>
      </c>
      <c r="E1573" s="364" t="s">
        <v>112</v>
      </c>
      <c r="F1573" s="364"/>
      <c r="G1573" s="31" t="s">
        <v>119</v>
      </c>
      <c r="H1573" s="32">
        <v>1</v>
      </c>
      <c r="I1573" s="33">
        <v>18.02</v>
      </c>
      <c r="J1573" s="33">
        <v>18.02</v>
      </c>
    </row>
    <row r="1574" spans="1:10" ht="25.5">
      <c r="A1574" s="39"/>
      <c r="B1574" s="39"/>
      <c r="C1574" s="39"/>
      <c r="D1574" s="39"/>
      <c r="E1574" s="39" t="s">
        <v>124</v>
      </c>
      <c r="F1574" s="40">
        <v>8.1856857999999999</v>
      </c>
      <c r="G1574" s="39" t="s">
        <v>125</v>
      </c>
      <c r="H1574" s="40">
        <v>7.01</v>
      </c>
      <c r="I1574" s="39" t="s">
        <v>126</v>
      </c>
      <c r="J1574" s="40">
        <v>15.2</v>
      </c>
    </row>
    <row r="1575" spans="1:10" ht="15" thickBot="1">
      <c r="A1575" s="39"/>
      <c r="B1575" s="39"/>
      <c r="C1575" s="39"/>
      <c r="D1575" s="39"/>
      <c r="E1575" s="39" t="s">
        <v>127</v>
      </c>
      <c r="F1575" s="40">
        <v>6.1</v>
      </c>
      <c r="G1575" s="39"/>
      <c r="H1575" s="363" t="s">
        <v>128</v>
      </c>
      <c r="I1575" s="363"/>
      <c r="J1575" s="40">
        <v>30.3</v>
      </c>
    </row>
    <row r="1576" spans="1:10" ht="15" thickTop="1">
      <c r="A1576" s="41"/>
      <c r="B1576" s="41"/>
      <c r="C1576" s="41"/>
      <c r="D1576" s="41"/>
      <c r="E1576" s="41"/>
      <c r="F1576" s="41"/>
      <c r="G1576" s="41"/>
      <c r="H1576" s="41"/>
      <c r="I1576" s="41"/>
      <c r="J1576" s="41"/>
    </row>
    <row r="1577" spans="1:10" ht="15">
      <c r="A1577" s="3"/>
      <c r="B1577" s="4" t="s">
        <v>15</v>
      </c>
      <c r="C1577" s="3" t="s">
        <v>16</v>
      </c>
      <c r="D1577" s="3" t="s">
        <v>6</v>
      </c>
      <c r="E1577" s="353" t="s">
        <v>110</v>
      </c>
      <c r="F1577" s="353"/>
      <c r="G1577" s="5" t="s">
        <v>17</v>
      </c>
      <c r="H1577" s="4" t="s">
        <v>18</v>
      </c>
      <c r="I1577" s="4" t="s">
        <v>19</v>
      </c>
      <c r="J1577" s="4" t="s">
        <v>7</v>
      </c>
    </row>
    <row r="1578" spans="1:10" ht="51">
      <c r="A1578" s="7" t="s">
        <v>111</v>
      </c>
      <c r="B1578" s="8" t="s">
        <v>1032</v>
      </c>
      <c r="C1578" s="7" t="s">
        <v>27</v>
      </c>
      <c r="D1578" s="7" t="s">
        <v>1033</v>
      </c>
      <c r="E1578" s="362" t="s">
        <v>156</v>
      </c>
      <c r="F1578" s="362"/>
      <c r="G1578" s="9" t="s">
        <v>157</v>
      </c>
      <c r="H1578" s="28">
        <v>1</v>
      </c>
      <c r="I1578" s="10">
        <v>67.69</v>
      </c>
      <c r="J1578" s="10">
        <v>67.69</v>
      </c>
    </row>
    <row r="1579" spans="1:10" ht="51">
      <c r="A1579" s="29" t="s">
        <v>113</v>
      </c>
      <c r="B1579" s="30" t="s">
        <v>1041</v>
      </c>
      <c r="C1579" s="29" t="s">
        <v>27</v>
      </c>
      <c r="D1579" s="29" t="s">
        <v>1042</v>
      </c>
      <c r="E1579" s="364" t="s">
        <v>156</v>
      </c>
      <c r="F1579" s="364"/>
      <c r="G1579" s="31" t="s">
        <v>119</v>
      </c>
      <c r="H1579" s="32">
        <v>1</v>
      </c>
      <c r="I1579" s="33">
        <v>5.61</v>
      </c>
      <c r="J1579" s="33">
        <v>5.61</v>
      </c>
    </row>
    <row r="1580" spans="1:10" ht="51">
      <c r="A1580" s="29" t="s">
        <v>113</v>
      </c>
      <c r="B1580" s="30" t="s">
        <v>1043</v>
      </c>
      <c r="C1580" s="29" t="s">
        <v>27</v>
      </c>
      <c r="D1580" s="29" t="s">
        <v>1044</v>
      </c>
      <c r="E1580" s="364" t="s">
        <v>156</v>
      </c>
      <c r="F1580" s="364"/>
      <c r="G1580" s="31" t="s">
        <v>119</v>
      </c>
      <c r="H1580" s="32">
        <v>1</v>
      </c>
      <c r="I1580" s="33">
        <v>0.56999999999999995</v>
      </c>
      <c r="J1580" s="33">
        <v>0.56999999999999995</v>
      </c>
    </row>
    <row r="1581" spans="1:10" ht="51">
      <c r="A1581" s="29" t="s">
        <v>113</v>
      </c>
      <c r="B1581" s="30" t="s">
        <v>1045</v>
      </c>
      <c r="C1581" s="29" t="s">
        <v>27</v>
      </c>
      <c r="D1581" s="29" t="s">
        <v>1046</v>
      </c>
      <c r="E1581" s="364" t="s">
        <v>156</v>
      </c>
      <c r="F1581" s="364"/>
      <c r="G1581" s="31" t="s">
        <v>119</v>
      </c>
      <c r="H1581" s="32">
        <v>1</v>
      </c>
      <c r="I1581" s="33">
        <v>7.01</v>
      </c>
      <c r="J1581" s="33">
        <v>7.01</v>
      </c>
    </row>
    <row r="1582" spans="1:10" ht="63.75">
      <c r="A1582" s="29" t="s">
        <v>113</v>
      </c>
      <c r="B1582" s="30" t="s">
        <v>1047</v>
      </c>
      <c r="C1582" s="29" t="s">
        <v>27</v>
      </c>
      <c r="D1582" s="29" t="s">
        <v>1048</v>
      </c>
      <c r="E1582" s="364" t="s">
        <v>156</v>
      </c>
      <c r="F1582" s="364"/>
      <c r="G1582" s="31" t="s">
        <v>119</v>
      </c>
      <c r="H1582" s="32">
        <v>1</v>
      </c>
      <c r="I1582" s="33">
        <v>36.479999999999997</v>
      </c>
      <c r="J1582" s="33">
        <v>36.479999999999997</v>
      </c>
    </row>
    <row r="1583" spans="1:10" ht="25.5">
      <c r="A1583" s="29" t="s">
        <v>113</v>
      </c>
      <c r="B1583" s="30" t="s">
        <v>1036</v>
      </c>
      <c r="C1583" s="29" t="s">
        <v>27</v>
      </c>
      <c r="D1583" s="29" t="s">
        <v>1037</v>
      </c>
      <c r="E1583" s="364" t="s">
        <v>112</v>
      </c>
      <c r="F1583" s="364"/>
      <c r="G1583" s="31" t="s">
        <v>119</v>
      </c>
      <c r="H1583" s="32">
        <v>1</v>
      </c>
      <c r="I1583" s="33">
        <v>18.02</v>
      </c>
      <c r="J1583" s="33">
        <v>18.02</v>
      </c>
    </row>
    <row r="1584" spans="1:10" ht="25.5">
      <c r="A1584" s="39"/>
      <c r="B1584" s="39"/>
      <c r="C1584" s="39"/>
      <c r="D1584" s="39"/>
      <c r="E1584" s="39" t="s">
        <v>124</v>
      </c>
      <c r="F1584" s="40">
        <v>8.1856857999999999</v>
      </c>
      <c r="G1584" s="39" t="s">
        <v>125</v>
      </c>
      <c r="H1584" s="40">
        <v>7.01</v>
      </c>
      <c r="I1584" s="39" t="s">
        <v>126</v>
      </c>
      <c r="J1584" s="40">
        <v>15.2</v>
      </c>
    </row>
    <row r="1585" spans="1:10" ht="15" thickBot="1">
      <c r="A1585" s="39"/>
      <c r="B1585" s="39"/>
      <c r="C1585" s="39"/>
      <c r="D1585" s="39"/>
      <c r="E1585" s="39" t="s">
        <v>127</v>
      </c>
      <c r="F1585" s="40">
        <v>17.07</v>
      </c>
      <c r="G1585" s="39"/>
      <c r="H1585" s="363" t="s">
        <v>128</v>
      </c>
      <c r="I1585" s="363"/>
      <c r="J1585" s="40">
        <v>84.76</v>
      </c>
    </row>
    <row r="1586" spans="1:10" ht="15" thickTop="1">
      <c r="A1586" s="41"/>
      <c r="B1586" s="41"/>
      <c r="C1586" s="41"/>
      <c r="D1586" s="41"/>
      <c r="E1586" s="41"/>
      <c r="F1586" s="41"/>
      <c r="G1586" s="41"/>
      <c r="H1586" s="41"/>
      <c r="I1586" s="41"/>
      <c r="J1586" s="41"/>
    </row>
    <row r="1587" spans="1:10" ht="15">
      <c r="A1587" s="3"/>
      <c r="B1587" s="4" t="s">
        <v>15</v>
      </c>
      <c r="C1587" s="3" t="s">
        <v>16</v>
      </c>
      <c r="D1587" s="3" t="s">
        <v>6</v>
      </c>
      <c r="E1587" s="353" t="s">
        <v>110</v>
      </c>
      <c r="F1587" s="353"/>
      <c r="G1587" s="5" t="s">
        <v>17</v>
      </c>
      <c r="H1587" s="4" t="s">
        <v>18</v>
      </c>
      <c r="I1587" s="4" t="s">
        <v>19</v>
      </c>
      <c r="J1587" s="4" t="s">
        <v>7</v>
      </c>
    </row>
    <row r="1588" spans="1:10" ht="51">
      <c r="A1588" s="7" t="s">
        <v>111</v>
      </c>
      <c r="B1588" s="8" t="s">
        <v>1041</v>
      </c>
      <c r="C1588" s="7" t="s">
        <v>27</v>
      </c>
      <c r="D1588" s="7" t="s">
        <v>1042</v>
      </c>
      <c r="E1588" s="362" t="s">
        <v>156</v>
      </c>
      <c r="F1588" s="362"/>
      <c r="G1588" s="9" t="s">
        <v>119</v>
      </c>
      <c r="H1588" s="28">
        <v>1</v>
      </c>
      <c r="I1588" s="10">
        <v>5.61</v>
      </c>
      <c r="J1588" s="10">
        <v>5.61</v>
      </c>
    </row>
    <row r="1589" spans="1:10" ht="25.5">
      <c r="A1589" s="34" t="s">
        <v>122</v>
      </c>
      <c r="B1589" s="35" t="s">
        <v>1049</v>
      </c>
      <c r="C1589" s="34" t="s">
        <v>27</v>
      </c>
      <c r="D1589" s="34" t="s">
        <v>1050</v>
      </c>
      <c r="E1589" s="361" t="s">
        <v>123</v>
      </c>
      <c r="F1589" s="361"/>
      <c r="G1589" s="36" t="s">
        <v>75</v>
      </c>
      <c r="H1589" s="37">
        <v>7.2000000000000002E-5</v>
      </c>
      <c r="I1589" s="38">
        <v>55962.14</v>
      </c>
      <c r="J1589" s="38">
        <v>4.0199999999999996</v>
      </c>
    </row>
    <row r="1590" spans="1:10" ht="63.75">
      <c r="A1590" s="34" t="s">
        <v>122</v>
      </c>
      <c r="B1590" s="35" t="s">
        <v>1051</v>
      </c>
      <c r="C1590" s="34" t="s">
        <v>27</v>
      </c>
      <c r="D1590" s="34" t="s">
        <v>1052</v>
      </c>
      <c r="E1590" s="361" t="s">
        <v>211</v>
      </c>
      <c r="F1590" s="361"/>
      <c r="G1590" s="36" t="s">
        <v>75</v>
      </c>
      <c r="H1590" s="37">
        <v>7.2000000000000002E-5</v>
      </c>
      <c r="I1590" s="38">
        <v>22103.8</v>
      </c>
      <c r="J1590" s="38">
        <v>1.59</v>
      </c>
    </row>
    <row r="1591" spans="1:10" ht="25.5">
      <c r="A1591" s="39"/>
      <c r="B1591" s="39"/>
      <c r="C1591" s="39"/>
      <c r="D1591" s="39"/>
      <c r="E1591" s="39" t="s">
        <v>124</v>
      </c>
      <c r="F1591" s="40">
        <v>0</v>
      </c>
      <c r="G1591" s="39" t="s">
        <v>125</v>
      </c>
      <c r="H1591" s="40">
        <v>0</v>
      </c>
      <c r="I1591" s="39" t="s">
        <v>126</v>
      </c>
      <c r="J1591" s="40">
        <v>0</v>
      </c>
    </row>
    <row r="1592" spans="1:10" ht="15" thickBot="1">
      <c r="A1592" s="39"/>
      <c r="B1592" s="39"/>
      <c r="C1592" s="39"/>
      <c r="D1592" s="39"/>
      <c r="E1592" s="39" t="s">
        <v>127</v>
      </c>
      <c r="F1592" s="40">
        <v>1.41</v>
      </c>
      <c r="G1592" s="39"/>
      <c r="H1592" s="363" t="s">
        <v>128</v>
      </c>
      <c r="I1592" s="363"/>
      <c r="J1592" s="40">
        <v>7.02</v>
      </c>
    </row>
    <row r="1593" spans="1:10" ht="15" thickTop="1">
      <c r="A1593" s="41"/>
      <c r="B1593" s="41"/>
      <c r="C1593" s="41"/>
      <c r="D1593" s="41"/>
      <c r="E1593" s="41"/>
      <c r="F1593" s="41"/>
      <c r="G1593" s="41"/>
      <c r="H1593" s="41"/>
      <c r="I1593" s="41"/>
      <c r="J1593" s="41"/>
    </row>
    <row r="1594" spans="1:10" ht="15">
      <c r="A1594" s="3"/>
      <c r="B1594" s="4" t="s">
        <v>15</v>
      </c>
      <c r="C1594" s="3" t="s">
        <v>16</v>
      </c>
      <c r="D1594" s="3" t="s">
        <v>6</v>
      </c>
      <c r="E1594" s="353" t="s">
        <v>110</v>
      </c>
      <c r="F1594" s="353"/>
      <c r="G1594" s="5" t="s">
        <v>17</v>
      </c>
      <c r="H1594" s="4" t="s">
        <v>18</v>
      </c>
      <c r="I1594" s="4" t="s">
        <v>19</v>
      </c>
      <c r="J1594" s="4" t="s">
        <v>7</v>
      </c>
    </row>
    <row r="1595" spans="1:10" ht="51">
      <c r="A1595" s="7" t="s">
        <v>111</v>
      </c>
      <c r="B1595" s="8" t="s">
        <v>1043</v>
      </c>
      <c r="C1595" s="7" t="s">
        <v>27</v>
      </c>
      <c r="D1595" s="7" t="s">
        <v>1044</v>
      </c>
      <c r="E1595" s="362" t="s">
        <v>156</v>
      </c>
      <c r="F1595" s="362"/>
      <c r="G1595" s="9" t="s">
        <v>119</v>
      </c>
      <c r="H1595" s="28">
        <v>1</v>
      </c>
      <c r="I1595" s="10">
        <v>0.56999999999999995</v>
      </c>
      <c r="J1595" s="10">
        <v>0.56999999999999995</v>
      </c>
    </row>
    <row r="1596" spans="1:10" ht="25.5">
      <c r="A1596" s="34" t="s">
        <v>122</v>
      </c>
      <c r="B1596" s="35" t="s">
        <v>1049</v>
      </c>
      <c r="C1596" s="34" t="s">
        <v>27</v>
      </c>
      <c r="D1596" s="34" t="s">
        <v>1050</v>
      </c>
      <c r="E1596" s="361" t="s">
        <v>123</v>
      </c>
      <c r="F1596" s="361"/>
      <c r="G1596" s="36" t="s">
        <v>75</v>
      </c>
      <c r="H1596" s="37">
        <v>7.4000000000000003E-6</v>
      </c>
      <c r="I1596" s="38">
        <v>55962.14</v>
      </c>
      <c r="J1596" s="38">
        <v>0.41</v>
      </c>
    </row>
    <row r="1597" spans="1:10" ht="63.75">
      <c r="A1597" s="34" t="s">
        <v>122</v>
      </c>
      <c r="B1597" s="35" t="s">
        <v>1051</v>
      </c>
      <c r="C1597" s="34" t="s">
        <v>27</v>
      </c>
      <c r="D1597" s="34" t="s">
        <v>1052</v>
      </c>
      <c r="E1597" s="361" t="s">
        <v>211</v>
      </c>
      <c r="F1597" s="361"/>
      <c r="G1597" s="36" t="s">
        <v>75</v>
      </c>
      <c r="H1597" s="37">
        <v>7.4000000000000003E-6</v>
      </c>
      <c r="I1597" s="38">
        <v>22103.8</v>
      </c>
      <c r="J1597" s="38">
        <v>0.16</v>
      </c>
    </row>
    <row r="1598" spans="1:10" ht="25.5">
      <c r="A1598" s="39"/>
      <c r="B1598" s="39"/>
      <c r="C1598" s="39"/>
      <c r="D1598" s="39"/>
      <c r="E1598" s="39" t="s">
        <v>124</v>
      </c>
      <c r="F1598" s="40">
        <v>0</v>
      </c>
      <c r="G1598" s="39" t="s">
        <v>125</v>
      </c>
      <c r="H1598" s="40">
        <v>0</v>
      </c>
      <c r="I1598" s="39" t="s">
        <v>126</v>
      </c>
      <c r="J1598" s="40">
        <v>0</v>
      </c>
    </row>
    <row r="1599" spans="1:10" ht="15" thickBot="1">
      <c r="A1599" s="39"/>
      <c r="B1599" s="39"/>
      <c r="C1599" s="39"/>
      <c r="D1599" s="39"/>
      <c r="E1599" s="39" t="s">
        <v>127</v>
      </c>
      <c r="F1599" s="40">
        <v>0.14000000000000001</v>
      </c>
      <c r="G1599" s="39"/>
      <c r="H1599" s="363" t="s">
        <v>128</v>
      </c>
      <c r="I1599" s="363"/>
      <c r="J1599" s="40">
        <v>0.71</v>
      </c>
    </row>
    <row r="1600" spans="1:10" ht="15" thickTop="1">
      <c r="A1600" s="41"/>
      <c r="B1600" s="41"/>
      <c r="C1600" s="41"/>
      <c r="D1600" s="41"/>
      <c r="E1600" s="41"/>
      <c r="F1600" s="41"/>
      <c r="G1600" s="41"/>
      <c r="H1600" s="41"/>
      <c r="I1600" s="41"/>
      <c r="J1600" s="41"/>
    </row>
    <row r="1601" spans="1:10" ht="15">
      <c r="A1601" s="3"/>
      <c r="B1601" s="4" t="s">
        <v>15</v>
      </c>
      <c r="C1601" s="3" t="s">
        <v>16</v>
      </c>
      <c r="D1601" s="3" t="s">
        <v>6</v>
      </c>
      <c r="E1601" s="353" t="s">
        <v>110</v>
      </c>
      <c r="F1601" s="353"/>
      <c r="G1601" s="5" t="s">
        <v>17</v>
      </c>
      <c r="H1601" s="4" t="s">
        <v>18</v>
      </c>
      <c r="I1601" s="4" t="s">
        <v>19</v>
      </c>
      <c r="J1601" s="4" t="s">
        <v>7</v>
      </c>
    </row>
    <row r="1602" spans="1:10" ht="51">
      <c r="A1602" s="7" t="s">
        <v>111</v>
      </c>
      <c r="B1602" s="8" t="s">
        <v>1045</v>
      </c>
      <c r="C1602" s="7" t="s">
        <v>27</v>
      </c>
      <c r="D1602" s="7" t="s">
        <v>1046</v>
      </c>
      <c r="E1602" s="362" t="s">
        <v>156</v>
      </c>
      <c r="F1602" s="362"/>
      <c r="G1602" s="9" t="s">
        <v>119</v>
      </c>
      <c r="H1602" s="28">
        <v>1</v>
      </c>
      <c r="I1602" s="10">
        <v>7.01</v>
      </c>
      <c r="J1602" s="10">
        <v>7.01</v>
      </c>
    </row>
    <row r="1603" spans="1:10" ht="25.5">
      <c r="A1603" s="34" t="s">
        <v>122</v>
      </c>
      <c r="B1603" s="35" t="s">
        <v>1049</v>
      </c>
      <c r="C1603" s="34" t="s">
        <v>27</v>
      </c>
      <c r="D1603" s="34" t="s">
        <v>1050</v>
      </c>
      <c r="E1603" s="361" t="s">
        <v>123</v>
      </c>
      <c r="F1603" s="361"/>
      <c r="G1603" s="36" t="s">
        <v>75</v>
      </c>
      <c r="H1603" s="37">
        <v>9.0000000000000006E-5</v>
      </c>
      <c r="I1603" s="38">
        <v>55962.14</v>
      </c>
      <c r="J1603" s="38">
        <v>5.03</v>
      </c>
    </row>
    <row r="1604" spans="1:10" ht="63.75">
      <c r="A1604" s="34" t="s">
        <v>122</v>
      </c>
      <c r="B1604" s="35" t="s">
        <v>1051</v>
      </c>
      <c r="C1604" s="34" t="s">
        <v>27</v>
      </c>
      <c r="D1604" s="34" t="s">
        <v>1052</v>
      </c>
      <c r="E1604" s="361" t="s">
        <v>211</v>
      </c>
      <c r="F1604" s="361"/>
      <c r="G1604" s="36" t="s">
        <v>75</v>
      </c>
      <c r="H1604" s="37">
        <v>9.0000000000000006E-5</v>
      </c>
      <c r="I1604" s="38">
        <v>22103.8</v>
      </c>
      <c r="J1604" s="38">
        <v>1.98</v>
      </c>
    </row>
    <row r="1605" spans="1:10" ht="25.5">
      <c r="A1605" s="39"/>
      <c r="B1605" s="39"/>
      <c r="C1605" s="39"/>
      <c r="D1605" s="39"/>
      <c r="E1605" s="39" t="s">
        <v>124</v>
      </c>
      <c r="F1605" s="40">
        <v>0</v>
      </c>
      <c r="G1605" s="39" t="s">
        <v>125</v>
      </c>
      <c r="H1605" s="40">
        <v>0</v>
      </c>
      <c r="I1605" s="39" t="s">
        <v>126</v>
      </c>
      <c r="J1605" s="40">
        <v>0</v>
      </c>
    </row>
    <row r="1606" spans="1:10" ht="15" thickBot="1">
      <c r="A1606" s="39"/>
      <c r="B1606" s="39"/>
      <c r="C1606" s="39"/>
      <c r="D1606" s="39"/>
      <c r="E1606" s="39" t="s">
        <v>127</v>
      </c>
      <c r="F1606" s="40">
        <v>1.76</v>
      </c>
      <c r="G1606" s="39"/>
      <c r="H1606" s="363" t="s">
        <v>128</v>
      </c>
      <c r="I1606" s="363"/>
      <c r="J1606" s="40">
        <v>8.77</v>
      </c>
    </row>
    <row r="1607" spans="1:10" ht="15" thickTop="1">
      <c r="A1607" s="41"/>
      <c r="B1607" s="41"/>
      <c r="C1607" s="41"/>
      <c r="D1607" s="41"/>
      <c r="E1607" s="41"/>
      <c r="F1607" s="41"/>
      <c r="G1607" s="41"/>
      <c r="H1607" s="41"/>
      <c r="I1607" s="41"/>
      <c r="J1607" s="41"/>
    </row>
    <row r="1608" spans="1:10" ht="15">
      <c r="A1608" s="3"/>
      <c r="B1608" s="4" t="s">
        <v>15</v>
      </c>
      <c r="C1608" s="3" t="s">
        <v>16</v>
      </c>
      <c r="D1608" s="3" t="s">
        <v>6</v>
      </c>
      <c r="E1608" s="353" t="s">
        <v>110</v>
      </c>
      <c r="F1608" s="353"/>
      <c r="G1608" s="5" t="s">
        <v>17</v>
      </c>
      <c r="H1608" s="4" t="s">
        <v>18</v>
      </c>
      <c r="I1608" s="4" t="s">
        <v>19</v>
      </c>
      <c r="J1608" s="4" t="s">
        <v>7</v>
      </c>
    </row>
    <row r="1609" spans="1:10" ht="63.75">
      <c r="A1609" s="7" t="s">
        <v>111</v>
      </c>
      <c r="B1609" s="8" t="s">
        <v>1047</v>
      </c>
      <c r="C1609" s="7" t="s">
        <v>27</v>
      </c>
      <c r="D1609" s="7" t="s">
        <v>1048</v>
      </c>
      <c r="E1609" s="362" t="s">
        <v>156</v>
      </c>
      <c r="F1609" s="362"/>
      <c r="G1609" s="9" t="s">
        <v>119</v>
      </c>
      <c r="H1609" s="28">
        <v>1</v>
      </c>
      <c r="I1609" s="10">
        <v>36.479999999999997</v>
      </c>
      <c r="J1609" s="10">
        <v>36.479999999999997</v>
      </c>
    </row>
    <row r="1610" spans="1:10">
      <c r="A1610" s="34" t="s">
        <v>122</v>
      </c>
      <c r="B1610" s="35" t="s">
        <v>486</v>
      </c>
      <c r="C1610" s="34" t="s">
        <v>27</v>
      </c>
      <c r="D1610" s="34" t="s">
        <v>487</v>
      </c>
      <c r="E1610" s="361" t="s">
        <v>123</v>
      </c>
      <c r="F1610" s="361"/>
      <c r="G1610" s="36" t="s">
        <v>187</v>
      </c>
      <c r="H1610" s="37">
        <v>7.88</v>
      </c>
      <c r="I1610" s="38">
        <v>4.63</v>
      </c>
      <c r="J1610" s="38">
        <v>36.479999999999997</v>
      </c>
    </row>
    <row r="1611" spans="1:10" ht="25.5">
      <c r="A1611" s="39"/>
      <c r="B1611" s="39"/>
      <c r="C1611" s="39"/>
      <c r="D1611" s="39"/>
      <c r="E1611" s="39" t="s">
        <v>124</v>
      </c>
      <c r="F1611" s="40">
        <v>0</v>
      </c>
      <c r="G1611" s="39" t="s">
        <v>125</v>
      </c>
      <c r="H1611" s="40">
        <v>0</v>
      </c>
      <c r="I1611" s="39" t="s">
        <v>126</v>
      </c>
      <c r="J1611" s="40">
        <v>0</v>
      </c>
    </row>
    <row r="1612" spans="1:10" ht="15" thickBot="1">
      <c r="A1612" s="39"/>
      <c r="B1612" s="39"/>
      <c r="C1612" s="39"/>
      <c r="D1612" s="39"/>
      <c r="E1612" s="39" t="s">
        <v>127</v>
      </c>
      <c r="F1612" s="40">
        <v>9.1999999999999993</v>
      </c>
      <c r="G1612" s="39"/>
      <c r="H1612" s="363" t="s">
        <v>128</v>
      </c>
      <c r="I1612" s="363"/>
      <c r="J1612" s="40">
        <v>45.68</v>
      </c>
    </row>
    <row r="1613" spans="1:10" ht="15" thickTop="1">
      <c r="A1613" s="41"/>
      <c r="B1613" s="41"/>
      <c r="C1613" s="41"/>
      <c r="D1613" s="41"/>
      <c r="E1613" s="41"/>
      <c r="F1613" s="41"/>
      <c r="G1613" s="41"/>
      <c r="H1613" s="41"/>
      <c r="I1613" s="41"/>
      <c r="J1613" s="41"/>
    </row>
    <row r="1614" spans="1:10" ht="15">
      <c r="A1614" s="3"/>
      <c r="B1614" s="4" t="s">
        <v>15</v>
      </c>
      <c r="C1614" s="3" t="s">
        <v>16</v>
      </c>
      <c r="D1614" s="3" t="s">
        <v>6</v>
      </c>
      <c r="E1614" s="353" t="s">
        <v>110</v>
      </c>
      <c r="F1614" s="353"/>
      <c r="G1614" s="5" t="s">
        <v>17</v>
      </c>
      <c r="H1614" s="4" t="s">
        <v>18</v>
      </c>
      <c r="I1614" s="4" t="s">
        <v>19</v>
      </c>
      <c r="J1614" s="4" t="s">
        <v>7</v>
      </c>
    </row>
    <row r="1615" spans="1:10" ht="25.5">
      <c r="A1615" s="7" t="s">
        <v>111</v>
      </c>
      <c r="B1615" s="8" t="s">
        <v>251</v>
      </c>
      <c r="C1615" s="7" t="s">
        <v>27</v>
      </c>
      <c r="D1615" s="7" t="s">
        <v>252</v>
      </c>
      <c r="E1615" s="362" t="s">
        <v>112</v>
      </c>
      <c r="F1615" s="362"/>
      <c r="G1615" s="9" t="s">
        <v>119</v>
      </c>
      <c r="H1615" s="28">
        <v>1</v>
      </c>
      <c r="I1615" s="10">
        <v>14.93</v>
      </c>
      <c r="J1615" s="10">
        <v>14.93</v>
      </c>
    </row>
    <row r="1616" spans="1:10" ht="38.25">
      <c r="A1616" s="29" t="s">
        <v>113</v>
      </c>
      <c r="B1616" s="30" t="s">
        <v>514</v>
      </c>
      <c r="C1616" s="29" t="s">
        <v>27</v>
      </c>
      <c r="D1616" s="29" t="s">
        <v>515</v>
      </c>
      <c r="E1616" s="364" t="s">
        <v>112</v>
      </c>
      <c r="F1616" s="364"/>
      <c r="G1616" s="31" t="s">
        <v>119</v>
      </c>
      <c r="H1616" s="32">
        <v>1</v>
      </c>
      <c r="I1616" s="33">
        <v>0.08</v>
      </c>
      <c r="J1616" s="33">
        <v>0.08</v>
      </c>
    </row>
    <row r="1617" spans="1:10">
      <c r="A1617" s="34" t="s">
        <v>122</v>
      </c>
      <c r="B1617" s="35" t="s">
        <v>400</v>
      </c>
      <c r="C1617" s="34" t="s">
        <v>27</v>
      </c>
      <c r="D1617" s="34" t="s">
        <v>401</v>
      </c>
      <c r="E1617" s="361" t="s">
        <v>402</v>
      </c>
      <c r="F1617" s="361"/>
      <c r="G1617" s="36" t="s">
        <v>119</v>
      </c>
      <c r="H1617" s="37">
        <v>1</v>
      </c>
      <c r="I1617" s="38">
        <v>0.84</v>
      </c>
      <c r="J1617" s="38">
        <v>0.84</v>
      </c>
    </row>
    <row r="1618" spans="1:10" ht="25.5">
      <c r="A1618" s="34" t="s">
        <v>122</v>
      </c>
      <c r="B1618" s="35" t="s">
        <v>592</v>
      </c>
      <c r="C1618" s="34" t="s">
        <v>27</v>
      </c>
      <c r="D1618" s="34" t="s">
        <v>593</v>
      </c>
      <c r="E1618" s="361" t="s">
        <v>211</v>
      </c>
      <c r="F1618" s="361"/>
      <c r="G1618" s="36" t="s">
        <v>119</v>
      </c>
      <c r="H1618" s="37">
        <v>1</v>
      </c>
      <c r="I1618" s="38">
        <v>0.66</v>
      </c>
      <c r="J1618" s="38">
        <v>0.66</v>
      </c>
    </row>
    <row r="1619" spans="1:10" ht="25.5">
      <c r="A1619" s="34" t="s">
        <v>122</v>
      </c>
      <c r="B1619" s="35" t="s">
        <v>594</v>
      </c>
      <c r="C1619" s="34" t="s">
        <v>27</v>
      </c>
      <c r="D1619" s="34" t="s">
        <v>595</v>
      </c>
      <c r="E1619" s="361" t="s">
        <v>211</v>
      </c>
      <c r="F1619" s="361"/>
      <c r="G1619" s="36" t="s">
        <v>119</v>
      </c>
      <c r="H1619" s="37">
        <v>1</v>
      </c>
      <c r="I1619" s="38">
        <v>0.01</v>
      </c>
      <c r="J1619" s="38">
        <v>0.01</v>
      </c>
    </row>
    <row r="1620" spans="1:10">
      <c r="A1620" s="34" t="s">
        <v>122</v>
      </c>
      <c r="B1620" s="35" t="s">
        <v>405</v>
      </c>
      <c r="C1620" s="34" t="s">
        <v>27</v>
      </c>
      <c r="D1620" s="34" t="s">
        <v>406</v>
      </c>
      <c r="E1620" s="361" t="s">
        <v>402</v>
      </c>
      <c r="F1620" s="361"/>
      <c r="G1620" s="36" t="s">
        <v>119</v>
      </c>
      <c r="H1620" s="37">
        <v>1</v>
      </c>
      <c r="I1620" s="38">
        <v>0.7</v>
      </c>
      <c r="J1620" s="38">
        <v>0.7</v>
      </c>
    </row>
    <row r="1621" spans="1:10">
      <c r="A1621" s="34" t="s">
        <v>122</v>
      </c>
      <c r="B1621" s="35" t="s">
        <v>516</v>
      </c>
      <c r="C1621" s="34" t="s">
        <v>27</v>
      </c>
      <c r="D1621" s="34" t="s">
        <v>517</v>
      </c>
      <c r="E1621" s="361" t="s">
        <v>399</v>
      </c>
      <c r="F1621" s="361"/>
      <c r="G1621" s="36" t="s">
        <v>119</v>
      </c>
      <c r="H1621" s="37">
        <v>1</v>
      </c>
      <c r="I1621" s="38">
        <v>12.03</v>
      </c>
      <c r="J1621" s="38">
        <v>12.03</v>
      </c>
    </row>
    <row r="1622" spans="1:10">
      <c r="A1622" s="34" t="s">
        <v>122</v>
      </c>
      <c r="B1622" s="35" t="s">
        <v>409</v>
      </c>
      <c r="C1622" s="34" t="s">
        <v>27</v>
      </c>
      <c r="D1622" s="34" t="s">
        <v>410</v>
      </c>
      <c r="E1622" s="361" t="s">
        <v>411</v>
      </c>
      <c r="F1622" s="361"/>
      <c r="G1622" s="36" t="s">
        <v>119</v>
      </c>
      <c r="H1622" s="37">
        <v>1</v>
      </c>
      <c r="I1622" s="38">
        <v>0.01</v>
      </c>
      <c r="J1622" s="38">
        <v>0.01</v>
      </c>
    </row>
    <row r="1623" spans="1:10">
      <c r="A1623" s="34" t="s">
        <v>122</v>
      </c>
      <c r="B1623" s="35" t="s">
        <v>412</v>
      </c>
      <c r="C1623" s="34" t="s">
        <v>27</v>
      </c>
      <c r="D1623" s="34" t="s">
        <v>413</v>
      </c>
      <c r="E1623" s="361" t="s">
        <v>414</v>
      </c>
      <c r="F1623" s="361"/>
      <c r="G1623" s="36" t="s">
        <v>119</v>
      </c>
      <c r="H1623" s="37">
        <v>1</v>
      </c>
      <c r="I1623" s="38">
        <v>0.6</v>
      </c>
      <c r="J1623" s="38">
        <v>0.6</v>
      </c>
    </row>
    <row r="1624" spans="1:10" ht="25.5">
      <c r="A1624" s="39"/>
      <c r="B1624" s="39"/>
      <c r="C1624" s="39"/>
      <c r="D1624" s="39"/>
      <c r="E1624" s="39" t="s">
        <v>124</v>
      </c>
      <c r="F1624" s="40">
        <v>6.5216221000000001</v>
      </c>
      <c r="G1624" s="39" t="s">
        <v>125</v>
      </c>
      <c r="H1624" s="40">
        <v>5.59</v>
      </c>
      <c r="I1624" s="39" t="s">
        <v>126</v>
      </c>
      <c r="J1624" s="40">
        <v>12.11</v>
      </c>
    </row>
    <row r="1625" spans="1:10" ht="15" thickBot="1">
      <c r="A1625" s="39"/>
      <c r="B1625" s="39"/>
      <c r="C1625" s="39"/>
      <c r="D1625" s="39"/>
      <c r="E1625" s="39" t="s">
        <v>127</v>
      </c>
      <c r="F1625" s="40">
        <v>3.76</v>
      </c>
      <c r="G1625" s="39"/>
      <c r="H1625" s="363" t="s">
        <v>128</v>
      </c>
      <c r="I1625" s="363"/>
      <c r="J1625" s="40">
        <v>18.690000000000001</v>
      </c>
    </row>
    <row r="1626" spans="1:10" ht="15" thickTop="1">
      <c r="A1626" s="41"/>
      <c r="B1626" s="41"/>
      <c r="C1626" s="41"/>
      <c r="D1626" s="41"/>
      <c r="E1626" s="41"/>
      <c r="F1626" s="41"/>
      <c r="G1626" s="41"/>
      <c r="H1626" s="41"/>
      <c r="I1626" s="41"/>
      <c r="J1626" s="41"/>
    </row>
    <row r="1627" spans="1:10" ht="15">
      <c r="A1627" s="3"/>
      <c r="B1627" s="4" t="s">
        <v>15</v>
      </c>
      <c r="C1627" s="3" t="s">
        <v>16</v>
      </c>
      <c r="D1627" s="3" t="s">
        <v>6</v>
      </c>
      <c r="E1627" s="353" t="s">
        <v>110</v>
      </c>
      <c r="F1627" s="353"/>
      <c r="G1627" s="5" t="s">
        <v>17</v>
      </c>
      <c r="H1627" s="4" t="s">
        <v>18</v>
      </c>
      <c r="I1627" s="4" t="s">
        <v>19</v>
      </c>
      <c r="J1627" s="4" t="s">
        <v>7</v>
      </c>
    </row>
    <row r="1628" spans="1:10">
      <c r="A1628" s="7" t="s">
        <v>111</v>
      </c>
      <c r="B1628" s="8" t="s">
        <v>562</v>
      </c>
      <c r="C1628" s="7" t="s">
        <v>27</v>
      </c>
      <c r="D1628" s="7" t="s">
        <v>563</v>
      </c>
      <c r="E1628" s="362" t="s">
        <v>112</v>
      </c>
      <c r="F1628" s="362"/>
      <c r="G1628" s="9" t="s">
        <v>119</v>
      </c>
      <c r="H1628" s="28">
        <v>1</v>
      </c>
      <c r="I1628" s="10">
        <v>14.59</v>
      </c>
      <c r="J1628" s="10">
        <v>14.59</v>
      </c>
    </row>
    <row r="1629" spans="1:10" ht="25.5">
      <c r="A1629" s="29" t="s">
        <v>113</v>
      </c>
      <c r="B1629" s="30" t="s">
        <v>518</v>
      </c>
      <c r="C1629" s="29" t="s">
        <v>27</v>
      </c>
      <c r="D1629" s="29" t="s">
        <v>519</v>
      </c>
      <c r="E1629" s="364" t="s">
        <v>112</v>
      </c>
      <c r="F1629" s="364"/>
      <c r="G1629" s="31" t="s">
        <v>119</v>
      </c>
      <c r="H1629" s="32">
        <v>1</v>
      </c>
      <c r="I1629" s="33">
        <v>0.15</v>
      </c>
      <c r="J1629" s="33">
        <v>0.15</v>
      </c>
    </row>
    <row r="1630" spans="1:10">
      <c r="A1630" s="34" t="s">
        <v>122</v>
      </c>
      <c r="B1630" s="35" t="s">
        <v>400</v>
      </c>
      <c r="C1630" s="34" t="s">
        <v>27</v>
      </c>
      <c r="D1630" s="34" t="s">
        <v>401</v>
      </c>
      <c r="E1630" s="361" t="s">
        <v>402</v>
      </c>
      <c r="F1630" s="361"/>
      <c r="G1630" s="36" t="s">
        <v>119</v>
      </c>
      <c r="H1630" s="37">
        <v>1</v>
      </c>
      <c r="I1630" s="38">
        <v>0.84</v>
      </c>
      <c r="J1630" s="38">
        <v>0.84</v>
      </c>
    </row>
    <row r="1631" spans="1:10" ht="25.5">
      <c r="A1631" s="34" t="s">
        <v>122</v>
      </c>
      <c r="B1631" s="35" t="s">
        <v>592</v>
      </c>
      <c r="C1631" s="34" t="s">
        <v>27</v>
      </c>
      <c r="D1631" s="34" t="s">
        <v>593</v>
      </c>
      <c r="E1631" s="361" t="s">
        <v>211</v>
      </c>
      <c r="F1631" s="361"/>
      <c r="G1631" s="36" t="s">
        <v>119</v>
      </c>
      <c r="H1631" s="37">
        <v>1</v>
      </c>
      <c r="I1631" s="38">
        <v>0.66</v>
      </c>
      <c r="J1631" s="38">
        <v>0.66</v>
      </c>
    </row>
    <row r="1632" spans="1:10" ht="25.5">
      <c r="A1632" s="34" t="s">
        <v>122</v>
      </c>
      <c r="B1632" s="35" t="s">
        <v>594</v>
      </c>
      <c r="C1632" s="34" t="s">
        <v>27</v>
      </c>
      <c r="D1632" s="34" t="s">
        <v>595</v>
      </c>
      <c r="E1632" s="361" t="s">
        <v>211</v>
      </c>
      <c r="F1632" s="361"/>
      <c r="G1632" s="36" t="s">
        <v>119</v>
      </c>
      <c r="H1632" s="37">
        <v>1</v>
      </c>
      <c r="I1632" s="38">
        <v>0.01</v>
      </c>
      <c r="J1632" s="38">
        <v>0.01</v>
      </c>
    </row>
    <row r="1633" spans="1:10">
      <c r="A1633" s="34" t="s">
        <v>122</v>
      </c>
      <c r="B1633" s="35" t="s">
        <v>405</v>
      </c>
      <c r="C1633" s="34" t="s">
        <v>27</v>
      </c>
      <c r="D1633" s="34" t="s">
        <v>406</v>
      </c>
      <c r="E1633" s="361" t="s">
        <v>402</v>
      </c>
      <c r="F1633" s="361"/>
      <c r="G1633" s="36" t="s">
        <v>119</v>
      </c>
      <c r="H1633" s="37">
        <v>1</v>
      </c>
      <c r="I1633" s="38">
        <v>0.7</v>
      </c>
      <c r="J1633" s="38">
        <v>0.7</v>
      </c>
    </row>
    <row r="1634" spans="1:10">
      <c r="A1634" s="34" t="s">
        <v>122</v>
      </c>
      <c r="B1634" s="35" t="s">
        <v>520</v>
      </c>
      <c r="C1634" s="34" t="s">
        <v>27</v>
      </c>
      <c r="D1634" s="34" t="s">
        <v>521</v>
      </c>
      <c r="E1634" s="361" t="s">
        <v>399</v>
      </c>
      <c r="F1634" s="361"/>
      <c r="G1634" s="36" t="s">
        <v>119</v>
      </c>
      <c r="H1634" s="37">
        <v>1</v>
      </c>
      <c r="I1634" s="38">
        <v>11.62</v>
      </c>
      <c r="J1634" s="38">
        <v>11.62</v>
      </c>
    </row>
    <row r="1635" spans="1:10">
      <c r="A1635" s="34" t="s">
        <v>122</v>
      </c>
      <c r="B1635" s="35" t="s">
        <v>409</v>
      </c>
      <c r="C1635" s="34" t="s">
        <v>27</v>
      </c>
      <c r="D1635" s="34" t="s">
        <v>410</v>
      </c>
      <c r="E1635" s="361" t="s">
        <v>411</v>
      </c>
      <c r="F1635" s="361"/>
      <c r="G1635" s="36" t="s">
        <v>119</v>
      </c>
      <c r="H1635" s="37">
        <v>1</v>
      </c>
      <c r="I1635" s="38">
        <v>0.01</v>
      </c>
      <c r="J1635" s="38">
        <v>0.01</v>
      </c>
    </row>
    <row r="1636" spans="1:10">
      <c r="A1636" s="34" t="s">
        <v>122</v>
      </c>
      <c r="B1636" s="35" t="s">
        <v>412</v>
      </c>
      <c r="C1636" s="34" t="s">
        <v>27</v>
      </c>
      <c r="D1636" s="34" t="s">
        <v>413</v>
      </c>
      <c r="E1636" s="361" t="s">
        <v>414</v>
      </c>
      <c r="F1636" s="361"/>
      <c r="G1636" s="36" t="s">
        <v>119</v>
      </c>
      <c r="H1636" s="37">
        <v>1</v>
      </c>
      <c r="I1636" s="38">
        <v>0.6</v>
      </c>
      <c r="J1636" s="38">
        <v>0.6</v>
      </c>
    </row>
    <row r="1637" spans="1:10" ht="25.5">
      <c r="A1637" s="39"/>
      <c r="B1637" s="39"/>
      <c r="C1637" s="39"/>
      <c r="D1637" s="39"/>
      <c r="E1637" s="39" t="s">
        <v>124</v>
      </c>
      <c r="F1637" s="40">
        <v>6.3385211999999997</v>
      </c>
      <c r="G1637" s="39" t="s">
        <v>125</v>
      </c>
      <c r="H1637" s="40">
        <v>5.43</v>
      </c>
      <c r="I1637" s="39" t="s">
        <v>126</v>
      </c>
      <c r="J1637" s="40">
        <v>11.77</v>
      </c>
    </row>
    <row r="1638" spans="1:10" ht="15" thickBot="1">
      <c r="A1638" s="39"/>
      <c r="B1638" s="39"/>
      <c r="C1638" s="39"/>
      <c r="D1638" s="39"/>
      <c r="E1638" s="39" t="s">
        <v>127</v>
      </c>
      <c r="F1638" s="40">
        <v>3.67</v>
      </c>
      <c r="G1638" s="39"/>
      <c r="H1638" s="363" t="s">
        <v>128</v>
      </c>
      <c r="I1638" s="363"/>
      <c r="J1638" s="40">
        <v>18.260000000000002</v>
      </c>
    </row>
    <row r="1639" spans="1:10" ht="15" thickTop="1">
      <c r="A1639" s="41"/>
      <c r="B1639" s="41"/>
      <c r="C1639" s="41"/>
      <c r="D1639" s="41"/>
      <c r="E1639" s="41"/>
      <c r="F1639" s="41"/>
      <c r="G1639" s="41"/>
      <c r="H1639" s="41"/>
      <c r="I1639" s="41"/>
      <c r="J1639" s="41"/>
    </row>
    <row r="1640" spans="1:10" ht="15">
      <c r="A1640" s="3"/>
      <c r="B1640" s="4" t="s">
        <v>15</v>
      </c>
      <c r="C1640" s="3" t="s">
        <v>16</v>
      </c>
      <c r="D1640" s="3" t="s">
        <v>6</v>
      </c>
      <c r="E1640" s="353" t="s">
        <v>110</v>
      </c>
      <c r="F1640" s="353"/>
      <c r="G1640" s="5" t="s">
        <v>17</v>
      </c>
      <c r="H1640" s="4" t="s">
        <v>18</v>
      </c>
      <c r="I1640" s="4" t="s">
        <v>19</v>
      </c>
      <c r="J1640" s="4" t="s">
        <v>7</v>
      </c>
    </row>
    <row r="1641" spans="1:10">
      <c r="A1641" s="7" t="s">
        <v>111</v>
      </c>
      <c r="B1641" s="8" t="s">
        <v>578</v>
      </c>
      <c r="C1641" s="7" t="s">
        <v>27</v>
      </c>
      <c r="D1641" s="7" t="s">
        <v>579</v>
      </c>
      <c r="E1641" s="362" t="s">
        <v>112</v>
      </c>
      <c r="F1641" s="362"/>
      <c r="G1641" s="9" t="s">
        <v>119</v>
      </c>
      <c r="H1641" s="28">
        <v>1</v>
      </c>
      <c r="I1641" s="10">
        <v>14.59</v>
      </c>
      <c r="J1641" s="10">
        <v>14.59</v>
      </c>
    </row>
    <row r="1642" spans="1:10" ht="25.5">
      <c r="A1642" s="29" t="s">
        <v>113</v>
      </c>
      <c r="B1642" s="30" t="s">
        <v>522</v>
      </c>
      <c r="C1642" s="29" t="s">
        <v>27</v>
      </c>
      <c r="D1642" s="29" t="s">
        <v>523</v>
      </c>
      <c r="E1642" s="364" t="s">
        <v>112</v>
      </c>
      <c r="F1642" s="364"/>
      <c r="G1642" s="31" t="s">
        <v>119</v>
      </c>
      <c r="H1642" s="32">
        <v>1</v>
      </c>
      <c r="I1642" s="33">
        <v>0.15</v>
      </c>
      <c r="J1642" s="33">
        <v>0.15</v>
      </c>
    </row>
    <row r="1643" spans="1:10">
      <c r="A1643" s="34" t="s">
        <v>122</v>
      </c>
      <c r="B1643" s="35" t="s">
        <v>400</v>
      </c>
      <c r="C1643" s="34" t="s">
        <v>27</v>
      </c>
      <c r="D1643" s="34" t="s">
        <v>401</v>
      </c>
      <c r="E1643" s="361" t="s">
        <v>402</v>
      </c>
      <c r="F1643" s="361"/>
      <c r="G1643" s="36" t="s">
        <v>119</v>
      </c>
      <c r="H1643" s="37">
        <v>1</v>
      </c>
      <c r="I1643" s="38">
        <v>0.84</v>
      </c>
      <c r="J1643" s="38">
        <v>0.84</v>
      </c>
    </row>
    <row r="1644" spans="1:10" ht="25.5">
      <c r="A1644" s="34" t="s">
        <v>122</v>
      </c>
      <c r="B1644" s="35" t="s">
        <v>592</v>
      </c>
      <c r="C1644" s="34" t="s">
        <v>27</v>
      </c>
      <c r="D1644" s="34" t="s">
        <v>593</v>
      </c>
      <c r="E1644" s="361" t="s">
        <v>211</v>
      </c>
      <c r="F1644" s="361"/>
      <c r="G1644" s="36" t="s">
        <v>119</v>
      </c>
      <c r="H1644" s="37">
        <v>1</v>
      </c>
      <c r="I1644" s="38">
        <v>0.66</v>
      </c>
      <c r="J1644" s="38">
        <v>0.66</v>
      </c>
    </row>
    <row r="1645" spans="1:10">
      <c r="A1645" s="34" t="s">
        <v>122</v>
      </c>
      <c r="B1645" s="35" t="s">
        <v>405</v>
      </c>
      <c r="C1645" s="34" t="s">
        <v>27</v>
      </c>
      <c r="D1645" s="34" t="s">
        <v>406</v>
      </c>
      <c r="E1645" s="361" t="s">
        <v>402</v>
      </c>
      <c r="F1645" s="361"/>
      <c r="G1645" s="36" t="s">
        <v>119</v>
      </c>
      <c r="H1645" s="37">
        <v>1</v>
      </c>
      <c r="I1645" s="38">
        <v>0.7</v>
      </c>
      <c r="J1645" s="38">
        <v>0.7</v>
      </c>
    </row>
    <row r="1646" spans="1:10" ht="25.5">
      <c r="A1646" s="34" t="s">
        <v>122</v>
      </c>
      <c r="B1646" s="35" t="s">
        <v>594</v>
      </c>
      <c r="C1646" s="34" t="s">
        <v>27</v>
      </c>
      <c r="D1646" s="34" t="s">
        <v>595</v>
      </c>
      <c r="E1646" s="361" t="s">
        <v>211</v>
      </c>
      <c r="F1646" s="361"/>
      <c r="G1646" s="36" t="s">
        <v>119</v>
      </c>
      <c r="H1646" s="37">
        <v>1</v>
      </c>
      <c r="I1646" s="38">
        <v>0.01</v>
      </c>
      <c r="J1646" s="38">
        <v>0.01</v>
      </c>
    </row>
    <row r="1647" spans="1:10">
      <c r="A1647" s="34" t="s">
        <v>122</v>
      </c>
      <c r="B1647" s="35" t="s">
        <v>524</v>
      </c>
      <c r="C1647" s="34" t="s">
        <v>27</v>
      </c>
      <c r="D1647" s="34" t="s">
        <v>525</v>
      </c>
      <c r="E1647" s="361" t="s">
        <v>399</v>
      </c>
      <c r="F1647" s="361"/>
      <c r="G1647" s="36" t="s">
        <v>119</v>
      </c>
      <c r="H1647" s="37">
        <v>1</v>
      </c>
      <c r="I1647" s="38">
        <v>11.62</v>
      </c>
      <c r="J1647" s="38">
        <v>11.62</v>
      </c>
    </row>
    <row r="1648" spans="1:10">
      <c r="A1648" s="34" t="s">
        <v>122</v>
      </c>
      <c r="B1648" s="35" t="s">
        <v>409</v>
      </c>
      <c r="C1648" s="34" t="s">
        <v>27</v>
      </c>
      <c r="D1648" s="34" t="s">
        <v>410</v>
      </c>
      <c r="E1648" s="361" t="s">
        <v>411</v>
      </c>
      <c r="F1648" s="361"/>
      <c r="G1648" s="36" t="s">
        <v>119</v>
      </c>
      <c r="H1648" s="37">
        <v>1</v>
      </c>
      <c r="I1648" s="38">
        <v>0.01</v>
      </c>
      <c r="J1648" s="38">
        <v>0.01</v>
      </c>
    </row>
    <row r="1649" spans="1:10">
      <c r="A1649" s="34" t="s">
        <v>122</v>
      </c>
      <c r="B1649" s="35" t="s">
        <v>412</v>
      </c>
      <c r="C1649" s="34" t="s">
        <v>27</v>
      </c>
      <c r="D1649" s="34" t="s">
        <v>413</v>
      </c>
      <c r="E1649" s="361" t="s">
        <v>414</v>
      </c>
      <c r="F1649" s="361"/>
      <c r="G1649" s="36" t="s">
        <v>119</v>
      </c>
      <c r="H1649" s="37">
        <v>1</v>
      </c>
      <c r="I1649" s="38">
        <v>0.6</v>
      </c>
      <c r="J1649" s="38">
        <v>0.6</v>
      </c>
    </row>
    <row r="1650" spans="1:10" ht="25.5">
      <c r="A1650" s="39"/>
      <c r="B1650" s="39"/>
      <c r="C1650" s="39"/>
      <c r="D1650" s="39"/>
      <c r="E1650" s="39" t="s">
        <v>124</v>
      </c>
      <c r="F1650" s="40">
        <v>6.3385211999999997</v>
      </c>
      <c r="G1650" s="39" t="s">
        <v>125</v>
      </c>
      <c r="H1650" s="40">
        <v>5.43</v>
      </c>
      <c r="I1650" s="39" t="s">
        <v>126</v>
      </c>
      <c r="J1650" s="40">
        <v>11.77</v>
      </c>
    </row>
    <row r="1651" spans="1:10" ht="15" thickBot="1">
      <c r="A1651" s="39"/>
      <c r="B1651" s="39"/>
      <c r="C1651" s="39"/>
      <c r="D1651" s="39"/>
      <c r="E1651" s="39" t="s">
        <v>127</v>
      </c>
      <c r="F1651" s="40">
        <v>3.67</v>
      </c>
      <c r="G1651" s="39"/>
      <c r="H1651" s="363" t="s">
        <v>128</v>
      </c>
      <c r="I1651" s="363"/>
      <c r="J1651" s="40">
        <v>18.260000000000002</v>
      </c>
    </row>
    <row r="1652" spans="1:10" ht="15" thickTop="1">
      <c r="A1652" s="41"/>
      <c r="B1652" s="41"/>
      <c r="C1652" s="41"/>
      <c r="D1652" s="41"/>
      <c r="E1652" s="41"/>
      <c r="F1652" s="41"/>
      <c r="G1652" s="41"/>
      <c r="H1652" s="41"/>
      <c r="I1652" s="41"/>
      <c r="J1652" s="41"/>
    </row>
    <row r="1653" spans="1:10" ht="15">
      <c r="A1653" s="3"/>
      <c r="B1653" s="4" t="s">
        <v>15</v>
      </c>
      <c r="C1653" s="3" t="s">
        <v>16</v>
      </c>
      <c r="D1653" s="3" t="s">
        <v>6</v>
      </c>
      <c r="E1653" s="353" t="s">
        <v>110</v>
      </c>
      <c r="F1653" s="353"/>
      <c r="G1653" s="5" t="s">
        <v>17</v>
      </c>
      <c r="H1653" s="4" t="s">
        <v>18</v>
      </c>
      <c r="I1653" s="4" t="s">
        <v>19</v>
      </c>
      <c r="J1653" s="4" t="s">
        <v>7</v>
      </c>
    </row>
    <row r="1654" spans="1:10" ht="25.5">
      <c r="A1654" s="7" t="s">
        <v>111</v>
      </c>
      <c r="B1654" s="8" t="s">
        <v>491</v>
      </c>
      <c r="C1654" s="7" t="s">
        <v>27</v>
      </c>
      <c r="D1654" s="7" t="s">
        <v>492</v>
      </c>
      <c r="E1654" s="362" t="s">
        <v>112</v>
      </c>
      <c r="F1654" s="362"/>
      <c r="G1654" s="9" t="s">
        <v>119</v>
      </c>
      <c r="H1654" s="28">
        <v>1</v>
      </c>
      <c r="I1654" s="10">
        <v>17.39</v>
      </c>
      <c r="J1654" s="10">
        <v>17.39</v>
      </c>
    </row>
    <row r="1655" spans="1:10" ht="25.5">
      <c r="A1655" s="29" t="s">
        <v>113</v>
      </c>
      <c r="B1655" s="30" t="s">
        <v>526</v>
      </c>
      <c r="C1655" s="29" t="s">
        <v>27</v>
      </c>
      <c r="D1655" s="29" t="s">
        <v>527</v>
      </c>
      <c r="E1655" s="364" t="s">
        <v>112</v>
      </c>
      <c r="F1655" s="364"/>
      <c r="G1655" s="31" t="s">
        <v>119</v>
      </c>
      <c r="H1655" s="32">
        <v>1</v>
      </c>
      <c r="I1655" s="33">
        <v>0.13</v>
      </c>
      <c r="J1655" s="33">
        <v>0.13</v>
      </c>
    </row>
    <row r="1656" spans="1:10">
      <c r="A1656" s="34" t="s">
        <v>122</v>
      </c>
      <c r="B1656" s="35" t="s">
        <v>400</v>
      </c>
      <c r="C1656" s="34" t="s">
        <v>27</v>
      </c>
      <c r="D1656" s="34" t="s">
        <v>401</v>
      </c>
      <c r="E1656" s="361" t="s">
        <v>402</v>
      </c>
      <c r="F1656" s="361"/>
      <c r="G1656" s="36" t="s">
        <v>119</v>
      </c>
      <c r="H1656" s="37">
        <v>1</v>
      </c>
      <c r="I1656" s="38">
        <v>0.84</v>
      </c>
      <c r="J1656" s="38">
        <v>0.84</v>
      </c>
    </row>
    <row r="1657" spans="1:10" ht="25.5">
      <c r="A1657" s="34" t="s">
        <v>122</v>
      </c>
      <c r="B1657" s="35" t="s">
        <v>592</v>
      </c>
      <c r="C1657" s="34" t="s">
        <v>27</v>
      </c>
      <c r="D1657" s="34" t="s">
        <v>593</v>
      </c>
      <c r="E1657" s="361" t="s">
        <v>211</v>
      </c>
      <c r="F1657" s="361"/>
      <c r="G1657" s="36" t="s">
        <v>119</v>
      </c>
      <c r="H1657" s="37">
        <v>1</v>
      </c>
      <c r="I1657" s="38">
        <v>0.66</v>
      </c>
      <c r="J1657" s="38">
        <v>0.66</v>
      </c>
    </row>
    <row r="1658" spans="1:10" ht="25.5">
      <c r="A1658" s="34" t="s">
        <v>122</v>
      </c>
      <c r="B1658" s="35" t="s">
        <v>594</v>
      </c>
      <c r="C1658" s="34" t="s">
        <v>27</v>
      </c>
      <c r="D1658" s="34" t="s">
        <v>595</v>
      </c>
      <c r="E1658" s="361" t="s">
        <v>211</v>
      </c>
      <c r="F1658" s="361"/>
      <c r="G1658" s="36" t="s">
        <v>119</v>
      </c>
      <c r="H1658" s="37">
        <v>1</v>
      </c>
      <c r="I1658" s="38">
        <v>0.01</v>
      </c>
      <c r="J1658" s="38">
        <v>0.01</v>
      </c>
    </row>
    <row r="1659" spans="1:10">
      <c r="A1659" s="34" t="s">
        <v>122</v>
      </c>
      <c r="B1659" s="35" t="s">
        <v>405</v>
      </c>
      <c r="C1659" s="34" t="s">
        <v>27</v>
      </c>
      <c r="D1659" s="34" t="s">
        <v>406</v>
      </c>
      <c r="E1659" s="361" t="s">
        <v>402</v>
      </c>
      <c r="F1659" s="361"/>
      <c r="G1659" s="36" t="s">
        <v>119</v>
      </c>
      <c r="H1659" s="37">
        <v>1</v>
      </c>
      <c r="I1659" s="38">
        <v>0.7</v>
      </c>
      <c r="J1659" s="38">
        <v>0.7</v>
      </c>
    </row>
    <row r="1660" spans="1:10">
      <c r="A1660" s="34" t="s">
        <v>122</v>
      </c>
      <c r="B1660" s="35" t="s">
        <v>528</v>
      </c>
      <c r="C1660" s="34" t="s">
        <v>27</v>
      </c>
      <c r="D1660" s="34" t="s">
        <v>529</v>
      </c>
      <c r="E1660" s="361" t="s">
        <v>399</v>
      </c>
      <c r="F1660" s="361"/>
      <c r="G1660" s="36" t="s">
        <v>119</v>
      </c>
      <c r="H1660" s="37">
        <v>1</v>
      </c>
      <c r="I1660" s="38">
        <v>14.44</v>
      </c>
      <c r="J1660" s="38">
        <v>14.44</v>
      </c>
    </row>
    <row r="1661" spans="1:10">
      <c r="A1661" s="34" t="s">
        <v>122</v>
      </c>
      <c r="B1661" s="35" t="s">
        <v>409</v>
      </c>
      <c r="C1661" s="34" t="s">
        <v>27</v>
      </c>
      <c r="D1661" s="34" t="s">
        <v>410</v>
      </c>
      <c r="E1661" s="361" t="s">
        <v>411</v>
      </c>
      <c r="F1661" s="361"/>
      <c r="G1661" s="36" t="s">
        <v>119</v>
      </c>
      <c r="H1661" s="37">
        <v>1</v>
      </c>
      <c r="I1661" s="38">
        <v>0.01</v>
      </c>
      <c r="J1661" s="38">
        <v>0.01</v>
      </c>
    </row>
    <row r="1662" spans="1:10">
      <c r="A1662" s="34" t="s">
        <v>122</v>
      </c>
      <c r="B1662" s="35" t="s">
        <v>412</v>
      </c>
      <c r="C1662" s="34" t="s">
        <v>27</v>
      </c>
      <c r="D1662" s="34" t="s">
        <v>413</v>
      </c>
      <c r="E1662" s="361" t="s">
        <v>414</v>
      </c>
      <c r="F1662" s="361"/>
      <c r="G1662" s="36" t="s">
        <v>119</v>
      </c>
      <c r="H1662" s="37">
        <v>1</v>
      </c>
      <c r="I1662" s="38">
        <v>0.6</v>
      </c>
      <c r="J1662" s="38">
        <v>0.6</v>
      </c>
    </row>
    <row r="1663" spans="1:10" ht="25.5">
      <c r="A1663" s="39"/>
      <c r="B1663" s="39"/>
      <c r="C1663" s="39"/>
      <c r="D1663" s="39"/>
      <c r="E1663" s="39" t="s">
        <v>124</v>
      </c>
      <c r="F1663" s="40">
        <v>7.8464106999999998</v>
      </c>
      <c r="G1663" s="39" t="s">
        <v>125</v>
      </c>
      <c r="H1663" s="40">
        <v>6.72</v>
      </c>
      <c r="I1663" s="39" t="s">
        <v>126</v>
      </c>
      <c r="J1663" s="40">
        <v>14.57</v>
      </c>
    </row>
    <row r="1664" spans="1:10" ht="15" thickBot="1">
      <c r="A1664" s="39"/>
      <c r="B1664" s="39"/>
      <c r="C1664" s="39"/>
      <c r="D1664" s="39"/>
      <c r="E1664" s="39" t="s">
        <v>127</v>
      </c>
      <c r="F1664" s="40">
        <v>4.38</v>
      </c>
      <c r="G1664" s="39"/>
      <c r="H1664" s="363" t="s">
        <v>128</v>
      </c>
      <c r="I1664" s="363"/>
      <c r="J1664" s="40">
        <v>21.77</v>
      </c>
    </row>
    <row r="1665" spans="1:10" ht="15" thickTop="1">
      <c r="A1665" s="41"/>
      <c r="B1665" s="41"/>
      <c r="C1665" s="41"/>
      <c r="D1665" s="41"/>
      <c r="E1665" s="41"/>
      <c r="F1665" s="41"/>
      <c r="G1665" s="41"/>
      <c r="H1665" s="41"/>
      <c r="I1665" s="41"/>
      <c r="J1665" s="41"/>
    </row>
    <row r="1666" spans="1:10" ht="15">
      <c r="A1666" s="3"/>
      <c r="B1666" s="4" t="s">
        <v>15</v>
      </c>
      <c r="C1666" s="3" t="s">
        <v>16</v>
      </c>
      <c r="D1666" s="3" t="s">
        <v>6</v>
      </c>
      <c r="E1666" s="353" t="s">
        <v>110</v>
      </c>
      <c r="F1666" s="353"/>
      <c r="G1666" s="5" t="s">
        <v>17</v>
      </c>
      <c r="H1666" s="4" t="s">
        <v>18</v>
      </c>
      <c r="I1666" s="4" t="s">
        <v>19</v>
      </c>
      <c r="J1666" s="4" t="s">
        <v>7</v>
      </c>
    </row>
    <row r="1667" spans="1:10" ht="25.5">
      <c r="A1667" s="7" t="s">
        <v>111</v>
      </c>
      <c r="B1667" s="8" t="s">
        <v>1036</v>
      </c>
      <c r="C1667" s="7" t="s">
        <v>27</v>
      </c>
      <c r="D1667" s="7" t="s">
        <v>1037</v>
      </c>
      <c r="E1667" s="362" t="s">
        <v>112</v>
      </c>
      <c r="F1667" s="362"/>
      <c r="G1667" s="9" t="s">
        <v>119</v>
      </c>
      <c r="H1667" s="28">
        <v>1</v>
      </c>
      <c r="I1667" s="10">
        <v>18.02</v>
      </c>
      <c r="J1667" s="10">
        <v>18.02</v>
      </c>
    </row>
    <row r="1668" spans="1:10" ht="25.5">
      <c r="A1668" s="29" t="s">
        <v>113</v>
      </c>
      <c r="B1668" s="30" t="s">
        <v>1022</v>
      </c>
      <c r="C1668" s="29" t="s">
        <v>27</v>
      </c>
      <c r="D1668" s="29" t="s">
        <v>1023</v>
      </c>
      <c r="E1668" s="364" t="s">
        <v>112</v>
      </c>
      <c r="F1668" s="364"/>
      <c r="G1668" s="31" t="s">
        <v>119</v>
      </c>
      <c r="H1668" s="32">
        <v>1</v>
      </c>
      <c r="I1668" s="33">
        <v>0.14000000000000001</v>
      </c>
      <c r="J1668" s="33">
        <v>0.14000000000000001</v>
      </c>
    </row>
    <row r="1669" spans="1:10">
      <c r="A1669" s="34" t="s">
        <v>122</v>
      </c>
      <c r="B1669" s="35" t="s">
        <v>400</v>
      </c>
      <c r="C1669" s="34" t="s">
        <v>27</v>
      </c>
      <c r="D1669" s="34" t="s">
        <v>401</v>
      </c>
      <c r="E1669" s="361" t="s">
        <v>402</v>
      </c>
      <c r="F1669" s="361"/>
      <c r="G1669" s="36" t="s">
        <v>119</v>
      </c>
      <c r="H1669" s="37">
        <v>1</v>
      </c>
      <c r="I1669" s="38">
        <v>0.84</v>
      </c>
      <c r="J1669" s="38">
        <v>0.84</v>
      </c>
    </row>
    <row r="1670" spans="1:10" ht="25.5">
      <c r="A1670" s="34" t="s">
        <v>122</v>
      </c>
      <c r="B1670" s="35" t="s">
        <v>592</v>
      </c>
      <c r="C1670" s="34" t="s">
        <v>27</v>
      </c>
      <c r="D1670" s="34" t="s">
        <v>593</v>
      </c>
      <c r="E1670" s="361" t="s">
        <v>211</v>
      </c>
      <c r="F1670" s="361"/>
      <c r="G1670" s="36" t="s">
        <v>119</v>
      </c>
      <c r="H1670" s="37">
        <v>1</v>
      </c>
      <c r="I1670" s="38">
        <v>0.66</v>
      </c>
      <c r="J1670" s="38">
        <v>0.66</v>
      </c>
    </row>
    <row r="1671" spans="1:10">
      <c r="A1671" s="34" t="s">
        <v>122</v>
      </c>
      <c r="B1671" s="35" t="s">
        <v>405</v>
      </c>
      <c r="C1671" s="34" t="s">
        <v>27</v>
      </c>
      <c r="D1671" s="34" t="s">
        <v>406</v>
      </c>
      <c r="E1671" s="361" t="s">
        <v>402</v>
      </c>
      <c r="F1671" s="361"/>
      <c r="G1671" s="36" t="s">
        <v>119</v>
      </c>
      <c r="H1671" s="37">
        <v>1</v>
      </c>
      <c r="I1671" s="38">
        <v>0.7</v>
      </c>
      <c r="J1671" s="38">
        <v>0.7</v>
      </c>
    </row>
    <row r="1672" spans="1:10" ht="25.5">
      <c r="A1672" s="34" t="s">
        <v>122</v>
      </c>
      <c r="B1672" s="35" t="s">
        <v>594</v>
      </c>
      <c r="C1672" s="34" t="s">
        <v>27</v>
      </c>
      <c r="D1672" s="34" t="s">
        <v>595</v>
      </c>
      <c r="E1672" s="361" t="s">
        <v>211</v>
      </c>
      <c r="F1672" s="361"/>
      <c r="G1672" s="36" t="s">
        <v>119</v>
      </c>
      <c r="H1672" s="37">
        <v>1</v>
      </c>
      <c r="I1672" s="38">
        <v>0.01</v>
      </c>
      <c r="J1672" s="38">
        <v>0.01</v>
      </c>
    </row>
    <row r="1673" spans="1:10">
      <c r="A1673" s="34" t="s">
        <v>122</v>
      </c>
      <c r="B1673" s="35" t="s">
        <v>1024</v>
      </c>
      <c r="C1673" s="34" t="s">
        <v>27</v>
      </c>
      <c r="D1673" s="34" t="s">
        <v>1025</v>
      </c>
      <c r="E1673" s="361" t="s">
        <v>399</v>
      </c>
      <c r="F1673" s="361"/>
      <c r="G1673" s="36" t="s">
        <v>119</v>
      </c>
      <c r="H1673" s="37">
        <v>1</v>
      </c>
      <c r="I1673" s="38">
        <v>15.06</v>
      </c>
      <c r="J1673" s="38">
        <v>15.06</v>
      </c>
    </row>
    <row r="1674" spans="1:10">
      <c r="A1674" s="34" t="s">
        <v>122</v>
      </c>
      <c r="B1674" s="35" t="s">
        <v>409</v>
      </c>
      <c r="C1674" s="34" t="s">
        <v>27</v>
      </c>
      <c r="D1674" s="34" t="s">
        <v>410</v>
      </c>
      <c r="E1674" s="361" t="s">
        <v>411</v>
      </c>
      <c r="F1674" s="361"/>
      <c r="G1674" s="36" t="s">
        <v>119</v>
      </c>
      <c r="H1674" s="37">
        <v>1</v>
      </c>
      <c r="I1674" s="38">
        <v>0.01</v>
      </c>
      <c r="J1674" s="38">
        <v>0.01</v>
      </c>
    </row>
    <row r="1675" spans="1:10">
      <c r="A1675" s="34" t="s">
        <v>122</v>
      </c>
      <c r="B1675" s="35" t="s">
        <v>412</v>
      </c>
      <c r="C1675" s="34" t="s">
        <v>27</v>
      </c>
      <c r="D1675" s="34" t="s">
        <v>413</v>
      </c>
      <c r="E1675" s="361" t="s">
        <v>414</v>
      </c>
      <c r="F1675" s="361"/>
      <c r="G1675" s="36" t="s">
        <v>119</v>
      </c>
      <c r="H1675" s="37">
        <v>1</v>
      </c>
      <c r="I1675" s="38">
        <v>0.6</v>
      </c>
      <c r="J1675" s="38">
        <v>0.6</v>
      </c>
    </row>
    <row r="1676" spans="1:10" ht="25.5">
      <c r="A1676" s="39"/>
      <c r="B1676" s="39"/>
      <c r="C1676" s="39"/>
      <c r="D1676" s="39"/>
      <c r="E1676" s="39" t="s">
        <v>124</v>
      </c>
      <c r="F1676" s="40">
        <v>8.1856857999999999</v>
      </c>
      <c r="G1676" s="39" t="s">
        <v>125</v>
      </c>
      <c r="H1676" s="40">
        <v>7.01</v>
      </c>
      <c r="I1676" s="39" t="s">
        <v>126</v>
      </c>
      <c r="J1676" s="40">
        <v>15.2</v>
      </c>
    </row>
    <row r="1677" spans="1:10" ht="15" thickBot="1">
      <c r="A1677" s="39"/>
      <c r="B1677" s="39"/>
      <c r="C1677" s="39"/>
      <c r="D1677" s="39"/>
      <c r="E1677" s="39" t="s">
        <v>127</v>
      </c>
      <c r="F1677" s="40">
        <v>4.54</v>
      </c>
      <c r="G1677" s="39"/>
      <c r="H1677" s="363" t="s">
        <v>128</v>
      </c>
      <c r="I1677" s="363"/>
      <c r="J1677" s="40">
        <v>22.56</v>
      </c>
    </row>
    <row r="1678" spans="1:10" ht="15" thickTop="1">
      <c r="A1678" s="41"/>
      <c r="B1678" s="41"/>
      <c r="C1678" s="41"/>
      <c r="D1678" s="41"/>
      <c r="E1678" s="41"/>
      <c r="F1678" s="41"/>
      <c r="G1678" s="41"/>
      <c r="H1678" s="41"/>
      <c r="I1678" s="41"/>
      <c r="J1678" s="41"/>
    </row>
    <row r="1679" spans="1:10" ht="15">
      <c r="A1679" s="3"/>
      <c r="B1679" s="4" t="s">
        <v>15</v>
      </c>
      <c r="C1679" s="3" t="s">
        <v>16</v>
      </c>
      <c r="D1679" s="3" t="s">
        <v>6</v>
      </c>
      <c r="E1679" s="353" t="s">
        <v>110</v>
      </c>
      <c r="F1679" s="353"/>
      <c r="G1679" s="5" t="s">
        <v>17</v>
      </c>
      <c r="H1679" s="4" t="s">
        <v>18</v>
      </c>
      <c r="I1679" s="4" t="s">
        <v>19</v>
      </c>
      <c r="J1679" s="4" t="s">
        <v>7</v>
      </c>
    </row>
    <row r="1680" spans="1:10">
      <c r="A1680" s="7" t="s">
        <v>111</v>
      </c>
      <c r="B1680" s="8" t="s">
        <v>159</v>
      </c>
      <c r="C1680" s="7" t="s">
        <v>27</v>
      </c>
      <c r="D1680" s="7" t="s">
        <v>160</v>
      </c>
      <c r="E1680" s="362" t="s">
        <v>112</v>
      </c>
      <c r="F1680" s="362"/>
      <c r="G1680" s="9" t="s">
        <v>119</v>
      </c>
      <c r="H1680" s="28">
        <v>1</v>
      </c>
      <c r="I1680" s="10">
        <v>17.57</v>
      </c>
      <c r="J1680" s="10">
        <v>17.57</v>
      </c>
    </row>
    <row r="1681" spans="1:10" ht="25.5">
      <c r="A1681" s="29" t="s">
        <v>113</v>
      </c>
      <c r="B1681" s="30" t="s">
        <v>530</v>
      </c>
      <c r="C1681" s="29" t="s">
        <v>27</v>
      </c>
      <c r="D1681" s="29" t="s">
        <v>531</v>
      </c>
      <c r="E1681" s="364" t="s">
        <v>112</v>
      </c>
      <c r="F1681" s="364"/>
      <c r="G1681" s="31" t="s">
        <v>119</v>
      </c>
      <c r="H1681" s="32">
        <v>1</v>
      </c>
      <c r="I1681" s="33">
        <v>0.23</v>
      </c>
      <c r="J1681" s="33">
        <v>0.23</v>
      </c>
    </row>
    <row r="1682" spans="1:10">
      <c r="A1682" s="34" t="s">
        <v>122</v>
      </c>
      <c r="B1682" s="35" t="s">
        <v>400</v>
      </c>
      <c r="C1682" s="34" t="s">
        <v>27</v>
      </c>
      <c r="D1682" s="34" t="s">
        <v>401</v>
      </c>
      <c r="E1682" s="361" t="s">
        <v>402</v>
      </c>
      <c r="F1682" s="361"/>
      <c r="G1682" s="36" t="s">
        <v>119</v>
      </c>
      <c r="H1682" s="37">
        <v>1</v>
      </c>
      <c r="I1682" s="38">
        <v>0.84</v>
      </c>
      <c r="J1682" s="38">
        <v>0.84</v>
      </c>
    </row>
    <row r="1683" spans="1:10" ht="25.5">
      <c r="A1683" s="34" t="s">
        <v>122</v>
      </c>
      <c r="B1683" s="35" t="s">
        <v>403</v>
      </c>
      <c r="C1683" s="34" t="s">
        <v>27</v>
      </c>
      <c r="D1683" s="34" t="s">
        <v>404</v>
      </c>
      <c r="E1683" s="361" t="s">
        <v>211</v>
      </c>
      <c r="F1683" s="361"/>
      <c r="G1683" s="36" t="s">
        <v>119</v>
      </c>
      <c r="H1683" s="37">
        <v>1</v>
      </c>
      <c r="I1683" s="38">
        <v>0.94</v>
      </c>
      <c r="J1683" s="38">
        <v>0.94</v>
      </c>
    </row>
    <row r="1684" spans="1:10">
      <c r="A1684" s="34" t="s">
        <v>122</v>
      </c>
      <c r="B1684" s="35" t="s">
        <v>405</v>
      </c>
      <c r="C1684" s="34" t="s">
        <v>27</v>
      </c>
      <c r="D1684" s="34" t="s">
        <v>406</v>
      </c>
      <c r="E1684" s="361" t="s">
        <v>402</v>
      </c>
      <c r="F1684" s="361"/>
      <c r="G1684" s="36" t="s">
        <v>119</v>
      </c>
      <c r="H1684" s="37">
        <v>1</v>
      </c>
      <c r="I1684" s="38">
        <v>0.7</v>
      </c>
      <c r="J1684" s="38">
        <v>0.7</v>
      </c>
    </row>
    <row r="1685" spans="1:10" ht="25.5">
      <c r="A1685" s="34" t="s">
        <v>122</v>
      </c>
      <c r="B1685" s="35" t="s">
        <v>407</v>
      </c>
      <c r="C1685" s="34" t="s">
        <v>27</v>
      </c>
      <c r="D1685" s="34" t="s">
        <v>408</v>
      </c>
      <c r="E1685" s="361" t="s">
        <v>211</v>
      </c>
      <c r="F1685" s="361"/>
      <c r="G1685" s="36" t="s">
        <v>119</v>
      </c>
      <c r="H1685" s="37">
        <v>1</v>
      </c>
      <c r="I1685" s="38">
        <v>0.64</v>
      </c>
      <c r="J1685" s="38">
        <v>0.64</v>
      </c>
    </row>
    <row r="1686" spans="1:10">
      <c r="A1686" s="34" t="s">
        <v>122</v>
      </c>
      <c r="B1686" s="35" t="s">
        <v>532</v>
      </c>
      <c r="C1686" s="34" t="s">
        <v>27</v>
      </c>
      <c r="D1686" s="34" t="s">
        <v>1026</v>
      </c>
      <c r="E1686" s="361" t="s">
        <v>399</v>
      </c>
      <c r="F1686" s="361"/>
      <c r="G1686" s="36" t="s">
        <v>119</v>
      </c>
      <c r="H1686" s="37">
        <v>1</v>
      </c>
      <c r="I1686" s="38">
        <v>13.61</v>
      </c>
      <c r="J1686" s="38">
        <v>13.61</v>
      </c>
    </row>
    <row r="1687" spans="1:10">
      <c r="A1687" s="34" t="s">
        <v>122</v>
      </c>
      <c r="B1687" s="35" t="s">
        <v>409</v>
      </c>
      <c r="C1687" s="34" t="s">
        <v>27</v>
      </c>
      <c r="D1687" s="34" t="s">
        <v>410</v>
      </c>
      <c r="E1687" s="361" t="s">
        <v>411</v>
      </c>
      <c r="F1687" s="361"/>
      <c r="G1687" s="36" t="s">
        <v>119</v>
      </c>
      <c r="H1687" s="37">
        <v>1</v>
      </c>
      <c r="I1687" s="38">
        <v>0.01</v>
      </c>
      <c r="J1687" s="38">
        <v>0.01</v>
      </c>
    </row>
    <row r="1688" spans="1:10">
      <c r="A1688" s="34" t="s">
        <v>122</v>
      </c>
      <c r="B1688" s="35" t="s">
        <v>412</v>
      </c>
      <c r="C1688" s="34" t="s">
        <v>27</v>
      </c>
      <c r="D1688" s="34" t="s">
        <v>413</v>
      </c>
      <c r="E1688" s="361" t="s">
        <v>414</v>
      </c>
      <c r="F1688" s="361"/>
      <c r="G1688" s="36" t="s">
        <v>119</v>
      </c>
      <c r="H1688" s="37">
        <v>1</v>
      </c>
      <c r="I1688" s="38">
        <v>0.6</v>
      </c>
      <c r="J1688" s="38">
        <v>0.6</v>
      </c>
    </row>
    <row r="1689" spans="1:10" ht="25.5">
      <c r="A1689" s="39"/>
      <c r="B1689" s="39"/>
      <c r="C1689" s="39"/>
      <c r="D1689" s="39"/>
      <c r="E1689" s="39" t="s">
        <v>124</v>
      </c>
      <c r="F1689" s="40">
        <v>7.4532824</v>
      </c>
      <c r="G1689" s="39" t="s">
        <v>125</v>
      </c>
      <c r="H1689" s="40">
        <v>6.39</v>
      </c>
      <c r="I1689" s="39" t="s">
        <v>126</v>
      </c>
      <c r="J1689" s="40">
        <v>13.84</v>
      </c>
    </row>
    <row r="1690" spans="1:10" ht="15" thickBot="1">
      <c r="A1690" s="39"/>
      <c r="B1690" s="39"/>
      <c r="C1690" s="39"/>
      <c r="D1690" s="39"/>
      <c r="E1690" s="39" t="s">
        <v>127</v>
      </c>
      <c r="F1690" s="40">
        <v>4.43</v>
      </c>
      <c r="G1690" s="39"/>
      <c r="H1690" s="363" t="s">
        <v>128</v>
      </c>
      <c r="I1690" s="363"/>
      <c r="J1690" s="40">
        <v>22</v>
      </c>
    </row>
    <row r="1691" spans="1:10" ht="15" thickTop="1">
      <c r="A1691" s="41"/>
      <c r="B1691" s="41"/>
      <c r="C1691" s="41"/>
      <c r="D1691" s="41"/>
      <c r="E1691" s="41"/>
      <c r="F1691" s="41"/>
      <c r="G1691" s="41"/>
      <c r="H1691" s="41"/>
      <c r="I1691" s="41"/>
      <c r="J1691" s="41"/>
    </row>
    <row r="1692" spans="1:10" ht="15">
      <c r="A1692" s="3"/>
      <c r="B1692" s="4" t="s">
        <v>15</v>
      </c>
      <c r="C1692" s="3" t="s">
        <v>16</v>
      </c>
      <c r="D1692" s="3" t="s">
        <v>6</v>
      </c>
      <c r="E1692" s="353" t="s">
        <v>110</v>
      </c>
      <c r="F1692" s="353"/>
      <c r="G1692" s="5" t="s">
        <v>17</v>
      </c>
      <c r="H1692" s="4" t="s">
        <v>18</v>
      </c>
      <c r="I1692" s="4" t="s">
        <v>19</v>
      </c>
      <c r="J1692" s="4" t="s">
        <v>7</v>
      </c>
    </row>
    <row r="1693" spans="1:10">
      <c r="A1693" s="7" t="s">
        <v>111</v>
      </c>
      <c r="B1693" s="8" t="s">
        <v>224</v>
      </c>
      <c r="C1693" s="7" t="s">
        <v>27</v>
      </c>
      <c r="D1693" s="7" t="s">
        <v>225</v>
      </c>
      <c r="E1693" s="362" t="s">
        <v>112</v>
      </c>
      <c r="F1693" s="362"/>
      <c r="G1693" s="9" t="s">
        <v>119</v>
      </c>
      <c r="H1693" s="28">
        <v>1</v>
      </c>
      <c r="I1693" s="10">
        <v>18.489999999999998</v>
      </c>
      <c r="J1693" s="10">
        <v>18.489999999999998</v>
      </c>
    </row>
    <row r="1694" spans="1:10" ht="25.5">
      <c r="A1694" s="29" t="s">
        <v>113</v>
      </c>
      <c r="B1694" s="30" t="s">
        <v>533</v>
      </c>
      <c r="C1694" s="29" t="s">
        <v>27</v>
      </c>
      <c r="D1694" s="29" t="s">
        <v>534</v>
      </c>
      <c r="E1694" s="364" t="s">
        <v>112</v>
      </c>
      <c r="F1694" s="364"/>
      <c r="G1694" s="31" t="s">
        <v>119</v>
      </c>
      <c r="H1694" s="32">
        <v>1</v>
      </c>
      <c r="I1694" s="33">
        <v>0.16</v>
      </c>
      <c r="J1694" s="33">
        <v>0.16</v>
      </c>
    </row>
    <row r="1695" spans="1:10">
      <c r="A1695" s="34" t="s">
        <v>122</v>
      </c>
      <c r="B1695" s="35" t="s">
        <v>400</v>
      </c>
      <c r="C1695" s="34" t="s">
        <v>27</v>
      </c>
      <c r="D1695" s="34" t="s">
        <v>401</v>
      </c>
      <c r="E1695" s="361" t="s">
        <v>402</v>
      </c>
      <c r="F1695" s="361"/>
      <c r="G1695" s="36" t="s">
        <v>119</v>
      </c>
      <c r="H1695" s="37">
        <v>1</v>
      </c>
      <c r="I1695" s="38">
        <v>0.84</v>
      </c>
      <c r="J1695" s="38">
        <v>0.84</v>
      </c>
    </row>
    <row r="1696" spans="1:10" ht="25.5">
      <c r="A1696" s="34" t="s">
        <v>122</v>
      </c>
      <c r="B1696" s="35" t="s">
        <v>598</v>
      </c>
      <c r="C1696" s="34" t="s">
        <v>27</v>
      </c>
      <c r="D1696" s="34" t="s">
        <v>599</v>
      </c>
      <c r="E1696" s="361" t="s">
        <v>211</v>
      </c>
      <c r="F1696" s="361"/>
      <c r="G1696" s="36" t="s">
        <v>119</v>
      </c>
      <c r="H1696" s="37">
        <v>1</v>
      </c>
      <c r="I1696" s="38">
        <v>1.29</v>
      </c>
      <c r="J1696" s="38">
        <v>1.29</v>
      </c>
    </row>
    <row r="1697" spans="1:10">
      <c r="A1697" s="34" t="s">
        <v>122</v>
      </c>
      <c r="B1697" s="35" t="s">
        <v>405</v>
      </c>
      <c r="C1697" s="34" t="s">
        <v>27</v>
      </c>
      <c r="D1697" s="34" t="s">
        <v>406</v>
      </c>
      <c r="E1697" s="361" t="s">
        <v>402</v>
      </c>
      <c r="F1697" s="361"/>
      <c r="G1697" s="36" t="s">
        <v>119</v>
      </c>
      <c r="H1697" s="37">
        <v>1</v>
      </c>
      <c r="I1697" s="38">
        <v>0.7</v>
      </c>
      <c r="J1697" s="38">
        <v>0.7</v>
      </c>
    </row>
    <row r="1698" spans="1:10" ht="25.5">
      <c r="A1698" s="34" t="s">
        <v>122</v>
      </c>
      <c r="B1698" s="35" t="s">
        <v>600</v>
      </c>
      <c r="C1698" s="34" t="s">
        <v>27</v>
      </c>
      <c r="D1698" s="34" t="s">
        <v>601</v>
      </c>
      <c r="E1698" s="361" t="s">
        <v>211</v>
      </c>
      <c r="F1698" s="361"/>
      <c r="G1698" s="36" t="s">
        <v>119</v>
      </c>
      <c r="H1698" s="37">
        <v>1</v>
      </c>
      <c r="I1698" s="38">
        <v>1.28</v>
      </c>
      <c r="J1698" s="38">
        <v>1.28</v>
      </c>
    </row>
    <row r="1699" spans="1:10">
      <c r="A1699" s="34" t="s">
        <v>122</v>
      </c>
      <c r="B1699" s="35" t="s">
        <v>535</v>
      </c>
      <c r="C1699" s="34" t="s">
        <v>27</v>
      </c>
      <c r="D1699" s="34" t="s">
        <v>1027</v>
      </c>
      <c r="E1699" s="361" t="s">
        <v>399</v>
      </c>
      <c r="F1699" s="361"/>
      <c r="G1699" s="36" t="s">
        <v>119</v>
      </c>
      <c r="H1699" s="37">
        <v>1</v>
      </c>
      <c r="I1699" s="38">
        <v>13.61</v>
      </c>
      <c r="J1699" s="38">
        <v>13.61</v>
      </c>
    </row>
    <row r="1700" spans="1:10">
      <c r="A1700" s="34" t="s">
        <v>122</v>
      </c>
      <c r="B1700" s="35" t="s">
        <v>409</v>
      </c>
      <c r="C1700" s="34" t="s">
        <v>27</v>
      </c>
      <c r="D1700" s="34" t="s">
        <v>410</v>
      </c>
      <c r="E1700" s="361" t="s">
        <v>411</v>
      </c>
      <c r="F1700" s="361"/>
      <c r="G1700" s="36" t="s">
        <v>119</v>
      </c>
      <c r="H1700" s="37">
        <v>1</v>
      </c>
      <c r="I1700" s="38">
        <v>0.01</v>
      </c>
      <c r="J1700" s="38">
        <v>0.01</v>
      </c>
    </row>
    <row r="1701" spans="1:10">
      <c r="A1701" s="34" t="s">
        <v>122</v>
      </c>
      <c r="B1701" s="35" t="s">
        <v>412</v>
      </c>
      <c r="C1701" s="34" t="s">
        <v>27</v>
      </c>
      <c r="D1701" s="34" t="s">
        <v>413</v>
      </c>
      <c r="E1701" s="361" t="s">
        <v>414</v>
      </c>
      <c r="F1701" s="361"/>
      <c r="G1701" s="36" t="s">
        <v>119</v>
      </c>
      <c r="H1701" s="37">
        <v>1</v>
      </c>
      <c r="I1701" s="38">
        <v>0.6</v>
      </c>
      <c r="J1701" s="38">
        <v>0.6</v>
      </c>
    </row>
    <row r="1702" spans="1:10" ht="25.5">
      <c r="A1702" s="39"/>
      <c r="B1702" s="39"/>
      <c r="C1702" s="39"/>
      <c r="D1702" s="39"/>
      <c r="E1702" s="39" t="s">
        <v>124</v>
      </c>
      <c r="F1702" s="40">
        <v>7.4155851000000004</v>
      </c>
      <c r="G1702" s="39" t="s">
        <v>125</v>
      </c>
      <c r="H1702" s="40">
        <v>6.35</v>
      </c>
      <c r="I1702" s="39" t="s">
        <v>126</v>
      </c>
      <c r="J1702" s="40">
        <v>13.77</v>
      </c>
    </row>
    <row r="1703" spans="1:10" ht="15" thickBot="1">
      <c r="A1703" s="39"/>
      <c r="B1703" s="39"/>
      <c r="C1703" s="39"/>
      <c r="D1703" s="39"/>
      <c r="E1703" s="39" t="s">
        <v>127</v>
      </c>
      <c r="F1703" s="40">
        <v>4.66</v>
      </c>
      <c r="G1703" s="39"/>
      <c r="H1703" s="363" t="s">
        <v>128</v>
      </c>
      <c r="I1703" s="363"/>
      <c r="J1703" s="40">
        <v>23.15</v>
      </c>
    </row>
    <row r="1704" spans="1:10" ht="15" thickTop="1">
      <c r="A1704" s="41"/>
      <c r="B1704" s="41"/>
      <c r="C1704" s="41"/>
      <c r="D1704" s="41"/>
      <c r="E1704" s="41"/>
      <c r="F1704" s="41"/>
      <c r="G1704" s="41"/>
      <c r="H1704" s="41"/>
      <c r="I1704" s="41"/>
      <c r="J1704" s="41"/>
    </row>
    <row r="1705" spans="1:10" ht="15">
      <c r="A1705" s="3"/>
      <c r="B1705" s="4" t="s">
        <v>15</v>
      </c>
      <c r="C1705" s="3" t="s">
        <v>16</v>
      </c>
      <c r="D1705" s="3" t="s">
        <v>6</v>
      </c>
      <c r="E1705" s="353" t="s">
        <v>110</v>
      </c>
      <c r="F1705" s="353"/>
      <c r="G1705" s="5" t="s">
        <v>17</v>
      </c>
      <c r="H1705" s="4" t="s">
        <v>18</v>
      </c>
      <c r="I1705" s="4" t="s">
        <v>19</v>
      </c>
      <c r="J1705" s="4" t="s">
        <v>7</v>
      </c>
    </row>
    <row r="1706" spans="1:10" ht="38.25">
      <c r="A1706" s="7" t="s">
        <v>111</v>
      </c>
      <c r="B1706" s="8" t="s">
        <v>911</v>
      </c>
      <c r="C1706" s="7" t="s">
        <v>27</v>
      </c>
      <c r="D1706" s="7" t="s">
        <v>912</v>
      </c>
      <c r="E1706" s="362" t="s">
        <v>144</v>
      </c>
      <c r="F1706" s="362"/>
      <c r="G1706" s="9" t="s">
        <v>25</v>
      </c>
      <c r="H1706" s="28">
        <v>1</v>
      </c>
      <c r="I1706" s="10">
        <v>6.42</v>
      </c>
      <c r="J1706" s="10">
        <v>6.42</v>
      </c>
    </row>
    <row r="1707" spans="1:10" ht="25.5">
      <c r="A1707" s="29" t="s">
        <v>113</v>
      </c>
      <c r="B1707" s="30" t="s">
        <v>224</v>
      </c>
      <c r="C1707" s="29" t="s">
        <v>27</v>
      </c>
      <c r="D1707" s="29" t="s">
        <v>225</v>
      </c>
      <c r="E1707" s="364" t="s">
        <v>112</v>
      </c>
      <c r="F1707" s="364"/>
      <c r="G1707" s="31" t="s">
        <v>119</v>
      </c>
      <c r="H1707" s="32">
        <v>6.3500000000000001E-2</v>
      </c>
      <c r="I1707" s="33">
        <v>18.489999999999998</v>
      </c>
      <c r="J1707" s="33">
        <v>1.17</v>
      </c>
    </row>
    <row r="1708" spans="1:10">
      <c r="A1708" s="34" t="s">
        <v>122</v>
      </c>
      <c r="B1708" s="35" t="s">
        <v>298</v>
      </c>
      <c r="C1708" s="34" t="s">
        <v>27</v>
      </c>
      <c r="D1708" s="34" t="s">
        <v>299</v>
      </c>
      <c r="E1708" s="361" t="s">
        <v>123</v>
      </c>
      <c r="F1708" s="361"/>
      <c r="G1708" s="36" t="s">
        <v>187</v>
      </c>
      <c r="H1708" s="37">
        <v>5.7500000000000002E-2</v>
      </c>
      <c r="I1708" s="38">
        <v>12.44</v>
      </c>
      <c r="J1708" s="38">
        <v>0.71</v>
      </c>
    </row>
    <row r="1709" spans="1:10">
      <c r="A1709" s="34" t="s">
        <v>122</v>
      </c>
      <c r="B1709" s="35" t="s">
        <v>954</v>
      </c>
      <c r="C1709" s="34" t="s">
        <v>27</v>
      </c>
      <c r="D1709" s="34" t="s">
        <v>955</v>
      </c>
      <c r="E1709" s="361" t="s">
        <v>123</v>
      </c>
      <c r="F1709" s="361"/>
      <c r="G1709" s="36" t="s">
        <v>187</v>
      </c>
      <c r="H1709" s="37">
        <v>0.1908</v>
      </c>
      <c r="I1709" s="38">
        <v>23.8</v>
      </c>
      <c r="J1709" s="38">
        <v>4.54</v>
      </c>
    </row>
    <row r="1710" spans="1:10" ht="25.5">
      <c r="A1710" s="39"/>
      <c r="B1710" s="39"/>
      <c r="C1710" s="39"/>
      <c r="D1710" s="39"/>
      <c r="E1710" s="39" t="s">
        <v>124</v>
      </c>
      <c r="F1710" s="40">
        <v>0.46852280682858527</v>
      </c>
      <c r="G1710" s="39" t="s">
        <v>125</v>
      </c>
      <c r="H1710" s="40">
        <v>0.4</v>
      </c>
      <c r="I1710" s="39" t="s">
        <v>126</v>
      </c>
      <c r="J1710" s="40">
        <v>0.87</v>
      </c>
    </row>
    <row r="1711" spans="1:10" ht="15" thickBot="1">
      <c r="A1711" s="39"/>
      <c r="B1711" s="39"/>
      <c r="C1711" s="39"/>
      <c r="D1711" s="39"/>
      <c r="E1711" s="39" t="s">
        <v>127</v>
      </c>
      <c r="F1711" s="40">
        <v>1.61</v>
      </c>
      <c r="G1711" s="39"/>
      <c r="H1711" s="363" t="s">
        <v>128</v>
      </c>
      <c r="I1711" s="363"/>
      <c r="J1711" s="40">
        <v>8.0299999999999994</v>
      </c>
    </row>
    <row r="1712" spans="1:10" ht="15" thickTop="1">
      <c r="A1712" s="41"/>
      <c r="B1712" s="41"/>
      <c r="C1712" s="41"/>
      <c r="D1712" s="41"/>
      <c r="E1712" s="41"/>
      <c r="F1712" s="41"/>
      <c r="G1712" s="41"/>
      <c r="H1712" s="41"/>
      <c r="I1712" s="41"/>
      <c r="J1712" s="41"/>
    </row>
    <row r="1713" spans="1:10" ht="15">
      <c r="A1713" s="3"/>
      <c r="B1713" s="4" t="s">
        <v>15</v>
      </c>
      <c r="C1713" s="3" t="s">
        <v>16</v>
      </c>
      <c r="D1713" s="3" t="s">
        <v>6</v>
      </c>
      <c r="E1713" s="353" t="s">
        <v>110</v>
      </c>
      <c r="F1713" s="353"/>
      <c r="G1713" s="5" t="s">
        <v>17</v>
      </c>
      <c r="H1713" s="4" t="s">
        <v>18</v>
      </c>
      <c r="I1713" s="4" t="s">
        <v>19</v>
      </c>
      <c r="J1713" s="4" t="s">
        <v>7</v>
      </c>
    </row>
    <row r="1714" spans="1:10" ht="25.5">
      <c r="A1714" s="7" t="s">
        <v>111</v>
      </c>
      <c r="B1714" s="8" t="s">
        <v>927</v>
      </c>
      <c r="C1714" s="7" t="s">
        <v>27</v>
      </c>
      <c r="D1714" s="7" t="s">
        <v>928</v>
      </c>
      <c r="E1714" s="362" t="s">
        <v>156</v>
      </c>
      <c r="F1714" s="362"/>
      <c r="G1714" s="9" t="s">
        <v>157</v>
      </c>
      <c r="H1714" s="28">
        <v>1</v>
      </c>
      <c r="I1714" s="10">
        <v>2.1</v>
      </c>
      <c r="J1714" s="10">
        <v>2.1</v>
      </c>
    </row>
    <row r="1715" spans="1:10" ht="25.5">
      <c r="A1715" s="29" t="s">
        <v>113</v>
      </c>
      <c r="B1715" s="30" t="s">
        <v>1053</v>
      </c>
      <c r="C1715" s="29" t="s">
        <v>27</v>
      </c>
      <c r="D1715" s="29" t="s">
        <v>1054</v>
      </c>
      <c r="E1715" s="364" t="s">
        <v>156</v>
      </c>
      <c r="F1715" s="364"/>
      <c r="G1715" s="31" t="s">
        <v>119</v>
      </c>
      <c r="H1715" s="32">
        <v>1</v>
      </c>
      <c r="I1715" s="33">
        <v>0.36</v>
      </c>
      <c r="J1715" s="33">
        <v>0.36</v>
      </c>
    </row>
    <row r="1716" spans="1:10" ht="25.5">
      <c r="A1716" s="29" t="s">
        <v>113</v>
      </c>
      <c r="B1716" s="30" t="s">
        <v>1055</v>
      </c>
      <c r="C1716" s="29" t="s">
        <v>27</v>
      </c>
      <c r="D1716" s="29" t="s">
        <v>1056</v>
      </c>
      <c r="E1716" s="364" t="s">
        <v>156</v>
      </c>
      <c r="F1716" s="364"/>
      <c r="G1716" s="31" t="s">
        <v>119</v>
      </c>
      <c r="H1716" s="32">
        <v>1</v>
      </c>
      <c r="I1716" s="33">
        <v>0.04</v>
      </c>
      <c r="J1716" s="33">
        <v>0.04</v>
      </c>
    </row>
    <row r="1717" spans="1:10" ht="25.5">
      <c r="A1717" s="29" t="s">
        <v>113</v>
      </c>
      <c r="B1717" s="30" t="s">
        <v>1057</v>
      </c>
      <c r="C1717" s="29" t="s">
        <v>27</v>
      </c>
      <c r="D1717" s="29" t="s">
        <v>1058</v>
      </c>
      <c r="E1717" s="364" t="s">
        <v>156</v>
      </c>
      <c r="F1717" s="364"/>
      <c r="G1717" s="31" t="s">
        <v>119</v>
      </c>
      <c r="H1717" s="32">
        <v>1</v>
      </c>
      <c r="I1717" s="33">
        <v>0.28000000000000003</v>
      </c>
      <c r="J1717" s="33">
        <v>0.28000000000000003</v>
      </c>
    </row>
    <row r="1718" spans="1:10" ht="38.25">
      <c r="A1718" s="29" t="s">
        <v>113</v>
      </c>
      <c r="B1718" s="30" t="s">
        <v>1059</v>
      </c>
      <c r="C1718" s="29" t="s">
        <v>27</v>
      </c>
      <c r="D1718" s="29" t="s">
        <v>1060</v>
      </c>
      <c r="E1718" s="364" t="s">
        <v>156</v>
      </c>
      <c r="F1718" s="364"/>
      <c r="G1718" s="31" t="s">
        <v>119</v>
      </c>
      <c r="H1718" s="32">
        <v>1</v>
      </c>
      <c r="I1718" s="33">
        <v>1.42</v>
      </c>
      <c r="J1718" s="33">
        <v>1.42</v>
      </c>
    </row>
    <row r="1719" spans="1:10" ht="25.5">
      <c r="A1719" s="39"/>
      <c r="B1719" s="39"/>
      <c r="C1719" s="39"/>
      <c r="D1719" s="39"/>
      <c r="E1719" s="39" t="s">
        <v>124</v>
      </c>
      <c r="F1719" s="40">
        <v>0</v>
      </c>
      <c r="G1719" s="39" t="s">
        <v>125</v>
      </c>
      <c r="H1719" s="40">
        <v>0</v>
      </c>
      <c r="I1719" s="39" t="s">
        <v>126</v>
      </c>
      <c r="J1719" s="40">
        <v>0</v>
      </c>
    </row>
    <row r="1720" spans="1:10" ht="15" thickBot="1">
      <c r="A1720" s="39"/>
      <c r="B1720" s="39"/>
      <c r="C1720" s="39"/>
      <c r="D1720" s="39"/>
      <c r="E1720" s="39" t="s">
        <v>127</v>
      </c>
      <c r="F1720" s="40">
        <v>0.52</v>
      </c>
      <c r="G1720" s="39"/>
      <c r="H1720" s="363" t="s">
        <v>128</v>
      </c>
      <c r="I1720" s="363"/>
      <c r="J1720" s="40">
        <v>2.62</v>
      </c>
    </row>
    <row r="1721" spans="1:10" ht="15" thickTop="1">
      <c r="A1721" s="41"/>
      <c r="B1721" s="41"/>
      <c r="C1721" s="41"/>
      <c r="D1721" s="41"/>
      <c r="E1721" s="41"/>
      <c r="F1721" s="41"/>
      <c r="G1721" s="41"/>
      <c r="H1721" s="41"/>
      <c r="I1721" s="41"/>
      <c r="J1721" s="41"/>
    </row>
    <row r="1722" spans="1:10" ht="15">
      <c r="A1722" s="3"/>
      <c r="B1722" s="4" t="s">
        <v>15</v>
      </c>
      <c r="C1722" s="3" t="s">
        <v>16</v>
      </c>
      <c r="D1722" s="3" t="s">
        <v>6</v>
      </c>
      <c r="E1722" s="353" t="s">
        <v>110</v>
      </c>
      <c r="F1722" s="353"/>
      <c r="G1722" s="5" t="s">
        <v>17</v>
      </c>
      <c r="H1722" s="4" t="s">
        <v>18</v>
      </c>
      <c r="I1722" s="4" t="s">
        <v>19</v>
      </c>
      <c r="J1722" s="4" t="s">
        <v>7</v>
      </c>
    </row>
    <row r="1723" spans="1:10" ht="25.5">
      <c r="A1723" s="7" t="s">
        <v>111</v>
      </c>
      <c r="B1723" s="8" t="s">
        <v>1053</v>
      </c>
      <c r="C1723" s="7" t="s">
        <v>27</v>
      </c>
      <c r="D1723" s="7" t="s">
        <v>1054</v>
      </c>
      <c r="E1723" s="362" t="s">
        <v>156</v>
      </c>
      <c r="F1723" s="362"/>
      <c r="G1723" s="9" t="s">
        <v>119</v>
      </c>
      <c r="H1723" s="28">
        <v>1</v>
      </c>
      <c r="I1723" s="10">
        <v>0.36</v>
      </c>
      <c r="J1723" s="10">
        <v>0.36</v>
      </c>
    </row>
    <row r="1724" spans="1:10" ht="25.5">
      <c r="A1724" s="34" t="s">
        <v>122</v>
      </c>
      <c r="B1724" s="35" t="s">
        <v>1061</v>
      </c>
      <c r="C1724" s="34" t="s">
        <v>27</v>
      </c>
      <c r="D1724" s="34" t="s">
        <v>1062</v>
      </c>
      <c r="E1724" s="361" t="s">
        <v>211</v>
      </c>
      <c r="F1724" s="361"/>
      <c r="G1724" s="36" t="s">
        <v>75</v>
      </c>
      <c r="H1724" s="37">
        <v>6.3999999999999997E-5</v>
      </c>
      <c r="I1724" s="38">
        <v>5724.46</v>
      </c>
      <c r="J1724" s="38">
        <v>0.36</v>
      </c>
    </row>
    <row r="1725" spans="1:10" ht="25.5">
      <c r="A1725" s="39"/>
      <c r="B1725" s="39"/>
      <c r="C1725" s="39"/>
      <c r="D1725" s="39"/>
      <c r="E1725" s="39" t="s">
        <v>124</v>
      </c>
      <c r="F1725" s="40">
        <v>0</v>
      </c>
      <c r="G1725" s="39" t="s">
        <v>125</v>
      </c>
      <c r="H1725" s="40">
        <v>0</v>
      </c>
      <c r="I1725" s="39" t="s">
        <v>126</v>
      </c>
      <c r="J1725" s="40">
        <v>0</v>
      </c>
    </row>
    <row r="1726" spans="1:10" ht="15" thickBot="1">
      <c r="A1726" s="39"/>
      <c r="B1726" s="39"/>
      <c r="C1726" s="39"/>
      <c r="D1726" s="39"/>
      <c r="E1726" s="39" t="s">
        <v>127</v>
      </c>
      <c r="F1726" s="40">
        <v>0.09</v>
      </c>
      <c r="G1726" s="39"/>
      <c r="H1726" s="363" t="s">
        <v>128</v>
      </c>
      <c r="I1726" s="363"/>
      <c r="J1726" s="40">
        <v>0.45</v>
      </c>
    </row>
    <row r="1727" spans="1:10" ht="15" thickTop="1">
      <c r="A1727" s="41"/>
      <c r="B1727" s="41"/>
      <c r="C1727" s="41"/>
      <c r="D1727" s="41"/>
      <c r="E1727" s="41"/>
      <c r="F1727" s="41"/>
      <c r="G1727" s="41"/>
      <c r="H1727" s="41"/>
      <c r="I1727" s="41"/>
      <c r="J1727" s="41"/>
    </row>
    <row r="1728" spans="1:10" ht="15">
      <c r="A1728" s="3"/>
      <c r="B1728" s="4" t="s">
        <v>15</v>
      </c>
      <c r="C1728" s="3" t="s">
        <v>16</v>
      </c>
      <c r="D1728" s="3" t="s">
        <v>6</v>
      </c>
      <c r="E1728" s="353" t="s">
        <v>110</v>
      </c>
      <c r="F1728" s="353"/>
      <c r="G1728" s="5" t="s">
        <v>17</v>
      </c>
      <c r="H1728" s="4" t="s">
        <v>18</v>
      </c>
      <c r="I1728" s="4" t="s">
        <v>19</v>
      </c>
      <c r="J1728" s="4" t="s">
        <v>7</v>
      </c>
    </row>
    <row r="1729" spans="1:10" ht="25.5">
      <c r="A1729" s="7" t="s">
        <v>111</v>
      </c>
      <c r="B1729" s="8" t="s">
        <v>1055</v>
      </c>
      <c r="C1729" s="7" t="s">
        <v>27</v>
      </c>
      <c r="D1729" s="7" t="s">
        <v>1056</v>
      </c>
      <c r="E1729" s="362" t="s">
        <v>156</v>
      </c>
      <c r="F1729" s="362"/>
      <c r="G1729" s="9" t="s">
        <v>119</v>
      </c>
      <c r="H1729" s="28">
        <v>1</v>
      </c>
      <c r="I1729" s="10">
        <v>0.04</v>
      </c>
      <c r="J1729" s="10">
        <v>0.04</v>
      </c>
    </row>
    <row r="1730" spans="1:10" ht="25.5">
      <c r="A1730" s="34" t="s">
        <v>122</v>
      </c>
      <c r="B1730" s="35" t="s">
        <v>1061</v>
      </c>
      <c r="C1730" s="34" t="s">
        <v>27</v>
      </c>
      <c r="D1730" s="34" t="s">
        <v>1062</v>
      </c>
      <c r="E1730" s="361" t="s">
        <v>211</v>
      </c>
      <c r="F1730" s="361"/>
      <c r="G1730" s="36" t="s">
        <v>75</v>
      </c>
      <c r="H1730" s="37">
        <v>7.6000000000000001E-6</v>
      </c>
      <c r="I1730" s="38">
        <v>5724.46</v>
      </c>
      <c r="J1730" s="38">
        <v>0.04</v>
      </c>
    </row>
    <row r="1731" spans="1:10" ht="25.5">
      <c r="A1731" s="39"/>
      <c r="B1731" s="39"/>
      <c r="C1731" s="39"/>
      <c r="D1731" s="39"/>
      <c r="E1731" s="39" t="s">
        <v>124</v>
      </c>
      <c r="F1731" s="40">
        <v>0</v>
      </c>
      <c r="G1731" s="39" t="s">
        <v>125</v>
      </c>
      <c r="H1731" s="40">
        <v>0</v>
      </c>
      <c r="I1731" s="39" t="s">
        <v>126</v>
      </c>
      <c r="J1731" s="40">
        <v>0</v>
      </c>
    </row>
    <row r="1732" spans="1:10" ht="15" thickBot="1">
      <c r="A1732" s="39"/>
      <c r="B1732" s="39"/>
      <c r="C1732" s="39"/>
      <c r="D1732" s="39"/>
      <c r="E1732" s="39" t="s">
        <v>127</v>
      </c>
      <c r="F1732" s="40">
        <v>0.01</v>
      </c>
      <c r="G1732" s="39"/>
      <c r="H1732" s="363" t="s">
        <v>128</v>
      </c>
      <c r="I1732" s="363"/>
      <c r="J1732" s="40">
        <v>0.05</v>
      </c>
    </row>
    <row r="1733" spans="1:10" ht="15" thickTop="1">
      <c r="A1733" s="41"/>
      <c r="B1733" s="41"/>
      <c r="C1733" s="41"/>
      <c r="D1733" s="41"/>
      <c r="E1733" s="41"/>
      <c r="F1733" s="41"/>
      <c r="G1733" s="41"/>
      <c r="H1733" s="41"/>
      <c r="I1733" s="41"/>
      <c r="J1733" s="41"/>
    </row>
    <row r="1734" spans="1:10" ht="15">
      <c r="A1734" s="3"/>
      <c r="B1734" s="4" t="s">
        <v>15</v>
      </c>
      <c r="C1734" s="3" t="s">
        <v>16</v>
      </c>
      <c r="D1734" s="3" t="s">
        <v>6</v>
      </c>
      <c r="E1734" s="353" t="s">
        <v>110</v>
      </c>
      <c r="F1734" s="353"/>
      <c r="G1734" s="5" t="s">
        <v>17</v>
      </c>
      <c r="H1734" s="4" t="s">
        <v>18</v>
      </c>
      <c r="I1734" s="4" t="s">
        <v>19</v>
      </c>
      <c r="J1734" s="4" t="s">
        <v>7</v>
      </c>
    </row>
    <row r="1735" spans="1:10" ht="25.5">
      <c r="A1735" s="7" t="s">
        <v>111</v>
      </c>
      <c r="B1735" s="8" t="s">
        <v>1057</v>
      </c>
      <c r="C1735" s="7" t="s">
        <v>27</v>
      </c>
      <c r="D1735" s="7" t="s">
        <v>1058</v>
      </c>
      <c r="E1735" s="362" t="s">
        <v>156</v>
      </c>
      <c r="F1735" s="362"/>
      <c r="G1735" s="9" t="s">
        <v>119</v>
      </c>
      <c r="H1735" s="28">
        <v>1</v>
      </c>
      <c r="I1735" s="10">
        <v>0.28000000000000003</v>
      </c>
      <c r="J1735" s="10">
        <v>0.28000000000000003</v>
      </c>
    </row>
    <row r="1736" spans="1:10" ht="25.5">
      <c r="A1736" s="34" t="s">
        <v>122</v>
      </c>
      <c r="B1736" s="35" t="s">
        <v>1061</v>
      </c>
      <c r="C1736" s="34" t="s">
        <v>27</v>
      </c>
      <c r="D1736" s="34" t="s">
        <v>1062</v>
      </c>
      <c r="E1736" s="361" t="s">
        <v>211</v>
      </c>
      <c r="F1736" s="361"/>
      <c r="G1736" s="36" t="s">
        <v>75</v>
      </c>
      <c r="H1736" s="37">
        <v>5.0000000000000002E-5</v>
      </c>
      <c r="I1736" s="38">
        <v>5724.46</v>
      </c>
      <c r="J1736" s="38">
        <v>0.28000000000000003</v>
      </c>
    </row>
    <row r="1737" spans="1:10" ht="25.5">
      <c r="A1737" s="39"/>
      <c r="B1737" s="39"/>
      <c r="C1737" s="39"/>
      <c r="D1737" s="39"/>
      <c r="E1737" s="39" t="s">
        <v>124</v>
      </c>
      <c r="F1737" s="40">
        <v>0</v>
      </c>
      <c r="G1737" s="39" t="s">
        <v>125</v>
      </c>
      <c r="H1737" s="40">
        <v>0</v>
      </c>
      <c r="I1737" s="39" t="s">
        <v>126</v>
      </c>
      <c r="J1737" s="40">
        <v>0</v>
      </c>
    </row>
    <row r="1738" spans="1:10" ht="15" thickBot="1">
      <c r="A1738" s="39"/>
      <c r="B1738" s="39"/>
      <c r="C1738" s="39"/>
      <c r="D1738" s="39"/>
      <c r="E1738" s="39" t="s">
        <v>127</v>
      </c>
      <c r="F1738" s="40">
        <v>7.0000000000000007E-2</v>
      </c>
      <c r="G1738" s="39"/>
      <c r="H1738" s="363" t="s">
        <v>128</v>
      </c>
      <c r="I1738" s="363"/>
      <c r="J1738" s="40">
        <v>0.35</v>
      </c>
    </row>
    <row r="1739" spans="1:10" ht="15" thickTop="1">
      <c r="A1739" s="41"/>
      <c r="B1739" s="41"/>
      <c r="C1739" s="41"/>
      <c r="D1739" s="41"/>
      <c r="E1739" s="41"/>
      <c r="F1739" s="41"/>
      <c r="G1739" s="41"/>
      <c r="H1739" s="41"/>
      <c r="I1739" s="41"/>
      <c r="J1739" s="41"/>
    </row>
    <row r="1740" spans="1:10" ht="15">
      <c r="A1740" s="3"/>
      <c r="B1740" s="4" t="s">
        <v>15</v>
      </c>
      <c r="C1740" s="3" t="s">
        <v>16</v>
      </c>
      <c r="D1740" s="3" t="s">
        <v>6</v>
      </c>
      <c r="E1740" s="353" t="s">
        <v>110</v>
      </c>
      <c r="F1740" s="353"/>
      <c r="G1740" s="5" t="s">
        <v>17</v>
      </c>
      <c r="H1740" s="4" t="s">
        <v>18</v>
      </c>
      <c r="I1740" s="4" t="s">
        <v>19</v>
      </c>
      <c r="J1740" s="4" t="s">
        <v>7</v>
      </c>
    </row>
    <row r="1741" spans="1:10" ht="38.25">
      <c r="A1741" s="7" t="s">
        <v>111</v>
      </c>
      <c r="B1741" s="8" t="s">
        <v>1059</v>
      </c>
      <c r="C1741" s="7" t="s">
        <v>27</v>
      </c>
      <c r="D1741" s="7" t="s">
        <v>1060</v>
      </c>
      <c r="E1741" s="362" t="s">
        <v>156</v>
      </c>
      <c r="F1741" s="362"/>
      <c r="G1741" s="9" t="s">
        <v>119</v>
      </c>
      <c r="H1741" s="28">
        <v>1</v>
      </c>
      <c r="I1741" s="10">
        <v>1.42</v>
      </c>
      <c r="J1741" s="10">
        <v>1.42</v>
      </c>
    </row>
    <row r="1742" spans="1:10">
      <c r="A1742" s="34" t="s">
        <v>122</v>
      </c>
      <c r="B1742" s="35" t="s">
        <v>468</v>
      </c>
      <c r="C1742" s="34" t="s">
        <v>27</v>
      </c>
      <c r="D1742" s="34" t="s">
        <v>469</v>
      </c>
      <c r="E1742" s="361" t="s">
        <v>123</v>
      </c>
      <c r="F1742" s="361"/>
      <c r="G1742" s="36" t="s">
        <v>1013</v>
      </c>
      <c r="H1742" s="37">
        <v>2.54</v>
      </c>
      <c r="I1742" s="38">
        <v>0.56000000000000005</v>
      </c>
      <c r="J1742" s="38">
        <v>1.42</v>
      </c>
    </row>
    <row r="1743" spans="1:10" ht="25.5">
      <c r="A1743" s="39"/>
      <c r="B1743" s="39"/>
      <c r="C1743" s="39"/>
      <c r="D1743" s="39"/>
      <c r="E1743" s="39" t="s">
        <v>124</v>
      </c>
      <c r="F1743" s="40">
        <v>0</v>
      </c>
      <c r="G1743" s="39" t="s">
        <v>125</v>
      </c>
      <c r="H1743" s="40">
        <v>0</v>
      </c>
      <c r="I1743" s="39" t="s">
        <v>126</v>
      </c>
      <c r="J1743" s="40">
        <v>0</v>
      </c>
    </row>
    <row r="1744" spans="1:10" ht="15" thickBot="1">
      <c r="A1744" s="39"/>
      <c r="B1744" s="39"/>
      <c r="C1744" s="39"/>
      <c r="D1744" s="39"/>
      <c r="E1744" s="39" t="s">
        <v>127</v>
      </c>
      <c r="F1744" s="40">
        <v>0.35</v>
      </c>
      <c r="G1744" s="39"/>
      <c r="H1744" s="363" t="s">
        <v>128</v>
      </c>
      <c r="I1744" s="363"/>
      <c r="J1744" s="40">
        <v>1.77</v>
      </c>
    </row>
    <row r="1745" spans="1:10" ht="15" thickTop="1">
      <c r="A1745" s="41"/>
      <c r="B1745" s="41"/>
      <c r="C1745" s="41"/>
      <c r="D1745" s="41"/>
      <c r="E1745" s="41"/>
      <c r="F1745" s="41"/>
      <c r="G1745" s="41"/>
      <c r="H1745" s="41"/>
      <c r="I1745" s="41"/>
      <c r="J1745" s="41"/>
    </row>
    <row r="1746" spans="1:10" ht="15">
      <c r="A1746" s="3"/>
      <c r="B1746" s="4" t="s">
        <v>15</v>
      </c>
      <c r="C1746" s="3" t="s">
        <v>16</v>
      </c>
      <c r="D1746" s="3" t="s">
        <v>6</v>
      </c>
      <c r="E1746" s="353" t="s">
        <v>110</v>
      </c>
      <c r="F1746" s="353"/>
      <c r="G1746" s="5" t="s">
        <v>17</v>
      </c>
      <c r="H1746" s="4" t="s">
        <v>18</v>
      </c>
      <c r="I1746" s="4" t="s">
        <v>19</v>
      </c>
      <c r="J1746" s="4" t="s">
        <v>7</v>
      </c>
    </row>
    <row r="1747" spans="1:10" ht="25.5">
      <c r="A1747" s="7" t="s">
        <v>111</v>
      </c>
      <c r="B1747" s="8" t="s">
        <v>181</v>
      </c>
      <c r="C1747" s="7" t="s">
        <v>27</v>
      </c>
      <c r="D1747" s="7" t="s">
        <v>182</v>
      </c>
      <c r="E1747" s="362" t="s">
        <v>156</v>
      </c>
      <c r="F1747" s="362"/>
      <c r="G1747" s="9" t="s">
        <v>158</v>
      </c>
      <c r="H1747" s="28">
        <v>1</v>
      </c>
      <c r="I1747" s="10">
        <v>17.48</v>
      </c>
      <c r="J1747" s="10">
        <v>17.48</v>
      </c>
    </row>
    <row r="1748" spans="1:10" ht="25.5">
      <c r="A1748" s="29" t="s">
        <v>113</v>
      </c>
      <c r="B1748" s="30" t="s">
        <v>602</v>
      </c>
      <c r="C1748" s="29" t="s">
        <v>27</v>
      </c>
      <c r="D1748" s="29" t="s">
        <v>603</v>
      </c>
      <c r="E1748" s="364" t="s">
        <v>156</v>
      </c>
      <c r="F1748" s="364"/>
      <c r="G1748" s="31" t="s">
        <v>119</v>
      </c>
      <c r="H1748" s="32">
        <v>1</v>
      </c>
      <c r="I1748" s="33">
        <v>0.08</v>
      </c>
      <c r="J1748" s="33">
        <v>0.08</v>
      </c>
    </row>
    <row r="1749" spans="1:10" ht="25.5">
      <c r="A1749" s="29" t="s">
        <v>113</v>
      </c>
      <c r="B1749" s="30" t="s">
        <v>604</v>
      </c>
      <c r="C1749" s="29" t="s">
        <v>27</v>
      </c>
      <c r="D1749" s="29" t="s">
        <v>605</v>
      </c>
      <c r="E1749" s="364" t="s">
        <v>156</v>
      </c>
      <c r="F1749" s="364"/>
      <c r="G1749" s="31" t="s">
        <v>119</v>
      </c>
      <c r="H1749" s="32">
        <v>1</v>
      </c>
      <c r="I1749" s="33">
        <v>0.01</v>
      </c>
      <c r="J1749" s="33">
        <v>0.01</v>
      </c>
    </row>
    <row r="1750" spans="1:10" ht="25.5">
      <c r="A1750" s="29" t="s">
        <v>113</v>
      </c>
      <c r="B1750" s="30" t="s">
        <v>491</v>
      </c>
      <c r="C1750" s="29" t="s">
        <v>27</v>
      </c>
      <c r="D1750" s="29" t="s">
        <v>492</v>
      </c>
      <c r="E1750" s="364" t="s">
        <v>112</v>
      </c>
      <c r="F1750" s="364"/>
      <c r="G1750" s="31" t="s">
        <v>119</v>
      </c>
      <c r="H1750" s="32">
        <v>1</v>
      </c>
      <c r="I1750" s="33">
        <v>17.39</v>
      </c>
      <c r="J1750" s="33">
        <v>17.39</v>
      </c>
    </row>
    <row r="1751" spans="1:10" ht="25.5">
      <c r="A1751" s="39"/>
      <c r="B1751" s="39"/>
      <c r="C1751" s="39"/>
      <c r="D1751" s="39"/>
      <c r="E1751" s="39" t="s">
        <v>124</v>
      </c>
      <c r="F1751" s="40">
        <v>7.8464106999999998</v>
      </c>
      <c r="G1751" s="39" t="s">
        <v>125</v>
      </c>
      <c r="H1751" s="40">
        <v>6.72</v>
      </c>
      <c r="I1751" s="39" t="s">
        <v>126</v>
      </c>
      <c r="J1751" s="40">
        <v>14.57</v>
      </c>
    </row>
    <row r="1752" spans="1:10" ht="15" thickBot="1">
      <c r="A1752" s="39"/>
      <c r="B1752" s="39"/>
      <c r="C1752" s="39"/>
      <c r="D1752" s="39"/>
      <c r="E1752" s="39" t="s">
        <v>127</v>
      </c>
      <c r="F1752" s="40">
        <v>4.4000000000000004</v>
      </c>
      <c r="G1752" s="39"/>
      <c r="H1752" s="363" t="s">
        <v>128</v>
      </c>
      <c r="I1752" s="363"/>
      <c r="J1752" s="40">
        <v>21.88</v>
      </c>
    </row>
    <row r="1753" spans="1:10" ht="15" thickTop="1">
      <c r="A1753" s="41"/>
      <c r="B1753" s="41"/>
      <c r="C1753" s="41"/>
      <c r="D1753" s="41"/>
      <c r="E1753" s="41"/>
      <c r="F1753" s="41"/>
      <c r="G1753" s="41"/>
      <c r="H1753" s="41"/>
      <c r="I1753" s="41"/>
      <c r="J1753" s="41"/>
    </row>
    <row r="1754" spans="1:10" ht="15">
      <c r="A1754" s="3"/>
      <c r="B1754" s="4" t="s">
        <v>15</v>
      </c>
      <c r="C1754" s="3" t="s">
        <v>16</v>
      </c>
      <c r="D1754" s="3" t="s">
        <v>6</v>
      </c>
      <c r="E1754" s="353" t="s">
        <v>110</v>
      </c>
      <c r="F1754" s="353"/>
      <c r="G1754" s="5" t="s">
        <v>17</v>
      </c>
      <c r="H1754" s="4" t="s">
        <v>18</v>
      </c>
      <c r="I1754" s="4" t="s">
        <v>19</v>
      </c>
      <c r="J1754" s="4" t="s">
        <v>7</v>
      </c>
    </row>
    <row r="1755" spans="1:10" ht="25.5">
      <c r="A1755" s="7" t="s">
        <v>111</v>
      </c>
      <c r="B1755" s="8" t="s">
        <v>179</v>
      </c>
      <c r="C1755" s="7" t="s">
        <v>27</v>
      </c>
      <c r="D1755" s="7" t="s">
        <v>180</v>
      </c>
      <c r="E1755" s="362" t="s">
        <v>156</v>
      </c>
      <c r="F1755" s="362"/>
      <c r="G1755" s="9" t="s">
        <v>157</v>
      </c>
      <c r="H1755" s="28">
        <v>1</v>
      </c>
      <c r="I1755" s="10">
        <v>19.309999999999999</v>
      </c>
      <c r="J1755" s="10">
        <v>19.309999999999999</v>
      </c>
    </row>
    <row r="1756" spans="1:10" ht="25.5">
      <c r="A1756" s="29" t="s">
        <v>113</v>
      </c>
      <c r="B1756" s="30" t="s">
        <v>602</v>
      </c>
      <c r="C1756" s="29" t="s">
        <v>27</v>
      </c>
      <c r="D1756" s="29" t="s">
        <v>603</v>
      </c>
      <c r="E1756" s="364" t="s">
        <v>156</v>
      </c>
      <c r="F1756" s="364"/>
      <c r="G1756" s="31" t="s">
        <v>119</v>
      </c>
      <c r="H1756" s="32">
        <v>1</v>
      </c>
      <c r="I1756" s="33">
        <v>0.08</v>
      </c>
      <c r="J1756" s="33">
        <v>0.08</v>
      </c>
    </row>
    <row r="1757" spans="1:10" ht="25.5">
      <c r="A1757" s="29" t="s">
        <v>113</v>
      </c>
      <c r="B1757" s="30" t="s">
        <v>606</v>
      </c>
      <c r="C1757" s="29" t="s">
        <v>27</v>
      </c>
      <c r="D1757" s="29" t="s">
        <v>607</v>
      </c>
      <c r="E1757" s="364" t="s">
        <v>156</v>
      </c>
      <c r="F1757" s="364"/>
      <c r="G1757" s="31" t="s">
        <v>119</v>
      </c>
      <c r="H1757" s="32">
        <v>1</v>
      </c>
      <c r="I1757" s="33">
        <v>0.06</v>
      </c>
      <c r="J1757" s="33">
        <v>0.06</v>
      </c>
    </row>
    <row r="1758" spans="1:10" ht="38.25">
      <c r="A1758" s="29" t="s">
        <v>113</v>
      </c>
      <c r="B1758" s="30" t="s">
        <v>608</v>
      </c>
      <c r="C1758" s="29" t="s">
        <v>27</v>
      </c>
      <c r="D1758" s="29" t="s">
        <v>609</v>
      </c>
      <c r="E1758" s="364" t="s">
        <v>156</v>
      </c>
      <c r="F1758" s="364"/>
      <c r="G1758" s="31" t="s">
        <v>119</v>
      </c>
      <c r="H1758" s="32">
        <v>1</v>
      </c>
      <c r="I1758" s="33">
        <v>1.77</v>
      </c>
      <c r="J1758" s="33">
        <v>1.77</v>
      </c>
    </row>
    <row r="1759" spans="1:10" ht="25.5">
      <c r="A1759" s="29" t="s">
        <v>113</v>
      </c>
      <c r="B1759" s="30" t="s">
        <v>604</v>
      </c>
      <c r="C1759" s="29" t="s">
        <v>27</v>
      </c>
      <c r="D1759" s="29" t="s">
        <v>605</v>
      </c>
      <c r="E1759" s="364" t="s">
        <v>156</v>
      </c>
      <c r="F1759" s="364"/>
      <c r="G1759" s="31" t="s">
        <v>119</v>
      </c>
      <c r="H1759" s="32">
        <v>1</v>
      </c>
      <c r="I1759" s="33">
        <v>0.01</v>
      </c>
      <c r="J1759" s="33">
        <v>0.01</v>
      </c>
    </row>
    <row r="1760" spans="1:10" ht="25.5">
      <c r="A1760" s="29" t="s">
        <v>113</v>
      </c>
      <c r="B1760" s="30" t="s">
        <v>491</v>
      </c>
      <c r="C1760" s="29" t="s">
        <v>27</v>
      </c>
      <c r="D1760" s="29" t="s">
        <v>492</v>
      </c>
      <c r="E1760" s="364" t="s">
        <v>112</v>
      </c>
      <c r="F1760" s="364"/>
      <c r="G1760" s="31" t="s">
        <v>119</v>
      </c>
      <c r="H1760" s="32">
        <v>1</v>
      </c>
      <c r="I1760" s="33">
        <v>17.39</v>
      </c>
      <c r="J1760" s="33">
        <v>17.39</v>
      </c>
    </row>
    <row r="1761" spans="1:10" ht="25.5">
      <c r="A1761" s="39"/>
      <c r="B1761" s="39"/>
      <c r="C1761" s="39"/>
      <c r="D1761" s="39"/>
      <c r="E1761" s="39" t="s">
        <v>124</v>
      </c>
      <c r="F1761" s="40">
        <v>7.8464106999999998</v>
      </c>
      <c r="G1761" s="39" t="s">
        <v>125</v>
      </c>
      <c r="H1761" s="40">
        <v>6.72</v>
      </c>
      <c r="I1761" s="39" t="s">
        <v>126</v>
      </c>
      <c r="J1761" s="40">
        <v>14.57</v>
      </c>
    </row>
    <row r="1762" spans="1:10" ht="15" thickBot="1">
      <c r="A1762" s="39"/>
      <c r="B1762" s="39"/>
      <c r="C1762" s="39"/>
      <c r="D1762" s="39"/>
      <c r="E1762" s="39" t="s">
        <v>127</v>
      </c>
      <c r="F1762" s="40">
        <v>4.8600000000000003</v>
      </c>
      <c r="G1762" s="39"/>
      <c r="H1762" s="363" t="s">
        <v>128</v>
      </c>
      <c r="I1762" s="363"/>
      <c r="J1762" s="40">
        <v>24.17</v>
      </c>
    </row>
    <row r="1763" spans="1:10" ht="15" thickTop="1">
      <c r="A1763" s="41"/>
      <c r="B1763" s="41"/>
      <c r="C1763" s="41"/>
      <c r="D1763" s="41"/>
      <c r="E1763" s="41"/>
      <c r="F1763" s="41"/>
      <c r="G1763" s="41"/>
      <c r="H1763" s="41"/>
      <c r="I1763" s="41"/>
      <c r="J1763" s="41"/>
    </row>
    <row r="1764" spans="1:10" ht="15">
      <c r="A1764" s="3"/>
      <c r="B1764" s="4" t="s">
        <v>15</v>
      </c>
      <c r="C1764" s="3" t="s">
        <v>16</v>
      </c>
      <c r="D1764" s="3" t="s">
        <v>6</v>
      </c>
      <c r="E1764" s="353" t="s">
        <v>110</v>
      </c>
      <c r="F1764" s="353"/>
      <c r="G1764" s="5" t="s">
        <v>17</v>
      </c>
      <c r="H1764" s="4" t="s">
        <v>18</v>
      </c>
      <c r="I1764" s="4" t="s">
        <v>19</v>
      </c>
      <c r="J1764" s="4" t="s">
        <v>7</v>
      </c>
    </row>
    <row r="1765" spans="1:10" ht="25.5">
      <c r="A1765" s="7" t="s">
        <v>111</v>
      </c>
      <c r="B1765" s="8" t="s">
        <v>602</v>
      </c>
      <c r="C1765" s="7" t="s">
        <v>27</v>
      </c>
      <c r="D1765" s="7" t="s">
        <v>603</v>
      </c>
      <c r="E1765" s="362" t="s">
        <v>156</v>
      </c>
      <c r="F1765" s="362"/>
      <c r="G1765" s="9" t="s">
        <v>119</v>
      </c>
      <c r="H1765" s="28">
        <v>1</v>
      </c>
      <c r="I1765" s="10">
        <v>0.08</v>
      </c>
      <c r="J1765" s="10">
        <v>0.08</v>
      </c>
    </row>
    <row r="1766" spans="1:10" ht="25.5">
      <c r="A1766" s="34" t="s">
        <v>122</v>
      </c>
      <c r="B1766" s="35" t="s">
        <v>610</v>
      </c>
      <c r="C1766" s="34" t="s">
        <v>27</v>
      </c>
      <c r="D1766" s="34" t="s">
        <v>611</v>
      </c>
      <c r="E1766" s="361" t="s">
        <v>123</v>
      </c>
      <c r="F1766" s="361"/>
      <c r="G1766" s="36" t="s">
        <v>75</v>
      </c>
      <c r="H1766" s="37">
        <v>7.2000000000000002E-5</v>
      </c>
      <c r="I1766" s="38">
        <v>1214.53</v>
      </c>
      <c r="J1766" s="38">
        <v>0.08</v>
      </c>
    </row>
    <row r="1767" spans="1:10" ht="25.5">
      <c r="A1767" s="39"/>
      <c r="B1767" s="39"/>
      <c r="C1767" s="39"/>
      <c r="D1767" s="39"/>
      <c r="E1767" s="39" t="s">
        <v>124</v>
      </c>
      <c r="F1767" s="40">
        <v>0</v>
      </c>
      <c r="G1767" s="39" t="s">
        <v>125</v>
      </c>
      <c r="H1767" s="40">
        <v>0</v>
      </c>
      <c r="I1767" s="39" t="s">
        <v>126</v>
      </c>
      <c r="J1767" s="40">
        <v>0</v>
      </c>
    </row>
    <row r="1768" spans="1:10" ht="15" thickBot="1">
      <c r="A1768" s="39"/>
      <c r="B1768" s="39"/>
      <c r="C1768" s="39"/>
      <c r="D1768" s="39"/>
      <c r="E1768" s="39" t="s">
        <v>127</v>
      </c>
      <c r="F1768" s="40">
        <v>0.02</v>
      </c>
      <c r="G1768" s="39"/>
      <c r="H1768" s="363" t="s">
        <v>128</v>
      </c>
      <c r="I1768" s="363"/>
      <c r="J1768" s="40">
        <v>0.1</v>
      </c>
    </row>
    <row r="1769" spans="1:10" ht="15" thickTop="1">
      <c r="A1769" s="41"/>
      <c r="B1769" s="41"/>
      <c r="C1769" s="41"/>
      <c r="D1769" s="41"/>
      <c r="E1769" s="41"/>
      <c r="F1769" s="41"/>
      <c r="G1769" s="41"/>
      <c r="H1769" s="41"/>
      <c r="I1769" s="41"/>
      <c r="J1769" s="41"/>
    </row>
    <row r="1770" spans="1:10" ht="15">
      <c r="A1770" s="3"/>
      <c r="B1770" s="4" t="s">
        <v>15</v>
      </c>
      <c r="C1770" s="3" t="s">
        <v>16</v>
      </c>
      <c r="D1770" s="3" t="s">
        <v>6</v>
      </c>
      <c r="E1770" s="353" t="s">
        <v>110</v>
      </c>
      <c r="F1770" s="353"/>
      <c r="G1770" s="5" t="s">
        <v>17</v>
      </c>
      <c r="H1770" s="4" t="s">
        <v>18</v>
      </c>
      <c r="I1770" s="4" t="s">
        <v>19</v>
      </c>
      <c r="J1770" s="4" t="s">
        <v>7</v>
      </c>
    </row>
    <row r="1771" spans="1:10" ht="25.5">
      <c r="A1771" s="7" t="s">
        <v>111</v>
      </c>
      <c r="B1771" s="8" t="s">
        <v>604</v>
      </c>
      <c r="C1771" s="7" t="s">
        <v>27</v>
      </c>
      <c r="D1771" s="7" t="s">
        <v>605</v>
      </c>
      <c r="E1771" s="362" t="s">
        <v>156</v>
      </c>
      <c r="F1771" s="362"/>
      <c r="G1771" s="9" t="s">
        <v>119</v>
      </c>
      <c r="H1771" s="28">
        <v>1</v>
      </c>
      <c r="I1771" s="10">
        <v>0.01</v>
      </c>
      <c r="J1771" s="10">
        <v>0.01</v>
      </c>
    </row>
    <row r="1772" spans="1:10" ht="25.5">
      <c r="A1772" s="34" t="s">
        <v>122</v>
      </c>
      <c r="B1772" s="35" t="s">
        <v>610</v>
      </c>
      <c r="C1772" s="34" t="s">
        <v>27</v>
      </c>
      <c r="D1772" s="34" t="s">
        <v>611</v>
      </c>
      <c r="E1772" s="361" t="s">
        <v>123</v>
      </c>
      <c r="F1772" s="361"/>
      <c r="G1772" s="36" t="s">
        <v>75</v>
      </c>
      <c r="H1772" s="37">
        <v>1.4399999999999999E-5</v>
      </c>
      <c r="I1772" s="38">
        <v>1214.53</v>
      </c>
      <c r="J1772" s="38">
        <v>0.01</v>
      </c>
    </row>
    <row r="1773" spans="1:10" ht="25.5">
      <c r="A1773" s="39"/>
      <c r="B1773" s="39"/>
      <c r="C1773" s="39"/>
      <c r="D1773" s="39"/>
      <c r="E1773" s="39" t="s">
        <v>124</v>
      </c>
      <c r="F1773" s="40">
        <v>0</v>
      </c>
      <c r="G1773" s="39" t="s">
        <v>125</v>
      </c>
      <c r="H1773" s="40">
        <v>0</v>
      </c>
      <c r="I1773" s="39" t="s">
        <v>126</v>
      </c>
      <c r="J1773" s="40">
        <v>0</v>
      </c>
    </row>
    <row r="1774" spans="1:10" ht="15" thickBot="1">
      <c r="A1774" s="39"/>
      <c r="B1774" s="39"/>
      <c r="C1774" s="39"/>
      <c r="D1774" s="39"/>
      <c r="E1774" s="39" t="s">
        <v>127</v>
      </c>
      <c r="F1774" s="40">
        <v>0</v>
      </c>
      <c r="G1774" s="39"/>
      <c r="H1774" s="363" t="s">
        <v>128</v>
      </c>
      <c r="I1774" s="363"/>
      <c r="J1774" s="40">
        <v>0.01</v>
      </c>
    </row>
    <row r="1775" spans="1:10" ht="15" thickTop="1">
      <c r="A1775" s="41"/>
      <c r="B1775" s="41"/>
      <c r="C1775" s="41"/>
      <c r="D1775" s="41"/>
      <c r="E1775" s="41"/>
      <c r="F1775" s="41"/>
      <c r="G1775" s="41"/>
      <c r="H1775" s="41"/>
      <c r="I1775" s="41"/>
      <c r="J1775" s="41"/>
    </row>
    <row r="1776" spans="1:10" ht="15">
      <c r="A1776" s="3"/>
      <c r="B1776" s="4" t="s">
        <v>15</v>
      </c>
      <c r="C1776" s="3" t="s">
        <v>16</v>
      </c>
      <c r="D1776" s="3" t="s">
        <v>6</v>
      </c>
      <c r="E1776" s="353" t="s">
        <v>110</v>
      </c>
      <c r="F1776" s="353"/>
      <c r="G1776" s="5" t="s">
        <v>17</v>
      </c>
      <c r="H1776" s="4" t="s">
        <v>18</v>
      </c>
      <c r="I1776" s="4" t="s">
        <v>19</v>
      </c>
      <c r="J1776" s="4" t="s">
        <v>7</v>
      </c>
    </row>
    <row r="1777" spans="1:10" ht="25.5">
      <c r="A1777" s="7" t="s">
        <v>111</v>
      </c>
      <c r="B1777" s="8" t="s">
        <v>606</v>
      </c>
      <c r="C1777" s="7" t="s">
        <v>27</v>
      </c>
      <c r="D1777" s="7" t="s">
        <v>607</v>
      </c>
      <c r="E1777" s="362" t="s">
        <v>156</v>
      </c>
      <c r="F1777" s="362"/>
      <c r="G1777" s="9" t="s">
        <v>119</v>
      </c>
      <c r="H1777" s="28">
        <v>1</v>
      </c>
      <c r="I1777" s="10">
        <v>0.06</v>
      </c>
      <c r="J1777" s="10">
        <v>0.06</v>
      </c>
    </row>
    <row r="1778" spans="1:10" ht="25.5">
      <c r="A1778" s="34" t="s">
        <v>122</v>
      </c>
      <c r="B1778" s="35" t="s">
        <v>610</v>
      </c>
      <c r="C1778" s="34" t="s">
        <v>27</v>
      </c>
      <c r="D1778" s="34" t="s">
        <v>611</v>
      </c>
      <c r="E1778" s="361" t="s">
        <v>123</v>
      </c>
      <c r="F1778" s="361"/>
      <c r="G1778" s="36" t="s">
        <v>75</v>
      </c>
      <c r="H1778" s="37">
        <v>5.0000000000000002E-5</v>
      </c>
      <c r="I1778" s="38">
        <v>1214.53</v>
      </c>
      <c r="J1778" s="38">
        <v>0.06</v>
      </c>
    </row>
    <row r="1779" spans="1:10" ht="25.5">
      <c r="A1779" s="39"/>
      <c r="B1779" s="39"/>
      <c r="C1779" s="39"/>
      <c r="D1779" s="39"/>
      <c r="E1779" s="39" t="s">
        <v>124</v>
      </c>
      <c r="F1779" s="40">
        <v>0</v>
      </c>
      <c r="G1779" s="39" t="s">
        <v>125</v>
      </c>
      <c r="H1779" s="40">
        <v>0</v>
      </c>
      <c r="I1779" s="39" t="s">
        <v>126</v>
      </c>
      <c r="J1779" s="40">
        <v>0</v>
      </c>
    </row>
    <row r="1780" spans="1:10" ht="15" thickBot="1">
      <c r="A1780" s="39"/>
      <c r="B1780" s="39"/>
      <c r="C1780" s="39"/>
      <c r="D1780" s="39"/>
      <c r="E1780" s="39" t="s">
        <v>127</v>
      </c>
      <c r="F1780" s="40">
        <v>0.01</v>
      </c>
      <c r="G1780" s="39"/>
      <c r="H1780" s="363" t="s">
        <v>128</v>
      </c>
      <c r="I1780" s="363"/>
      <c r="J1780" s="40">
        <v>7.0000000000000007E-2</v>
      </c>
    </row>
    <row r="1781" spans="1:10" ht="15" thickTop="1">
      <c r="A1781" s="41"/>
      <c r="B1781" s="41"/>
      <c r="C1781" s="41"/>
      <c r="D1781" s="41"/>
      <c r="E1781" s="41"/>
      <c r="F1781" s="41"/>
      <c r="G1781" s="41"/>
      <c r="H1781" s="41"/>
      <c r="I1781" s="41"/>
      <c r="J1781" s="41"/>
    </row>
    <row r="1782" spans="1:10" ht="15">
      <c r="A1782" s="3"/>
      <c r="B1782" s="4" t="s">
        <v>15</v>
      </c>
      <c r="C1782" s="3" t="s">
        <v>16</v>
      </c>
      <c r="D1782" s="3" t="s">
        <v>6</v>
      </c>
      <c r="E1782" s="353" t="s">
        <v>110</v>
      </c>
      <c r="F1782" s="353"/>
      <c r="G1782" s="5" t="s">
        <v>17</v>
      </c>
      <c r="H1782" s="4" t="s">
        <v>18</v>
      </c>
      <c r="I1782" s="4" t="s">
        <v>19</v>
      </c>
      <c r="J1782" s="4" t="s">
        <v>7</v>
      </c>
    </row>
    <row r="1783" spans="1:10" ht="38.25">
      <c r="A1783" s="7" t="s">
        <v>111</v>
      </c>
      <c r="B1783" s="8" t="s">
        <v>608</v>
      </c>
      <c r="C1783" s="7" t="s">
        <v>27</v>
      </c>
      <c r="D1783" s="7" t="s">
        <v>609</v>
      </c>
      <c r="E1783" s="362" t="s">
        <v>156</v>
      </c>
      <c r="F1783" s="362"/>
      <c r="G1783" s="9" t="s">
        <v>119</v>
      </c>
      <c r="H1783" s="28">
        <v>1</v>
      </c>
      <c r="I1783" s="10">
        <v>1.77</v>
      </c>
      <c r="J1783" s="10">
        <v>1.77</v>
      </c>
    </row>
    <row r="1784" spans="1:10">
      <c r="A1784" s="34" t="s">
        <v>122</v>
      </c>
      <c r="B1784" s="35" t="s">
        <v>468</v>
      </c>
      <c r="C1784" s="34" t="s">
        <v>27</v>
      </c>
      <c r="D1784" s="34" t="s">
        <v>469</v>
      </c>
      <c r="E1784" s="361" t="s">
        <v>123</v>
      </c>
      <c r="F1784" s="361"/>
      <c r="G1784" s="36" t="s">
        <v>1013</v>
      </c>
      <c r="H1784" s="37">
        <v>3.17</v>
      </c>
      <c r="I1784" s="38">
        <v>0.56000000000000005</v>
      </c>
      <c r="J1784" s="38">
        <v>1.77</v>
      </c>
    </row>
    <row r="1785" spans="1:10" ht="25.5">
      <c r="A1785" s="39"/>
      <c r="B1785" s="39"/>
      <c r="C1785" s="39"/>
      <c r="D1785" s="39"/>
      <c r="E1785" s="39" t="s">
        <v>124</v>
      </c>
      <c r="F1785" s="40">
        <v>0</v>
      </c>
      <c r="G1785" s="39" t="s">
        <v>125</v>
      </c>
      <c r="H1785" s="40">
        <v>0</v>
      </c>
      <c r="I1785" s="39" t="s">
        <v>126</v>
      </c>
      <c r="J1785" s="40">
        <v>0</v>
      </c>
    </row>
    <row r="1786" spans="1:10" ht="15" thickBot="1">
      <c r="A1786" s="39"/>
      <c r="B1786" s="39"/>
      <c r="C1786" s="39"/>
      <c r="D1786" s="39"/>
      <c r="E1786" s="39" t="s">
        <v>127</v>
      </c>
      <c r="F1786" s="40">
        <v>0.44</v>
      </c>
      <c r="G1786" s="39"/>
      <c r="H1786" s="363" t="s">
        <v>128</v>
      </c>
      <c r="I1786" s="363"/>
      <c r="J1786" s="40">
        <v>2.21</v>
      </c>
    </row>
    <row r="1787" spans="1:10" ht="15" thickTop="1">
      <c r="A1787" s="41"/>
      <c r="B1787" s="41"/>
      <c r="C1787" s="41"/>
      <c r="D1787" s="41"/>
      <c r="E1787" s="41"/>
      <c r="F1787" s="41"/>
      <c r="G1787" s="41"/>
      <c r="H1787" s="41"/>
      <c r="I1787" s="41"/>
      <c r="J1787" s="41"/>
    </row>
    <row r="1788" spans="1:10" ht="15">
      <c r="A1788" s="3"/>
      <c r="B1788" s="4" t="s">
        <v>15</v>
      </c>
      <c r="C1788" s="3" t="s">
        <v>16</v>
      </c>
      <c r="D1788" s="3" t="s">
        <v>6</v>
      </c>
      <c r="E1788" s="353" t="s">
        <v>110</v>
      </c>
      <c r="F1788" s="353"/>
      <c r="G1788" s="5" t="s">
        <v>17</v>
      </c>
      <c r="H1788" s="4" t="s">
        <v>18</v>
      </c>
      <c r="I1788" s="4" t="s">
        <v>19</v>
      </c>
      <c r="J1788" s="4" t="s">
        <v>7</v>
      </c>
    </row>
    <row r="1789" spans="1:10">
      <c r="A1789" s="7" t="s">
        <v>111</v>
      </c>
      <c r="B1789" s="8" t="s">
        <v>332</v>
      </c>
      <c r="C1789" s="7" t="s">
        <v>27</v>
      </c>
      <c r="D1789" s="7" t="s">
        <v>333</v>
      </c>
      <c r="E1789" s="362" t="s">
        <v>112</v>
      </c>
      <c r="F1789" s="362"/>
      <c r="G1789" s="9" t="s">
        <v>119</v>
      </c>
      <c r="H1789" s="28">
        <v>1</v>
      </c>
      <c r="I1789" s="10">
        <v>17.46</v>
      </c>
      <c r="J1789" s="10">
        <v>17.46</v>
      </c>
    </row>
    <row r="1790" spans="1:10" ht="25.5">
      <c r="A1790" s="29" t="s">
        <v>113</v>
      </c>
      <c r="B1790" s="30" t="s">
        <v>536</v>
      </c>
      <c r="C1790" s="29" t="s">
        <v>27</v>
      </c>
      <c r="D1790" s="29" t="s">
        <v>537</v>
      </c>
      <c r="E1790" s="364" t="s">
        <v>112</v>
      </c>
      <c r="F1790" s="364"/>
      <c r="G1790" s="31" t="s">
        <v>119</v>
      </c>
      <c r="H1790" s="32">
        <v>1</v>
      </c>
      <c r="I1790" s="33">
        <v>0.12</v>
      </c>
      <c r="J1790" s="33">
        <v>0.12</v>
      </c>
    </row>
    <row r="1791" spans="1:10">
      <c r="A1791" s="34" t="s">
        <v>122</v>
      </c>
      <c r="B1791" s="35" t="s">
        <v>400</v>
      </c>
      <c r="C1791" s="34" t="s">
        <v>27</v>
      </c>
      <c r="D1791" s="34" t="s">
        <v>401</v>
      </c>
      <c r="E1791" s="361" t="s">
        <v>402</v>
      </c>
      <c r="F1791" s="361"/>
      <c r="G1791" s="36" t="s">
        <v>119</v>
      </c>
      <c r="H1791" s="37">
        <v>1</v>
      </c>
      <c r="I1791" s="38">
        <v>0.84</v>
      </c>
      <c r="J1791" s="38">
        <v>0.84</v>
      </c>
    </row>
    <row r="1792" spans="1:10" ht="25.5">
      <c r="A1792" s="34" t="s">
        <v>122</v>
      </c>
      <c r="B1792" s="35" t="s">
        <v>403</v>
      </c>
      <c r="C1792" s="34" t="s">
        <v>27</v>
      </c>
      <c r="D1792" s="34" t="s">
        <v>404</v>
      </c>
      <c r="E1792" s="361" t="s">
        <v>211</v>
      </c>
      <c r="F1792" s="361"/>
      <c r="G1792" s="36" t="s">
        <v>119</v>
      </c>
      <c r="H1792" s="37">
        <v>1</v>
      </c>
      <c r="I1792" s="38">
        <v>0.94</v>
      </c>
      <c r="J1792" s="38">
        <v>0.94</v>
      </c>
    </row>
    <row r="1793" spans="1:10">
      <c r="A1793" s="34" t="s">
        <v>122</v>
      </c>
      <c r="B1793" s="35" t="s">
        <v>405</v>
      </c>
      <c r="C1793" s="34" t="s">
        <v>27</v>
      </c>
      <c r="D1793" s="34" t="s">
        <v>406</v>
      </c>
      <c r="E1793" s="361" t="s">
        <v>402</v>
      </c>
      <c r="F1793" s="361"/>
      <c r="G1793" s="36" t="s">
        <v>119</v>
      </c>
      <c r="H1793" s="37">
        <v>1</v>
      </c>
      <c r="I1793" s="38">
        <v>0.7</v>
      </c>
      <c r="J1793" s="38">
        <v>0.7</v>
      </c>
    </row>
    <row r="1794" spans="1:10" ht="25.5">
      <c r="A1794" s="34" t="s">
        <v>122</v>
      </c>
      <c r="B1794" s="35" t="s">
        <v>407</v>
      </c>
      <c r="C1794" s="34" t="s">
        <v>27</v>
      </c>
      <c r="D1794" s="34" t="s">
        <v>408</v>
      </c>
      <c r="E1794" s="361" t="s">
        <v>211</v>
      </c>
      <c r="F1794" s="361"/>
      <c r="G1794" s="36" t="s">
        <v>119</v>
      </c>
      <c r="H1794" s="37">
        <v>1</v>
      </c>
      <c r="I1794" s="38">
        <v>0.64</v>
      </c>
      <c r="J1794" s="38">
        <v>0.64</v>
      </c>
    </row>
    <row r="1795" spans="1:10">
      <c r="A1795" s="34" t="s">
        <v>122</v>
      </c>
      <c r="B1795" s="35" t="s">
        <v>409</v>
      </c>
      <c r="C1795" s="34" t="s">
        <v>27</v>
      </c>
      <c r="D1795" s="34" t="s">
        <v>410</v>
      </c>
      <c r="E1795" s="361" t="s">
        <v>411</v>
      </c>
      <c r="F1795" s="361"/>
      <c r="G1795" s="36" t="s">
        <v>119</v>
      </c>
      <c r="H1795" s="37">
        <v>1</v>
      </c>
      <c r="I1795" s="38">
        <v>0.01</v>
      </c>
      <c r="J1795" s="38">
        <v>0.01</v>
      </c>
    </row>
    <row r="1796" spans="1:10">
      <c r="A1796" s="34" t="s">
        <v>122</v>
      </c>
      <c r="B1796" s="35" t="s">
        <v>538</v>
      </c>
      <c r="C1796" s="34" t="s">
        <v>27</v>
      </c>
      <c r="D1796" s="34" t="s">
        <v>1028</v>
      </c>
      <c r="E1796" s="361" t="s">
        <v>399</v>
      </c>
      <c r="F1796" s="361"/>
      <c r="G1796" s="36" t="s">
        <v>119</v>
      </c>
      <c r="H1796" s="37">
        <v>1</v>
      </c>
      <c r="I1796" s="38">
        <v>13.61</v>
      </c>
      <c r="J1796" s="38">
        <v>13.61</v>
      </c>
    </row>
    <row r="1797" spans="1:10">
      <c r="A1797" s="34" t="s">
        <v>122</v>
      </c>
      <c r="B1797" s="35" t="s">
        <v>412</v>
      </c>
      <c r="C1797" s="34" t="s">
        <v>27</v>
      </c>
      <c r="D1797" s="34" t="s">
        <v>413</v>
      </c>
      <c r="E1797" s="361" t="s">
        <v>414</v>
      </c>
      <c r="F1797" s="361"/>
      <c r="G1797" s="36" t="s">
        <v>119</v>
      </c>
      <c r="H1797" s="37">
        <v>1</v>
      </c>
      <c r="I1797" s="38">
        <v>0.6</v>
      </c>
      <c r="J1797" s="38">
        <v>0.6</v>
      </c>
    </row>
    <row r="1798" spans="1:10" ht="25.5">
      <c r="A1798" s="39"/>
      <c r="B1798" s="39"/>
      <c r="C1798" s="39"/>
      <c r="D1798" s="39"/>
      <c r="E1798" s="39" t="s">
        <v>124</v>
      </c>
      <c r="F1798" s="40">
        <v>7.3940438000000004</v>
      </c>
      <c r="G1798" s="39" t="s">
        <v>125</v>
      </c>
      <c r="H1798" s="40">
        <v>6.34</v>
      </c>
      <c r="I1798" s="39" t="s">
        <v>126</v>
      </c>
      <c r="J1798" s="40">
        <v>13.73</v>
      </c>
    </row>
    <row r="1799" spans="1:10" ht="15" thickBot="1">
      <c r="A1799" s="39"/>
      <c r="B1799" s="39"/>
      <c r="C1799" s="39"/>
      <c r="D1799" s="39"/>
      <c r="E1799" s="39" t="s">
        <v>127</v>
      </c>
      <c r="F1799" s="40">
        <v>4.4000000000000004</v>
      </c>
      <c r="G1799" s="39"/>
      <c r="H1799" s="363" t="s">
        <v>128</v>
      </c>
      <c r="I1799" s="363"/>
      <c r="J1799" s="40">
        <v>21.86</v>
      </c>
    </row>
    <row r="1800" spans="1:10" ht="15" thickTop="1">
      <c r="A1800" s="41"/>
      <c r="B1800" s="41"/>
      <c r="C1800" s="41"/>
      <c r="D1800" s="41"/>
      <c r="E1800" s="41"/>
      <c r="F1800" s="41"/>
      <c r="G1800" s="41"/>
      <c r="H1800" s="41"/>
      <c r="I1800" s="41"/>
      <c r="J1800" s="41"/>
    </row>
    <row r="1801" spans="1:10" ht="15">
      <c r="A1801" s="3"/>
      <c r="B1801" s="4" t="s">
        <v>15</v>
      </c>
      <c r="C1801" s="3" t="s">
        <v>16</v>
      </c>
      <c r="D1801" s="3" t="s">
        <v>6</v>
      </c>
      <c r="E1801" s="353" t="s">
        <v>110</v>
      </c>
      <c r="F1801" s="353"/>
      <c r="G1801" s="5" t="s">
        <v>17</v>
      </c>
      <c r="H1801" s="4" t="s">
        <v>18</v>
      </c>
      <c r="I1801" s="4" t="s">
        <v>19</v>
      </c>
      <c r="J1801" s="4" t="s">
        <v>7</v>
      </c>
    </row>
    <row r="1802" spans="1:10">
      <c r="A1802" s="7" t="s">
        <v>111</v>
      </c>
      <c r="B1802" s="8" t="s">
        <v>120</v>
      </c>
      <c r="C1802" s="7" t="s">
        <v>27</v>
      </c>
      <c r="D1802" s="7" t="s">
        <v>121</v>
      </c>
      <c r="E1802" s="362" t="s">
        <v>112</v>
      </c>
      <c r="F1802" s="362"/>
      <c r="G1802" s="9" t="s">
        <v>119</v>
      </c>
      <c r="H1802" s="28">
        <v>1</v>
      </c>
      <c r="I1802" s="10">
        <v>13.91</v>
      </c>
      <c r="J1802" s="10">
        <v>13.91</v>
      </c>
    </row>
    <row r="1803" spans="1:10" ht="25.5">
      <c r="A1803" s="29" t="s">
        <v>113</v>
      </c>
      <c r="B1803" s="30" t="s">
        <v>539</v>
      </c>
      <c r="C1803" s="29" t="s">
        <v>27</v>
      </c>
      <c r="D1803" s="29" t="s">
        <v>540</v>
      </c>
      <c r="E1803" s="364" t="s">
        <v>112</v>
      </c>
      <c r="F1803" s="364"/>
      <c r="G1803" s="31" t="s">
        <v>119</v>
      </c>
      <c r="H1803" s="32">
        <v>1</v>
      </c>
      <c r="I1803" s="33">
        <v>0.17</v>
      </c>
      <c r="J1803" s="33">
        <v>0.17</v>
      </c>
    </row>
    <row r="1804" spans="1:10">
      <c r="A1804" s="34" t="s">
        <v>122</v>
      </c>
      <c r="B1804" s="35" t="s">
        <v>400</v>
      </c>
      <c r="C1804" s="34" t="s">
        <v>27</v>
      </c>
      <c r="D1804" s="34" t="s">
        <v>401</v>
      </c>
      <c r="E1804" s="361" t="s">
        <v>402</v>
      </c>
      <c r="F1804" s="361"/>
      <c r="G1804" s="36" t="s">
        <v>119</v>
      </c>
      <c r="H1804" s="37">
        <v>1</v>
      </c>
      <c r="I1804" s="38">
        <v>0.84</v>
      </c>
      <c r="J1804" s="38">
        <v>0.84</v>
      </c>
    </row>
    <row r="1805" spans="1:10" ht="25.5">
      <c r="A1805" s="34" t="s">
        <v>122</v>
      </c>
      <c r="B1805" s="35" t="s">
        <v>422</v>
      </c>
      <c r="C1805" s="34" t="s">
        <v>27</v>
      </c>
      <c r="D1805" s="34" t="s">
        <v>423</v>
      </c>
      <c r="E1805" s="361" t="s">
        <v>211</v>
      </c>
      <c r="F1805" s="361"/>
      <c r="G1805" s="36" t="s">
        <v>119</v>
      </c>
      <c r="H1805" s="37">
        <v>1</v>
      </c>
      <c r="I1805" s="38">
        <v>0.99</v>
      </c>
      <c r="J1805" s="38">
        <v>0.99</v>
      </c>
    </row>
    <row r="1806" spans="1:10">
      <c r="A1806" s="34" t="s">
        <v>122</v>
      </c>
      <c r="B1806" s="35" t="s">
        <v>405</v>
      </c>
      <c r="C1806" s="34" t="s">
        <v>27</v>
      </c>
      <c r="D1806" s="34" t="s">
        <v>406</v>
      </c>
      <c r="E1806" s="361" t="s">
        <v>402</v>
      </c>
      <c r="F1806" s="361"/>
      <c r="G1806" s="36" t="s">
        <v>119</v>
      </c>
      <c r="H1806" s="37">
        <v>1</v>
      </c>
      <c r="I1806" s="38">
        <v>0.7</v>
      </c>
      <c r="J1806" s="38">
        <v>0.7</v>
      </c>
    </row>
    <row r="1807" spans="1:10" ht="25.5">
      <c r="A1807" s="34" t="s">
        <v>122</v>
      </c>
      <c r="B1807" s="35" t="s">
        <v>424</v>
      </c>
      <c r="C1807" s="34" t="s">
        <v>27</v>
      </c>
      <c r="D1807" s="34" t="s">
        <v>425</v>
      </c>
      <c r="E1807" s="361" t="s">
        <v>211</v>
      </c>
      <c r="F1807" s="361"/>
      <c r="G1807" s="36" t="s">
        <v>119</v>
      </c>
      <c r="H1807" s="37">
        <v>1</v>
      </c>
      <c r="I1807" s="38">
        <v>0.48</v>
      </c>
      <c r="J1807" s="38">
        <v>0.48</v>
      </c>
    </row>
    <row r="1808" spans="1:10">
      <c r="A1808" s="34" t="s">
        <v>122</v>
      </c>
      <c r="B1808" s="35" t="s">
        <v>409</v>
      </c>
      <c r="C1808" s="34" t="s">
        <v>27</v>
      </c>
      <c r="D1808" s="34" t="s">
        <v>410</v>
      </c>
      <c r="E1808" s="361" t="s">
        <v>411</v>
      </c>
      <c r="F1808" s="361"/>
      <c r="G1808" s="36" t="s">
        <v>119</v>
      </c>
      <c r="H1808" s="37">
        <v>1</v>
      </c>
      <c r="I1808" s="38">
        <v>0.01</v>
      </c>
      <c r="J1808" s="38">
        <v>0.01</v>
      </c>
    </row>
    <row r="1809" spans="1:10">
      <c r="A1809" s="34" t="s">
        <v>122</v>
      </c>
      <c r="B1809" s="35" t="s">
        <v>541</v>
      </c>
      <c r="C1809" s="34" t="s">
        <v>27</v>
      </c>
      <c r="D1809" s="34" t="s">
        <v>542</v>
      </c>
      <c r="E1809" s="361" t="s">
        <v>399</v>
      </c>
      <c r="F1809" s="361"/>
      <c r="G1809" s="36" t="s">
        <v>119</v>
      </c>
      <c r="H1809" s="37">
        <v>1</v>
      </c>
      <c r="I1809" s="38">
        <v>10.119999999999999</v>
      </c>
      <c r="J1809" s="38">
        <v>10.119999999999999</v>
      </c>
    </row>
    <row r="1810" spans="1:10">
      <c r="A1810" s="34" t="s">
        <v>122</v>
      </c>
      <c r="B1810" s="35" t="s">
        <v>412</v>
      </c>
      <c r="C1810" s="34" t="s">
        <v>27</v>
      </c>
      <c r="D1810" s="34" t="s">
        <v>413</v>
      </c>
      <c r="E1810" s="361" t="s">
        <v>414</v>
      </c>
      <c r="F1810" s="361"/>
      <c r="G1810" s="36" t="s">
        <v>119</v>
      </c>
      <c r="H1810" s="37">
        <v>1</v>
      </c>
      <c r="I1810" s="38">
        <v>0.6</v>
      </c>
      <c r="J1810" s="38">
        <v>0.6</v>
      </c>
    </row>
    <row r="1811" spans="1:10" ht="25.5">
      <c r="A1811" s="39"/>
      <c r="B1811" s="39"/>
      <c r="C1811" s="39"/>
      <c r="D1811" s="39"/>
      <c r="E1811" s="39" t="s">
        <v>124</v>
      </c>
      <c r="F1811" s="40">
        <v>5.5414938999999999</v>
      </c>
      <c r="G1811" s="39" t="s">
        <v>125</v>
      </c>
      <c r="H1811" s="40">
        <v>4.75</v>
      </c>
      <c r="I1811" s="39" t="s">
        <v>126</v>
      </c>
      <c r="J1811" s="40">
        <v>10.29</v>
      </c>
    </row>
    <row r="1812" spans="1:10" ht="15" thickBot="1">
      <c r="A1812" s="39"/>
      <c r="B1812" s="39"/>
      <c r="C1812" s="39"/>
      <c r="D1812" s="39"/>
      <c r="E1812" s="39" t="s">
        <v>127</v>
      </c>
      <c r="F1812" s="40">
        <v>3.5</v>
      </c>
      <c r="G1812" s="39"/>
      <c r="H1812" s="363" t="s">
        <v>128</v>
      </c>
      <c r="I1812" s="363"/>
      <c r="J1812" s="40">
        <v>17.41</v>
      </c>
    </row>
    <row r="1813" spans="1:10" ht="15" thickTop="1">
      <c r="A1813" s="41"/>
      <c r="B1813" s="41"/>
      <c r="C1813" s="41"/>
      <c r="D1813" s="41"/>
      <c r="E1813" s="41"/>
      <c r="F1813" s="41"/>
      <c r="G1813" s="41"/>
      <c r="H1813" s="41"/>
      <c r="I1813" s="41"/>
      <c r="J1813" s="41"/>
    </row>
    <row r="1814" spans="1:10" ht="15">
      <c r="A1814" s="3"/>
      <c r="B1814" s="4" t="s">
        <v>15</v>
      </c>
      <c r="C1814" s="3" t="s">
        <v>16</v>
      </c>
      <c r="D1814" s="3" t="s">
        <v>6</v>
      </c>
      <c r="E1814" s="353" t="s">
        <v>110</v>
      </c>
      <c r="F1814" s="353"/>
      <c r="G1814" s="5" t="s">
        <v>17</v>
      </c>
      <c r="H1814" s="4" t="s">
        <v>18</v>
      </c>
      <c r="I1814" s="4" t="s">
        <v>19</v>
      </c>
      <c r="J1814" s="4" t="s">
        <v>7</v>
      </c>
    </row>
    <row r="1815" spans="1:10">
      <c r="A1815" s="7" t="s">
        <v>111</v>
      </c>
      <c r="B1815" s="8" t="s">
        <v>305</v>
      </c>
      <c r="C1815" s="7" t="s">
        <v>27</v>
      </c>
      <c r="D1815" s="7" t="s">
        <v>306</v>
      </c>
      <c r="E1815" s="362" t="s">
        <v>112</v>
      </c>
      <c r="F1815" s="362"/>
      <c r="G1815" s="9" t="s">
        <v>119</v>
      </c>
      <c r="H1815" s="28">
        <v>1</v>
      </c>
      <c r="I1815" s="10">
        <v>19.61</v>
      </c>
      <c r="J1815" s="10">
        <v>19.61</v>
      </c>
    </row>
    <row r="1816" spans="1:10" ht="25.5">
      <c r="A1816" s="29" t="s">
        <v>113</v>
      </c>
      <c r="B1816" s="30" t="s">
        <v>543</v>
      </c>
      <c r="C1816" s="29" t="s">
        <v>27</v>
      </c>
      <c r="D1816" s="29" t="s">
        <v>544</v>
      </c>
      <c r="E1816" s="364" t="s">
        <v>112</v>
      </c>
      <c r="F1816" s="364"/>
      <c r="G1816" s="31" t="s">
        <v>119</v>
      </c>
      <c r="H1816" s="32">
        <v>1</v>
      </c>
      <c r="I1816" s="33">
        <v>0.14000000000000001</v>
      </c>
      <c r="J1816" s="33">
        <v>0.14000000000000001</v>
      </c>
    </row>
    <row r="1817" spans="1:10">
      <c r="A1817" s="34" t="s">
        <v>122</v>
      </c>
      <c r="B1817" s="35" t="s">
        <v>400</v>
      </c>
      <c r="C1817" s="34" t="s">
        <v>27</v>
      </c>
      <c r="D1817" s="34" t="s">
        <v>401</v>
      </c>
      <c r="E1817" s="361" t="s">
        <v>402</v>
      </c>
      <c r="F1817" s="361"/>
      <c r="G1817" s="36" t="s">
        <v>119</v>
      </c>
      <c r="H1817" s="37">
        <v>1</v>
      </c>
      <c r="I1817" s="38">
        <v>0.84</v>
      </c>
      <c r="J1817" s="38">
        <v>0.84</v>
      </c>
    </row>
    <row r="1818" spans="1:10" ht="25.5">
      <c r="A1818" s="34" t="s">
        <v>122</v>
      </c>
      <c r="B1818" s="35" t="s">
        <v>612</v>
      </c>
      <c r="C1818" s="34" t="s">
        <v>27</v>
      </c>
      <c r="D1818" s="34" t="s">
        <v>613</v>
      </c>
      <c r="E1818" s="361" t="s">
        <v>211</v>
      </c>
      <c r="F1818" s="361"/>
      <c r="G1818" s="36" t="s">
        <v>119</v>
      </c>
      <c r="H1818" s="37">
        <v>1</v>
      </c>
      <c r="I1818" s="38">
        <v>1.36</v>
      </c>
      <c r="J1818" s="38">
        <v>1.36</v>
      </c>
    </row>
    <row r="1819" spans="1:10">
      <c r="A1819" s="34" t="s">
        <v>122</v>
      </c>
      <c r="B1819" s="35" t="s">
        <v>405</v>
      </c>
      <c r="C1819" s="34" t="s">
        <v>27</v>
      </c>
      <c r="D1819" s="34" t="s">
        <v>406</v>
      </c>
      <c r="E1819" s="361" t="s">
        <v>402</v>
      </c>
      <c r="F1819" s="361"/>
      <c r="G1819" s="36" t="s">
        <v>119</v>
      </c>
      <c r="H1819" s="37">
        <v>1</v>
      </c>
      <c r="I1819" s="38">
        <v>0.7</v>
      </c>
      <c r="J1819" s="38">
        <v>0.7</v>
      </c>
    </row>
    <row r="1820" spans="1:10" ht="25.5">
      <c r="A1820" s="34" t="s">
        <v>122</v>
      </c>
      <c r="B1820" s="35" t="s">
        <v>614</v>
      </c>
      <c r="C1820" s="34" t="s">
        <v>27</v>
      </c>
      <c r="D1820" s="34" t="s">
        <v>615</v>
      </c>
      <c r="E1820" s="361" t="s">
        <v>211</v>
      </c>
      <c r="F1820" s="361"/>
      <c r="G1820" s="36" t="s">
        <v>119</v>
      </c>
      <c r="H1820" s="37">
        <v>1</v>
      </c>
      <c r="I1820" s="38">
        <v>0.92</v>
      </c>
      <c r="J1820" s="38">
        <v>0.92</v>
      </c>
    </row>
    <row r="1821" spans="1:10">
      <c r="A1821" s="34" t="s">
        <v>122</v>
      </c>
      <c r="B1821" s="35" t="s">
        <v>409</v>
      </c>
      <c r="C1821" s="34" t="s">
        <v>27</v>
      </c>
      <c r="D1821" s="34" t="s">
        <v>410</v>
      </c>
      <c r="E1821" s="361" t="s">
        <v>411</v>
      </c>
      <c r="F1821" s="361"/>
      <c r="G1821" s="36" t="s">
        <v>119</v>
      </c>
      <c r="H1821" s="37">
        <v>1</v>
      </c>
      <c r="I1821" s="38">
        <v>0.01</v>
      </c>
      <c r="J1821" s="38">
        <v>0.01</v>
      </c>
    </row>
    <row r="1822" spans="1:10">
      <c r="A1822" s="34" t="s">
        <v>122</v>
      </c>
      <c r="B1822" s="35" t="s">
        <v>545</v>
      </c>
      <c r="C1822" s="34" t="s">
        <v>27</v>
      </c>
      <c r="D1822" s="34" t="s">
        <v>1029</v>
      </c>
      <c r="E1822" s="361" t="s">
        <v>399</v>
      </c>
      <c r="F1822" s="361"/>
      <c r="G1822" s="36" t="s">
        <v>119</v>
      </c>
      <c r="H1822" s="37">
        <v>1</v>
      </c>
      <c r="I1822" s="38">
        <v>15.04</v>
      </c>
      <c r="J1822" s="38">
        <v>15.04</v>
      </c>
    </row>
    <row r="1823" spans="1:10">
      <c r="A1823" s="34" t="s">
        <v>122</v>
      </c>
      <c r="B1823" s="35" t="s">
        <v>412</v>
      </c>
      <c r="C1823" s="34" t="s">
        <v>27</v>
      </c>
      <c r="D1823" s="34" t="s">
        <v>413</v>
      </c>
      <c r="E1823" s="361" t="s">
        <v>414</v>
      </c>
      <c r="F1823" s="361"/>
      <c r="G1823" s="36" t="s">
        <v>119</v>
      </c>
      <c r="H1823" s="37">
        <v>1</v>
      </c>
      <c r="I1823" s="38">
        <v>0.6</v>
      </c>
      <c r="J1823" s="38">
        <v>0.6</v>
      </c>
    </row>
    <row r="1824" spans="1:10" ht="25.5">
      <c r="A1824" s="39"/>
      <c r="B1824" s="39"/>
      <c r="C1824" s="39"/>
      <c r="D1824" s="39"/>
      <c r="E1824" s="39" t="s">
        <v>124</v>
      </c>
      <c r="F1824" s="40">
        <v>8.1749151999999992</v>
      </c>
      <c r="G1824" s="39" t="s">
        <v>125</v>
      </c>
      <c r="H1824" s="40">
        <v>7.01</v>
      </c>
      <c r="I1824" s="39" t="s">
        <v>126</v>
      </c>
      <c r="J1824" s="40">
        <v>15.18</v>
      </c>
    </row>
    <row r="1825" spans="1:10" ht="15" thickBot="1">
      <c r="A1825" s="39"/>
      <c r="B1825" s="39"/>
      <c r="C1825" s="39"/>
      <c r="D1825" s="39"/>
      <c r="E1825" s="39" t="s">
        <v>127</v>
      </c>
      <c r="F1825" s="40">
        <v>4.9400000000000004</v>
      </c>
      <c r="G1825" s="39"/>
      <c r="H1825" s="363" t="s">
        <v>128</v>
      </c>
      <c r="I1825" s="363"/>
      <c r="J1825" s="40">
        <v>24.55</v>
      </c>
    </row>
    <row r="1826" spans="1:10" ht="15" thickTop="1">
      <c r="A1826" s="41"/>
      <c r="B1826" s="41"/>
      <c r="C1826" s="41"/>
      <c r="D1826" s="41"/>
      <c r="E1826" s="41"/>
      <c r="F1826" s="41"/>
      <c r="G1826" s="41"/>
      <c r="H1826" s="41"/>
      <c r="I1826" s="41"/>
      <c r="J1826" s="41"/>
    </row>
    <row r="1827" spans="1:10" ht="15">
      <c r="A1827" s="3"/>
      <c r="B1827" s="4" t="s">
        <v>15</v>
      </c>
      <c r="C1827" s="3" t="s">
        <v>16</v>
      </c>
      <c r="D1827" s="3" t="s">
        <v>6</v>
      </c>
      <c r="E1827" s="353" t="s">
        <v>110</v>
      </c>
      <c r="F1827" s="353"/>
      <c r="G1827" s="5" t="s">
        <v>17</v>
      </c>
      <c r="H1827" s="4" t="s">
        <v>18</v>
      </c>
      <c r="I1827" s="4" t="s">
        <v>19</v>
      </c>
      <c r="J1827" s="4" t="s">
        <v>7</v>
      </c>
    </row>
    <row r="1828" spans="1:10" ht="38.25">
      <c r="A1828" s="7" t="s">
        <v>111</v>
      </c>
      <c r="B1828" s="8" t="s">
        <v>361</v>
      </c>
      <c r="C1828" s="7" t="s">
        <v>27</v>
      </c>
      <c r="D1828" s="7" t="s">
        <v>362</v>
      </c>
      <c r="E1828" s="362" t="s">
        <v>132</v>
      </c>
      <c r="F1828" s="362"/>
      <c r="G1828" s="9" t="s">
        <v>75</v>
      </c>
      <c r="H1828" s="28">
        <v>1</v>
      </c>
      <c r="I1828" s="10">
        <v>5.85</v>
      </c>
      <c r="J1828" s="10">
        <v>5.85</v>
      </c>
    </row>
    <row r="1829" spans="1:10" ht="25.5">
      <c r="A1829" s="29" t="s">
        <v>113</v>
      </c>
      <c r="B1829" s="30" t="s">
        <v>369</v>
      </c>
      <c r="C1829" s="29" t="s">
        <v>27</v>
      </c>
      <c r="D1829" s="29" t="s">
        <v>370</v>
      </c>
      <c r="E1829" s="364" t="s">
        <v>112</v>
      </c>
      <c r="F1829" s="364"/>
      <c r="G1829" s="31" t="s">
        <v>119</v>
      </c>
      <c r="H1829" s="32">
        <v>0.124</v>
      </c>
      <c r="I1829" s="33">
        <v>17.760000000000002</v>
      </c>
      <c r="J1829" s="33">
        <v>2.2000000000000002</v>
      </c>
    </row>
    <row r="1830" spans="1:10" ht="25.5">
      <c r="A1830" s="34" t="s">
        <v>122</v>
      </c>
      <c r="B1830" s="35" t="s">
        <v>616</v>
      </c>
      <c r="C1830" s="34" t="s">
        <v>27</v>
      </c>
      <c r="D1830" s="34" t="s">
        <v>617</v>
      </c>
      <c r="E1830" s="361" t="s">
        <v>123</v>
      </c>
      <c r="F1830" s="361"/>
      <c r="G1830" s="36" t="s">
        <v>75</v>
      </c>
      <c r="H1830" s="37">
        <v>1</v>
      </c>
      <c r="I1830" s="38">
        <v>2.41</v>
      </c>
      <c r="J1830" s="38">
        <v>2.41</v>
      </c>
    </row>
    <row r="1831" spans="1:10" ht="38.25">
      <c r="A1831" s="34" t="s">
        <v>122</v>
      </c>
      <c r="B1831" s="35" t="s">
        <v>618</v>
      </c>
      <c r="C1831" s="34" t="s">
        <v>27</v>
      </c>
      <c r="D1831" s="34" t="s">
        <v>619</v>
      </c>
      <c r="E1831" s="361" t="s">
        <v>123</v>
      </c>
      <c r="F1831" s="361"/>
      <c r="G1831" s="36" t="s">
        <v>75</v>
      </c>
      <c r="H1831" s="37">
        <v>1</v>
      </c>
      <c r="I1831" s="38">
        <v>1.24</v>
      </c>
      <c r="J1831" s="38">
        <v>1.24</v>
      </c>
    </row>
    <row r="1832" spans="1:10" ht="25.5">
      <c r="A1832" s="39"/>
      <c r="B1832" s="39"/>
      <c r="C1832" s="39"/>
      <c r="D1832" s="39"/>
      <c r="E1832" s="39" t="s">
        <v>124</v>
      </c>
      <c r="F1832" s="40">
        <v>0.93166029403845119</v>
      </c>
      <c r="G1832" s="39" t="s">
        <v>125</v>
      </c>
      <c r="H1832" s="40">
        <v>0.8</v>
      </c>
      <c r="I1832" s="39" t="s">
        <v>126</v>
      </c>
      <c r="J1832" s="40">
        <v>1.73</v>
      </c>
    </row>
    <row r="1833" spans="1:10" ht="15" thickBot="1">
      <c r="A1833" s="39"/>
      <c r="B1833" s="39"/>
      <c r="C1833" s="39"/>
      <c r="D1833" s="39"/>
      <c r="E1833" s="39" t="s">
        <v>127</v>
      </c>
      <c r="F1833" s="40">
        <v>1.47</v>
      </c>
      <c r="G1833" s="39"/>
      <c r="H1833" s="363" t="s">
        <v>128</v>
      </c>
      <c r="I1833" s="363"/>
      <c r="J1833" s="40">
        <v>7.32</v>
      </c>
    </row>
    <row r="1834" spans="1:10" ht="15" thickTop="1">
      <c r="A1834" s="41"/>
      <c r="B1834" s="41"/>
      <c r="C1834" s="41"/>
      <c r="D1834" s="41"/>
      <c r="E1834" s="41"/>
      <c r="F1834" s="41"/>
      <c r="G1834" s="41"/>
      <c r="H1834" s="41"/>
      <c r="I1834" s="41"/>
      <c r="J1834" s="41"/>
    </row>
    <row r="1835" spans="1:10" ht="15">
      <c r="A1835" s="3"/>
      <c r="B1835" s="4" t="s">
        <v>15</v>
      </c>
      <c r="C1835" s="3" t="s">
        <v>16</v>
      </c>
      <c r="D1835" s="3" t="s">
        <v>6</v>
      </c>
      <c r="E1835" s="353" t="s">
        <v>110</v>
      </c>
      <c r="F1835" s="353"/>
      <c r="G1835" s="5" t="s">
        <v>17</v>
      </c>
      <c r="H1835" s="4" t="s">
        <v>18</v>
      </c>
      <c r="I1835" s="4" t="s">
        <v>19</v>
      </c>
      <c r="J1835" s="4" t="s">
        <v>7</v>
      </c>
    </row>
    <row r="1836" spans="1:10">
      <c r="A1836" s="7" t="s">
        <v>111</v>
      </c>
      <c r="B1836" s="8" t="s">
        <v>269</v>
      </c>
      <c r="C1836" s="7" t="s">
        <v>27</v>
      </c>
      <c r="D1836" s="7" t="s">
        <v>270</v>
      </c>
      <c r="E1836" s="362" t="s">
        <v>112</v>
      </c>
      <c r="F1836" s="362"/>
      <c r="G1836" s="9" t="s">
        <v>119</v>
      </c>
      <c r="H1836" s="28">
        <v>1</v>
      </c>
      <c r="I1836" s="10">
        <v>20.02</v>
      </c>
      <c r="J1836" s="10">
        <v>20.02</v>
      </c>
    </row>
    <row r="1837" spans="1:10" ht="25.5">
      <c r="A1837" s="29" t="s">
        <v>113</v>
      </c>
      <c r="B1837" s="30" t="s">
        <v>546</v>
      </c>
      <c r="C1837" s="29" t="s">
        <v>27</v>
      </c>
      <c r="D1837" s="29" t="s">
        <v>547</v>
      </c>
      <c r="E1837" s="364" t="s">
        <v>112</v>
      </c>
      <c r="F1837" s="364"/>
      <c r="G1837" s="31" t="s">
        <v>119</v>
      </c>
      <c r="H1837" s="32">
        <v>1</v>
      </c>
      <c r="I1837" s="33">
        <v>0.15</v>
      </c>
      <c r="J1837" s="33">
        <v>0.15</v>
      </c>
    </row>
    <row r="1838" spans="1:10">
      <c r="A1838" s="34" t="s">
        <v>122</v>
      </c>
      <c r="B1838" s="35" t="s">
        <v>400</v>
      </c>
      <c r="C1838" s="34" t="s">
        <v>27</v>
      </c>
      <c r="D1838" s="34" t="s">
        <v>401</v>
      </c>
      <c r="E1838" s="361" t="s">
        <v>402</v>
      </c>
      <c r="F1838" s="361"/>
      <c r="G1838" s="36" t="s">
        <v>119</v>
      </c>
      <c r="H1838" s="37">
        <v>1</v>
      </c>
      <c r="I1838" s="38">
        <v>0.84</v>
      </c>
      <c r="J1838" s="38">
        <v>0.84</v>
      </c>
    </row>
    <row r="1839" spans="1:10" ht="25.5">
      <c r="A1839" s="34" t="s">
        <v>122</v>
      </c>
      <c r="B1839" s="35" t="s">
        <v>418</v>
      </c>
      <c r="C1839" s="34" t="s">
        <v>27</v>
      </c>
      <c r="D1839" s="34" t="s">
        <v>419</v>
      </c>
      <c r="E1839" s="361" t="s">
        <v>211</v>
      </c>
      <c r="F1839" s="361"/>
      <c r="G1839" s="36" t="s">
        <v>119</v>
      </c>
      <c r="H1839" s="37">
        <v>1</v>
      </c>
      <c r="I1839" s="38">
        <v>1.0900000000000001</v>
      </c>
      <c r="J1839" s="38">
        <v>1.0900000000000001</v>
      </c>
    </row>
    <row r="1840" spans="1:10">
      <c r="A1840" s="34" t="s">
        <v>122</v>
      </c>
      <c r="B1840" s="35" t="s">
        <v>405</v>
      </c>
      <c r="C1840" s="34" t="s">
        <v>27</v>
      </c>
      <c r="D1840" s="34" t="s">
        <v>406</v>
      </c>
      <c r="E1840" s="361" t="s">
        <v>402</v>
      </c>
      <c r="F1840" s="361"/>
      <c r="G1840" s="36" t="s">
        <v>119</v>
      </c>
      <c r="H1840" s="37">
        <v>1</v>
      </c>
      <c r="I1840" s="38">
        <v>0.7</v>
      </c>
      <c r="J1840" s="38">
        <v>0.7</v>
      </c>
    </row>
    <row r="1841" spans="1:10" ht="25.5">
      <c r="A1841" s="34" t="s">
        <v>122</v>
      </c>
      <c r="B1841" s="35" t="s">
        <v>420</v>
      </c>
      <c r="C1841" s="34" t="s">
        <v>27</v>
      </c>
      <c r="D1841" s="34" t="s">
        <v>421</v>
      </c>
      <c r="E1841" s="361" t="s">
        <v>211</v>
      </c>
      <c r="F1841" s="361"/>
      <c r="G1841" s="36" t="s">
        <v>119</v>
      </c>
      <c r="H1841" s="37">
        <v>1</v>
      </c>
      <c r="I1841" s="38">
        <v>0.39</v>
      </c>
      <c r="J1841" s="38">
        <v>0.39</v>
      </c>
    </row>
    <row r="1842" spans="1:10">
      <c r="A1842" s="34" t="s">
        <v>122</v>
      </c>
      <c r="B1842" s="35" t="s">
        <v>409</v>
      </c>
      <c r="C1842" s="34" t="s">
        <v>27</v>
      </c>
      <c r="D1842" s="34" t="s">
        <v>410</v>
      </c>
      <c r="E1842" s="361" t="s">
        <v>411</v>
      </c>
      <c r="F1842" s="361"/>
      <c r="G1842" s="36" t="s">
        <v>119</v>
      </c>
      <c r="H1842" s="37">
        <v>1</v>
      </c>
      <c r="I1842" s="38">
        <v>0.01</v>
      </c>
      <c r="J1842" s="38">
        <v>0.01</v>
      </c>
    </row>
    <row r="1843" spans="1:10">
      <c r="A1843" s="34" t="s">
        <v>122</v>
      </c>
      <c r="B1843" s="35" t="s">
        <v>548</v>
      </c>
      <c r="C1843" s="34" t="s">
        <v>27</v>
      </c>
      <c r="D1843" s="34" t="s">
        <v>1030</v>
      </c>
      <c r="E1843" s="361" t="s">
        <v>399</v>
      </c>
      <c r="F1843" s="361"/>
      <c r="G1843" s="36" t="s">
        <v>119</v>
      </c>
      <c r="H1843" s="37">
        <v>1</v>
      </c>
      <c r="I1843" s="38">
        <v>16.239999999999998</v>
      </c>
      <c r="J1843" s="38">
        <v>16.239999999999998</v>
      </c>
    </row>
    <row r="1844" spans="1:10">
      <c r="A1844" s="34" t="s">
        <v>122</v>
      </c>
      <c r="B1844" s="35" t="s">
        <v>412</v>
      </c>
      <c r="C1844" s="34" t="s">
        <v>27</v>
      </c>
      <c r="D1844" s="34" t="s">
        <v>413</v>
      </c>
      <c r="E1844" s="361" t="s">
        <v>414</v>
      </c>
      <c r="F1844" s="361"/>
      <c r="G1844" s="36" t="s">
        <v>119</v>
      </c>
      <c r="H1844" s="37">
        <v>1</v>
      </c>
      <c r="I1844" s="38">
        <v>0.6</v>
      </c>
      <c r="J1844" s="38">
        <v>0.6</v>
      </c>
    </row>
    <row r="1845" spans="1:10" ht="25.5">
      <c r="A1845" s="39"/>
      <c r="B1845" s="39"/>
      <c r="C1845" s="39"/>
      <c r="D1845" s="39"/>
      <c r="E1845" s="39" t="s">
        <v>124</v>
      </c>
      <c r="F1845" s="40">
        <v>8.8265388999999992</v>
      </c>
      <c r="G1845" s="39" t="s">
        <v>125</v>
      </c>
      <c r="H1845" s="40">
        <v>7.56</v>
      </c>
      <c r="I1845" s="39" t="s">
        <v>126</v>
      </c>
      <c r="J1845" s="40">
        <v>16.39</v>
      </c>
    </row>
    <row r="1846" spans="1:10" ht="15" thickBot="1">
      <c r="A1846" s="39"/>
      <c r="B1846" s="39"/>
      <c r="C1846" s="39"/>
      <c r="D1846" s="39"/>
      <c r="E1846" s="39" t="s">
        <v>127</v>
      </c>
      <c r="F1846" s="40">
        <v>5.04</v>
      </c>
      <c r="G1846" s="39"/>
      <c r="H1846" s="363" t="s">
        <v>128</v>
      </c>
      <c r="I1846" s="363"/>
      <c r="J1846" s="40">
        <v>25.06</v>
      </c>
    </row>
    <row r="1847" spans="1:10" ht="15" thickTop="1">
      <c r="A1847" s="41"/>
      <c r="B1847" s="41"/>
      <c r="C1847" s="41"/>
      <c r="D1847" s="41"/>
      <c r="E1847" s="41"/>
      <c r="F1847" s="41"/>
      <c r="G1847" s="41"/>
      <c r="H1847" s="41"/>
      <c r="I1847" s="41"/>
      <c r="J1847" s="41"/>
    </row>
    <row r="1848" spans="1:10" ht="15">
      <c r="A1848" s="3"/>
      <c r="B1848" s="4" t="s">
        <v>15</v>
      </c>
      <c r="C1848" s="3" t="s">
        <v>16</v>
      </c>
      <c r="D1848" s="3" t="s">
        <v>6</v>
      </c>
      <c r="E1848" s="353" t="s">
        <v>110</v>
      </c>
      <c r="F1848" s="353"/>
      <c r="G1848" s="5" t="s">
        <v>17</v>
      </c>
      <c r="H1848" s="4" t="s">
        <v>18</v>
      </c>
      <c r="I1848" s="4" t="s">
        <v>19</v>
      </c>
      <c r="J1848" s="4" t="s">
        <v>7</v>
      </c>
    </row>
    <row r="1849" spans="1:10" ht="25.5">
      <c r="A1849" s="7" t="s">
        <v>111</v>
      </c>
      <c r="B1849" s="8" t="s">
        <v>958</v>
      </c>
      <c r="C1849" s="7" t="s">
        <v>27</v>
      </c>
      <c r="D1849" s="7" t="s">
        <v>959</v>
      </c>
      <c r="E1849" s="362" t="s">
        <v>132</v>
      </c>
      <c r="F1849" s="362"/>
      <c r="G1849" s="9" t="s">
        <v>75</v>
      </c>
      <c r="H1849" s="28">
        <v>1</v>
      </c>
      <c r="I1849" s="10">
        <v>22</v>
      </c>
      <c r="J1849" s="10">
        <v>22</v>
      </c>
    </row>
    <row r="1850" spans="1:10" ht="25.5">
      <c r="A1850" s="29" t="s">
        <v>113</v>
      </c>
      <c r="B1850" s="30" t="s">
        <v>367</v>
      </c>
      <c r="C1850" s="29" t="s">
        <v>27</v>
      </c>
      <c r="D1850" s="29" t="s">
        <v>368</v>
      </c>
      <c r="E1850" s="364" t="s">
        <v>112</v>
      </c>
      <c r="F1850" s="364"/>
      <c r="G1850" s="31" t="s">
        <v>119</v>
      </c>
      <c r="H1850" s="32">
        <v>0.496</v>
      </c>
      <c r="I1850" s="33">
        <v>13.58</v>
      </c>
      <c r="J1850" s="33">
        <v>6.73</v>
      </c>
    </row>
    <row r="1851" spans="1:10" ht="25.5">
      <c r="A1851" s="29" t="s">
        <v>113</v>
      </c>
      <c r="B1851" s="30" t="s">
        <v>369</v>
      </c>
      <c r="C1851" s="29" t="s">
        <v>27</v>
      </c>
      <c r="D1851" s="29" t="s">
        <v>370</v>
      </c>
      <c r="E1851" s="364" t="s">
        <v>112</v>
      </c>
      <c r="F1851" s="364"/>
      <c r="G1851" s="31" t="s">
        <v>119</v>
      </c>
      <c r="H1851" s="32">
        <v>0.496</v>
      </c>
      <c r="I1851" s="33">
        <v>17.760000000000002</v>
      </c>
      <c r="J1851" s="33">
        <v>8.8000000000000007</v>
      </c>
    </row>
    <row r="1852" spans="1:10">
      <c r="A1852" s="34" t="s">
        <v>122</v>
      </c>
      <c r="B1852" s="35" t="s">
        <v>590</v>
      </c>
      <c r="C1852" s="34" t="s">
        <v>27</v>
      </c>
      <c r="D1852" s="34" t="s">
        <v>591</v>
      </c>
      <c r="E1852" s="361" t="s">
        <v>123</v>
      </c>
      <c r="F1852" s="361"/>
      <c r="G1852" s="36" t="s">
        <v>75</v>
      </c>
      <c r="H1852" s="37">
        <v>1</v>
      </c>
      <c r="I1852" s="38">
        <v>6.47</v>
      </c>
      <c r="J1852" s="38">
        <v>6.47</v>
      </c>
    </row>
    <row r="1853" spans="1:10" ht="25.5">
      <c r="A1853" s="39"/>
      <c r="B1853" s="39"/>
      <c r="C1853" s="39"/>
      <c r="D1853" s="39"/>
      <c r="E1853" s="39" t="s">
        <v>124</v>
      </c>
      <c r="F1853" s="40">
        <v>6.3708331089450159</v>
      </c>
      <c r="G1853" s="39" t="s">
        <v>125</v>
      </c>
      <c r="H1853" s="40">
        <v>5.46</v>
      </c>
      <c r="I1853" s="39" t="s">
        <v>126</v>
      </c>
      <c r="J1853" s="40">
        <v>11.83</v>
      </c>
    </row>
    <row r="1854" spans="1:10" ht="15" thickBot="1">
      <c r="A1854" s="39"/>
      <c r="B1854" s="39"/>
      <c r="C1854" s="39"/>
      <c r="D1854" s="39"/>
      <c r="E1854" s="39" t="s">
        <v>127</v>
      </c>
      <c r="F1854" s="40">
        <v>5.54</v>
      </c>
      <c r="G1854" s="39"/>
      <c r="H1854" s="363" t="s">
        <v>128</v>
      </c>
      <c r="I1854" s="363"/>
      <c r="J1854" s="40">
        <v>27.54</v>
      </c>
    </row>
    <row r="1855" spans="1:10" ht="15" thickTop="1">
      <c r="A1855" s="41"/>
      <c r="B1855" s="41"/>
      <c r="C1855" s="41"/>
      <c r="D1855" s="41"/>
      <c r="E1855" s="41"/>
      <c r="F1855" s="41"/>
      <c r="G1855" s="41"/>
      <c r="H1855" s="41"/>
      <c r="I1855" s="41"/>
      <c r="J1855" s="41"/>
    </row>
    <row r="1856" spans="1:10" ht="15">
      <c r="A1856" s="3"/>
      <c r="B1856" s="4" t="s">
        <v>15</v>
      </c>
      <c r="C1856" s="3" t="s">
        <v>16</v>
      </c>
      <c r="D1856" s="3" t="s">
        <v>6</v>
      </c>
      <c r="E1856" s="353" t="s">
        <v>110</v>
      </c>
      <c r="F1856" s="353"/>
      <c r="G1856" s="5" t="s">
        <v>17</v>
      </c>
      <c r="H1856" s="4" t="s">
        <v>18</v>
      </c>
      <c r="I1856" s="4" t="s">
        <v>19</v>
      </c>
      <c r="J1856" s="4" t="s">
        <v>7</v>
      </c>
    </row>
    <row r="1857" spans="1:10" ht="25.5">
      <c r="A1857" s="7" t="s">
        <v>111</v>
      </c>
      <c r="B1857" s="8" t="s">
        <v>363</v>
      </c>
      <c r="C1857" s="7" t="s">
        <v>27</v>
      </c>
      <c r="D1857" s="7" t="s">
        <v>364</v>
      </c>
      <c r="E1857" s="362" t="s">
        <v>132</v>
      </c>
      <c r="F1857" s="362"/>
      <c r="G1857" s="9" t="s">
        <v>75</v>
      </c>
      <c r="H1857" s="28">
        <v>1</v>
      </c>
      <c r="I1857" s="10">
        <v>13.83</v>
      </c>
      <c r="J1857" s="10">
        <v>13.83</v>
      </c>
    </row>
    <row r="1858" spans="1:10" ht="25.5">
      <c r="A1858" s="29" t="s">
        <v>113</v>
      </c>
      <c r="B1858" s="30" t="s">
        <v>367</v>
      </c>
      <c r="C1858" s="29" t="s">
        <v>27</v>
      </c>
      <c r="D1858" s="29" t="s">
        <v>368</v>
      </c>
      <c r="E1858" s="364" t="s">
        <v>112</v>
      </c>
      <c r="F1858" s="364"/>
      <c r="G1858" s="31" t="s">
        <v>119</v>
      </c>
      <c r="H1858" s="32">
        <v>0.23499999999999999</v>
      </c>
      <c r="I1858" s="33">
        <v>13.58</v>
      </c>
      <c r="J1858" s="33">
        <v>3.19</v>
      </c>
    </row>
    <row r="1859" spans="1:10" ht="25.5">
      <c r="A1859" s="29" t="s">
        <v>113</v>
      </c>
      <c r="B1859" s="30" t="s">
        <v>369</v>
      </c>
      <c r="C1859" s="29" t="s">
        <v>27</v>
      </c>
      <c r="D1859" s="29" t="s">
        <v>370</v>
      </c>
      <c r="E1859" s="364" t="s">
        <v>112</v>
      </c>
      <c r="F1859" s="364"/>
      <c r="G1859" s="31" t="s">
        <v>119</v>
      </c>
      <c r="H1859" s="32">
        <v>0.23499999999999999</v>
      </c>
      <c r="I1859" s="33">
        <v>17.760000000000002</v>
      </c>
      <c r="J1859" s="33">
        <v>4.17</v>
      </c>
    </row>
    <row r="1860" spans="1:10">
      <c r="A1860" s="34" t="s">
        <v>122</v>
      </c>
      <c r="B1860" s="35" t="s">
        <v>590</v>
      </c>
      <c r="C1860" s="34" t="s">
        <v>27</v>
      </c>
      <c r="D1860" s="34" t="s">
        <v>591</v>
      </c>
      <c r="E1860" s="361" t="s">
        <v>123</v>
      </c>
      <c r="F1860" s="361"/>
      <c r="G1860" s="36" t="s">
        <v>75</v>
      </c>
      <c r="H1860" s="37">
        <v>1</v>
      </c>
      <c r="I1860" s="38">
        <v>6.47</v>
      </c>
      <c r="J1860" s="38">
        <v>6.47</v>
      </c>
    </row>
    <row r="1861" spans="1:10" ht="25.5">
      <c r="A1861" s="39"/>
      <c r="B1861" s="39"/>
      <c r="C1861" s="39"/>
      <c r="D1861" s="39"/>
      <c r="E1861" s="39" t="s">
        <v>124</v>
      </c>
      <c r="F1861" s="40">
        <v>3.0157789864828479</v>
      </c>
      <c r="G1861" s="39" t="s">
        <v>125</v>
      </c>
      <c r="H1861" s="40">
        <v>2.58</v>
      </c>
      <c r="I1861" s="39" t="s">
        <v>126</v>
      </c>
      <c r="J1861" s="40">
        <v>5.6</v>
      </c>
    </row>
    <row r="1862" spans="1:10" ht="15" thickBot="1">
      <c r="A1862" s="39"/>
      <c r="B1862" s="39"/>
      <c r="C1862" s="39"/>
      <c r="D1862" s="39"/>
      <c r="E1862" s="39" t="s">
        <v>127</v>
      </c>
      <c r="F1862" s="40">
        <v>3.48</v>
      </c>
      <c r="G1862" s="39"/>
      <c r="H1862" s="363" t="s">
        <v>128</v>
      </c>
      <c r="I1862" s="363"/>
      <c r="J1862" s="40">
        <v>17.309999999999999</v>
      </c>
    </row>
    <row r="1863" spans="1:10" ht="15" thickTop="1">
      <c r="A1863" s="41"/>
      <c r="B1863" s="41"/>
      <c r="C1863" s="41"/>
      <c r="D1863" s="41"/>
      <c r="E1863" s="41"/>
      <c r="F1863" s="41"/>
      <c r="G1863" s="41"/>
      <c r="H1863" s="41"/>
      <c r="I1863" s="41"/>
      <c r="J1863" s="41"/>
    </row>
    <row r="1864" spans="1:10" ht="15">
      <c r="A1864" s="3"/>
      <c r="B1864" s="4" t="s">
        <v>15</v>
      </c>
      <c r="C1864" s="3" t="s">
        <v>16</v>
      </c>
      <c r="D1864" s="3" t="s">
        <v>6</v>
      </c>
      <c r="E1864" s="353" t="s">
        <v>110</v>
      </c>
      <c r="F1864" s="353"/>
      <c r="G1864" s="5" t="s">
        <v>17</v>
      </c>
      <c r="H1864" s="4" t="s">
        <v>18</v>
      </c>
      <c r="I1864" s="4" t="s">
        <v>19</v>
      </c>
      <c r="J1864" s="4" t="s">
        <v>7</v>
      </c>
    </row>
    <row r="1865" spans="1:10" ht="25.5">
      <c r="A1865" s="7" t="s">
        <v>111</v>
      </c>
      <c r="B1865" s="8" t="s">
        <v>200</v>
      </c>
      <c r="C1865" s="7" t="s">
        <v>27</v>
      </c>
      <c r="D1865" s="7" t="s">
        <v>201</v>
      </c>
      <c r="E1865" s="362" t="s">
        <v>156</v>
      </c>
      <c r="F1865" s="362"/>
      <c r="G1865" s="9" t="s">
        <v>158</v>
      </c>
      <c r="H1865" s="28">
        <v>1</v>
      </c>
      <c r="I1865" s="10">
        <v>0.38</v>
      </c>
      <c r="J1865" s="10">
        <v>0.38</v>
      </c>
    </row>
    <row r="1866" spans="1:10" ht="25.5">
      <c r="A1866" s="29" t="s">
        <v>113</v>
      </c>
      <c r="B1866" s="30" t="s">
        <v>622</v>
      </c>
      <c r="C1866" s="29" t="s">
        <v>27</v>
      </c>
      <c r="D1866" s="29" t="s">
        <v>623</v>
      </c>
      <c r="E1866" s="364" t="s">
        <v>156</v>
      </c>
      <c r="F1866" s="364"/>
      <c r="G1866" s="31" t="s">
        <v>119</v>
      </c>
      <c r="H1866" s="32">
        <v>1</v>
      </c>
      <c r="I1866" s="33">
        <v>0.34</v>
      </c>
      <c r="J1866" s="33">
        <v>0.34</v>
      </c>
    </row>
    <row r="1867" spans="1:10" ht="25.5">
      <c r="A1867" s="29" t="s">
        <v>113</v>
      </c>
      <c r="B1867" s="30" t="s">
        <v>620</v>
      </c>
      <c r="C1867" s="29" t="s">
        <v>27</v>
      </c>
      <c r="D1867" s="29" t="s">
        <v>621</v>
      </c>
      <c r="E1867" s="364" t="s">
        <v>156</v>
      </c>
      <c r="F1867" s="364"/>
      <c r="G1867" s="31" t="s">
        <v>119</v>
      </c>
      <c r="H1867" s="32">
        <v>1</v>
      </c>
      <c r="I1867" s="33">
        <v>0.04</v>
      </c>
      <c r="J1867" s="33">
        <v>0.04</v>
      </c>
    </row>
    <row r="1868" spans="1:10" ht="25.5">
      <c r="A1868" s="39"/>
      <c r="B1868" s="39"/>
      <c r="C1868" s="39"/>
      <c r="D1868" s="39"/>
      <c r="E1868" s="39" t="s">
        <v>124</v>
      </c>
      <c r="F1868" s="40">
        <v>0</v>
      </c>
      <c r="G1868" s="39" t="s">
        <v>125</v>
      </c>
      <c r="H1868" s="40">
        <v>0</v>
      </c>
      <c r="I1868" s="39" t="s">
        <v>126</v>
      </c>
      <c r="J1868" s="40">
        <v>0</v>
      </c>
    </row>
    <row r="1869" spans="1:10" ht="15" thickBot="1">
      <c r="A1869" s="39"/>
      <c r="B1869" s="39"/>
      <c r="C1869" s="39"/>
      <c r="D1869" s="39"/>
      <c r="E1869" s="39" t="s">
        <v>127</v>
      </c>
      <c r="F1869" s="40">
        <v>0.09</v>
      </c>
      <c r="G1869" s="39"/>
      <c r="H1869" s="363" t="s">
        <v>128</v>
      </c>
      <c r="I1869" s="363"/>
      <c r="J1869" s="40">
        <v>0.47</v>
      </c>
    </row>
    <row r="1870" spans="1:10" ht="15" thickTop="1">
      <c r="A1870" s="41"/>
      <c r="B1870" s="41"/>
      <c r="C1870" s="41"/>
      <c r="D1870" s="41"/>
      <c r="E1870" s="41"/>
      <c r="F1870" s="41"/>
      <c r="G1870" s="41"/>
      <c r="H1870" s="41"/>
      <c r="I1870" s="41"/>
      <c r="J1870" s="41"/>
    </row>
    <row r="1871" spans="1:10" ht="15">
      <c r="A1871" s="3"/>
      <c r="B1871" s="4" t="s">
        <v>15</v>
      </c>
      <c r="C1871" s="3" t="s">
        <v>16</v>
      </c>
      <c r="D1871" s="3" t="s">
        <v>6</v>
      </c>
      <c r="E1871" s="353" t="s">
        <v>110</v>
      </c>
      <c r="F1871" s="353"/>
      <c r="G1871" s="5" t="s">
        <v>17</v>
      </c>
      <c r="H1871" s="4" t="s">
        <v>18</v>
      </c>
      <c r="I1871" s="4" t="s">
        <v>19</v>
      </c>
      <c r="J1871" s="4" t="s">
        <v>7</v>
      </c>
    </row>
    <row r="1872" spans="1:10" ht="25.5">
      <c r="A1872" s="7" t="s">
        <v>111</v>
      </c>
      <c r="B1872" s="8" t="s">
        <v>198</v>
      </c>
      <c r="C1872" s="7" t="s">
        <v>27</v>
      </c>
      <c r="D1872" s="7" t="s">
        <v>199</v>
      </c>
      <c r="E1872" s="362" t="s">
        <v>156</v>
      </c>
      <c r="F1872" s="362"/>
      <c r="G1872" s="9" t="s">
        <v>157</v>
      </c>
      <c r="H1872" s="28">
        <v>1</v>
      </c>
      <c r="I1872" s="10">
        <v>1.34</v>
      </c>
      <c r="J1872" s="10">
        <v>1.34</v>
      </c>
    </row>
    <row r="1873" spans="1:10" ht="25.5">
      <c r="A1873" s="29" t="s">
        <v>113</v>
      </c>
      <c r="B1873" s="30" t="s">
        <v>624</v>
      </c>
      <c r="C1873" s="29" t="s">
        <v>27</v>
      </c>
      <c r="D1873" s="29" t="s">
        <v>625</v>
      </c>
      <c r="E1873" s="364" t="s">
        <v>156</v>
      </c>
      <c r="F1873" s="364"/>
      <c r="G1873" s="31" t="s">
        <v>119</v>
      </c>
      <c r="H1873" s="32">
        <v>1</v>
      </c>
      <c r="I1873" s="33">
        <v>0.26</v>
      </c>
      <c r="J1873" s="33">
        <v>0.26</v>
      </c>
    </row>
    <row r="1874" spans="1:10" ht="25.5">
      <c r="A1874" s="29" t="s">
        <v>113</v>
      </c>
      <c r="B1874" s="30" t="s">
        <v>622</v>
      </c>
      <c r="C1874" s="29" t="s">
        <v>27</v>
      </c>
      <c r="D1874" s="29" t="s">
        <v>623</v>
      </c>
      <c r="E1874" s="364" t="s">
        <v>156</v>
      </c>
      <c r="F1874" s="364"/>
      <c r="G1874" s="31" t="s">
        <v>119</v>
      </c>
      <c r="H1874" s="32">
        <v>1</v>
      </c>
      <c r="I1874" s="33">
        <v>0.34</v>
      </c>
      <c r="J1874" s="33">
        <v>0.34</v>
      </c>
    </row>
    <row r="1875" spans="1:10" ht="25.5">
      <c r="A1875" s="29" t="s">
        <v>113</v>
      </c>
      <c r="B1875" s="30" t="s">
        <v>620</v>
      </c>
      <c r="C1875" s="29" t="s">
        <v>27</v>
      </c>
      <c r="D1875" s="29" t="s">
        <v>621</v>
      </c>
      <c r="E1875" s="364" t="s">
        <v>156</v>
      </c>
      <c r="F1875" s="364"/>
      <c r="G1875" s="31" t="s">
        <v>119</v>
      </c>
      <c r="H1875" s="32">
        <v>1</v>
      </c>
      <c r="I1875" s="33">
        <v>0.04</v>
      </c>
      <c r="J1875" s="33">
        <v>0.04</v>
      </c>
    </row>
    <row r="1876" spans="1:10" ht="38.25">
      <c r="A1876" s="29" t="s">
        <v>113</v>
      </c>
      <c r="B1876" s="30" t="s">
        <v>626</v>
      </c>
      <c r="C1876" s="29" t="s">
        <v>27</v>
      </c>
      <c r="D1876" s="29" t="s">
        <v>627</v>
      </c>
      <c r="E1876" s="364" t="s">
        <v>156</v>
      </c>
      <c r="F1876" s="364"/>
      <c r="G1876" s="31" t="s">
        <v>119</v>
      </c>
      <c r="H1876" s="32">
        <v>1</v>
      </c>
      <c r="I1876" s="33">
        <v>0.7</v>
      </c>
      <c r="J1876" s="33">
        <v>0.7</v>
      </c>
    </row>
    <row r="1877" spans="1:10" ht="25.5">
      <c r="A1877" s="39"/>
      <c r="B1877" s="39"/>
      <c r="C1877" s="39"/>
      <c r="D1877" s="39"/>
      <c r="E1877" s="39" t="s">
        <v>124</v>
      </c>
      <c r="F1877" s="40">
        <v>0</v>
      </c>
      <c r="G1877" s="39" t="s">
        <v>125</v>
      </c>
      <c r="H1877" s="40">
        <v>0</v>
      </c>
      <c r="I1877" s="39" t="s">
        <v>126</v>
      </c>
      <c r="J1877" s="40">
        <v>0</v>
      </c>
    </row>
    <row r="1878" spans="1:10" ht="15" thickBot="1">
      <c r="A1878" s="39"/>
      <c r="B1878" s="39"/>
      <c r="C1878" s="39"/>
      <c r="D1878" s="39"/>
      <c r="E1878" s="39" t="s">
        <v>127</v>
      </c>
      <c r="F1878" s="40">
        <v>0.33</v>
      </c>
      <c r="G1878" s="39"/>
      <c r="H1878" s="363" t="s">
        <v>128</v>
      </c>
      <c r="I1878" s="363"/>
      <c r="J1878" s="40">
        <v>1.67</v>
      </c>
    </row>
    <row r="1879" spans="1:10" ht="15" thickTop="1">
      <c r="A1879" s="41"/>
      <c r="B1879" s="41"/>
      <c r="C1879" s="41"/>
      <c r="D1879" s="41"/>
      <c r="E1879" s="41"/>
      <c r="F1879" s="41"/>
      <c r="G1879" s="41"/>
      <c r="H1879" s="41"/>
      <c r="I1879" s="41"/>
      <c r="J1879" s="41"/>
    </row>
    <row r="1880" spans="1:10" ht="15">
      <c r="A1880" s="3"/>
      <c r="B1880" s="4" t="s">
        <v>15</v>
      </c>
      <c r="C1880" s="3" t="s">
        <v>16</v>
      </c>
      <c r="D1880" s="3" t="s">
        <v>6</v>
      </c>
      <c r="E1880" s="353" t="s">
        <v>110</v>
      </c>
      <c r="F1880" s="353"/>
      <c r="G1880" s="5" t="s">
        <v>17</v>
      </c>
      <c r="H1880" s="4" t="s">
        <v>18</v>
      </c>
      <c r="I1880" s="4" t="s">
        <v>19</v>
      </c>
      <c r="J1880" s="4" t="s">
        <v>7</v>
      </c>
    </row>
    <row r="1881" spans="1:10" ht="25.5">
      <c r="A1881" s="7" t="s">
        <v>111</v>
      </c>
      <c r="B1881" s="8" t="s">
        <v>622</v>
      </c>
      <c r="C1881" s="7" t="s">
        <v>27</v>
      </c>
      <c r="D1881" s="7" t="s">
        <v>623</v>
      </c>
      <c r="E1881" s="362" t="s">
        <v>156</v>
      </c>
      <c r="F1881" s="362"/>
      <c r="G1881" s="9" t="s">
        <v>119</v>
      </c>
      <c r="H1881" s="28">
        <v>1</v>
      </c>
      <c r="I1881" s="10">
        <v>0.34</v>
      </c>
      <c r="J1881" s="10">
        <v>0.34</v>
      </c>
    </row>
    <row r="1882" spans="1:10" ht="25.5">
      <c r="A1882" s="34" t="s">
        <v>122</v>
      </c>
      <c r="B1882" s="35" t="s">
        <v>628</v>
      </c>
      <c r="C1882" s="34" t="s">
        <v>27</v>
      </c>
      <c r="D1882" s="34" t="s">
        <v>629</v>
      </c>
      <c r="E1882" s="361" t="s">
        <v>211</v>
      </c>
      <c r="F1882" s="361"/>
      <c r="G1882" s="36" t="s">
        <v>75</v>
      </c>
      <c r="H1882" s="37">
        <v>1.2799999999999999E-4</v>
      </c>
      <c r="I1882" s="38">
        <v>2671.73</v>
      </c>
      <c r="J1882" s="38">
        <v>0.34</v>
      </c>
    </row>
    <row r="1883" spans="1:10" ht="25.5">
      <c r="A1883" s="39"/>
      <c r="B1883" s="39"/>
      <c r="C1883" s="39"/>
      <c r="D1883" s="39"/>
      <c r="E1883" s="39" t="s">
        <v>124</v>
      </c>
      <c r="F1883" s="40">
        <v>0</v>
      </c>
      <c r="G1883" s="39" t="s">
        <v>125</v>
      </c>
      <c r="H1883" s="40">
        <v>0</v>
      </c>
      <c r="I1883" s="39" t="s">
        <v>126</v>
      </c>
      <c r="J1883" s="40">
        <v>0</v>
      </c>
    </row>
    <row r="1884" spans="1:10" ht="15" thickBot="1">
      <c r="A1884" s="39"/>
      <c r="B1884" s="39"/>
      <c r="C1884" s="39"/>
      <c r="D1884" s="39"/>
      <c r="E1884" s="39" t="s">
        <v>127</v>
      </c>
      <c r="F1884" s="40">
        <v>0.08</v>
      </c>
      <c r="G1884" s="39"/>
      <c r="H1884" s="363" t="s">
        <v>128</v>
      </c>
      <c r="I1884" s="363"/>
      <c r="J1884" s="40">
        <v>0.42</v>
      </c>
    </row>
    <row r="1885" spans="1:10" ht="15" thickTop="1">
      <c r="A1885" s="41"/>
      <c r="B1885" s="41"/>
      <c r="C1885" s="41"/>
      <c r="D1885" s="41"/>
      <c r="E1885" s="41"/>
      <c r="F1885" s="41"/>
      <c r="G1885" s="41"/>
      <c r="H1885" s="41"/>
      <c r="I1885" s="41"/>
      <c r="J1885" s="41"/>
    </row>
    <row r="1886" spans="1:10" ht="15">
      <c r="A1886" s="3"/>
      <c r="B1886" s="4" t="s">
        <v>15</v>
      </c>
      <c r="C1886" s="3" t="s">
        <v>16</v>
      </c>
      <c r="D1886" s="3" t="s">
        <v>6</v>
      </c>
      <c r="E1886" s="353" t="s">
        <v>110</v>
      </c>
      <c r="F1886" s="353"/>
      <c r="G1886" s="5" t="s">
        <v>17</v>
      </c>
      <c r="H1886" s="4" t="s">
        <v>18</v>
      </c>
      <c r="I1886" s="4" t="s">
        <v>19</v>
      </c>
      <c r="J1886" s="4" t="s">
        <v>7</v>
      </c>
    </row>
    <row r="1887" spans="1:10" ht="25.5">
      <c r="A1887" s="7" t="s">
        <v>111</v>
      </c>
      <c r="B1887" s="8" t="s">
        <v>620</v>
      </c>
      <c r="C1887" s="7" t="s">
        <v>27</v>
      </c>
      <c r="D1887" s="7" t="s">
        <v>621</v>
      </c>
      <c r="E1887" s="362" t="s">
        <v>156</v>
      </c>
      <c r="F1887" s="362"/>
      <c r="G1887" s="9" t="s">
        <v>119</v>
      </c>
      <c r="H1887" s="28">
        <v>1</v>
      </c>
      <c r="I1887" s="10">
        <v>0.04</v>
      </c>
      <c r="J1887" s="10">
        <v>0.04</v>
      </c>
    </row>
    <row r="1888" spans="1:10" ht="25.5">
      <c r="A1888" s="34" t="s">
        <v>122</v>
      </c>
      <c r="B1888" s="35" t="s">
        <v>628</v>
      </c>
      <c r="C1888" s="34" t="s">
        <v>27</v>
      </c>
      <c r="D1888" s="34" t="s">
        <v>629</v>
      </c>
      <c r="E1888" s="361" t="s">
        <v>211</v>
      </c>
      <c r="F1888" s="361"/>
      <c r="G1888" s="36" t="s">
        <v>75</v>
      </c>
      <c r="H1888" s="37">
        <v>1.5099999999999999E-5</v>
      </c>
      <c r="I1888" s="38">
        <v>2671.73</v>
      </c>
      <c r="J1888" s="38">
        <v>0.04</v>
      </c>
    </row>
    <row r="1889" spans="1:10" ht="25.5">
      <c r="A1889" s="39"/>
      <c r="B1889" s="39"/>
      <c r="C1889" s="39"/>
      <c r="D1889" s="39"/>
      <c r="E1889" s="39" t="s">
        <v>124</v>
      </c>
      <c r="F1889" s="40">
        <v>0</v>
      </c>
      <c r="G1889" s="39" t="s">
        <v>125</v>
      </c>
      <c r="H1889" s="40">
        <v>0</v>
      </c>
      <c r="I1889" s="39" t="s">
        <v>126</v>
      </c>
      <c r="J1889" s="40">
        <v>0</v>
      </c>
    </row>
    <row r="1890" spans="1:10" ht="15" thickBot="1">
      <c r="A1890" s="39"/>
      <c r="B1890" s="39"/>
      <c r="C1890" s="39"/>
      <c r="D1890" s="39"/>
      <c r="E1890" s="39" t="s">
        <v>127</v>
      </c>
      <c r="F1890" s="40">
        <v>0.01</v>
      </c>
      <c r="G1890" s="39"/>
      <c r="H1890" s="363" t="s">
        <v>128</v>
      </c>
      <c r="I1890" s="363"/>
      <c r="J1890" s="40">
        <v>0.05</v>
      </c>
    </row>
    <row r="1891" spans="1:10" ht="15" thickTop="1">
      <c r="A1891" s="41"/>
      <c r="B1891" s="41"/>
      <c r="C1891" s="41"/>
      <c r="D1891" s="41"/>
      <c r="E1891" s="41"/>
      <c r="F1891" s="41"/>
      <c r="G1891" s="41"/>
      <c r="H1891" s="41"/>
      <c r="I1891" s="41"/>
      <c r="J1891" s="41"/>
    </row>
    <row r="1892" spans="1:10" ht="15">
      <c r="A1892" s="3"/>
      <c r="B1892" s="4" t="s">
        <v>15</v>
      </c>
      <c r="C1892" s="3" t="s">
        <v>16</v>
      </c>
      <c r="D1892" s="3" t="s">
        <v>6</v>
      </c>
      <c r="E1892" s="353" t="s">
        <v>110</v>
      </c>
      <c r="F1892" s="353"/>
      <c r="G1892" s="5" t="s">
        <v>17</v>
      </c>
      <c r="H1892" s="4" t="s">
        <v>18</v>
      </c>
      <c r="I1892" s="4" t="s">
        <v>19</v>
      </c>
      <c r="J1892" s="4" t="s">
        <v>7</v>
      </c>
    </row>
    <row r="1893" spans="1:10" ht="25.5">
      <c r="A1893" s="7" t="s">
        <v>111</v>
      </c>
      <c r="B1893" s="8" t="s">
        <v>624</v>
      </c>
      <c r="C1893" s="7" t="s">
        <v>27</v>
      </c>
      <c r="D1893" s="7" t="s">
        <v>625</v>
      </c>
      <c r="E1893" s="362" t="s">
        <v>156</v>
      </c>
      <c r="F1893" s="362"/>
      <c r="G1893" s="9" t="s">
        <v>119</v>
      </c>
      <c r="H1893" s="28">
        <v>1</v>
      </c>
      <c r="I1893" s="10">
        <v>0.26</v>
      </c>
      <c r="J1893" s="10">
        <v>0.26</v>
      </c>
    </row>
    <row r="1894" spans="1:10" ht="25.5">
      <c r="A1894" s="34" t="s">
        <v>122</v>
      </c>
      <c r="B1894" s="35" t="s">
        <v>628</v>
      </c>
      <c r="C1894" s="34" t="s">
        <v>27</v>
      </c>
      <c r="D1894" s="34" t="s">
        <v>629</v>
      </c>
      <c r="E1894" s="361" t="s">
        <v>211</v>
      </c>
      <c r="F1894" s="361"/>
      <c r="G1894" s="36" t="s">
        <v>75</v>
      </c>
      <c r="H1894" s="37">
        <v>1E-4</v>
      </c>
      <c r="I1894" s="38">
        <v>2671.73</v>
      </c>
      <c r="J1894" s="38">
        <v>0.26</v>
      </c>
    </row>
    <row r="1895" spans="1:10" ht="25.5">
      <c r="A1895" s="39"/>
      <c r="B1895" s="39"/>
      <c r="C1895" s="39"/>
      <c r="D1895" s="39"/>
      <c r="E1895" s="39" t="s">
        <v>124</v>
      </c>
      <c r="F1895" s="40">
        <v>0</v>
      </c>
      <c r="G1895" s="39" t="s">
        <v>125</v>
      </c>
      <c r="H1895" s="40">
        <v>0</v>
      </c>
      <c r="I1895" s="39" t="s">
        <v>126</v>
      </c>
      <c r="J1895" s="40">
        <v>0</v>
      </c>
    </row>
    <row r="1896" spans="1:10" ht="15" thickBot="1">
      <c r="A1896" s="39"/>
      <c r="B1896" s="39"/>
      <c r="C1896" s="39"/>
      <c r="D1896" s="39"/>
      <c r="E1896" s="39" t="s">
        <v>127</v>
      </c>
      <c r="F1896" s="40">
        <v>0.06</v>
      </c>
      <c r="G1896" s="39"/>
      <c r="H1896" s="363" t="s">
        <v>128</v>
      </c>
      <c r="I1896" s="363"/>
      <c r="J1896" s="40">
        <v>0.32</v>
      </c>
    </row>
    <row r="1897" spans="1:10" ht="15" thickTop="1">
      <c r="A1897" s="41"/>
      <c r="B1897" s="41"/>
      <c r="C1897" s="41"/>
      <c r="D1897" s="41"/>
      <c r="E1897" s="41"/>
      <c r="F1897" s="41"/>
      <c r="G1897" s="41"/>
      <c r="H1897" s="41"/>
      <c r="I1897" s="41"/>
      <c r="J1897" s="41"/>
    </row>
    <row r="1898" spans="1:10" ht="15">
      <c r="A1898" s="3"/>
      <c r="B1898" s="4" t="s">
        <v>15</v>
      </c>
      <c r="C1898" s="3" t="s">
        <v>16</v>
      </c>
      <c r="D1898" s="3" t="s">
        <v>6</v>
      </c>
      <c r="E1898" s="353" t="s">
        <v>110</v>
      </c>
      <c r="F1898" s="353"/>
      <c r="G1898" s="5" t="s">
        <v>17</v>
      </c>
      <c r="H1898" s="4" t="s">
        <v>18</v>
      </c>
      <c r="I1898" s="4" t="s">
        <v>19</v>
      </c>
      <c r="J1898" s="4" t="s">
        <v>7</v>
      </c>
    </row>
    <row r="1899" spans="1:10" ht="38.25">
      <c r="A1899" s="7" t="s">
        <v>111</v>
      </c>
      <c r="B1899" s="8" t="s">
        <v>626</v>
      </c>
      <c r="C1899" s="7" t="s">
        <v>27</v>
      </c>
      <c r="D1899" s="7" t="s">
        <v>627</v>
      </c>
      <c r="E1899" s="362" t="s">
        <v>156</v>
      </c>
      <c r="F1899" s="362"/>
      <c r="G1899" s="9" t="s">
        <v>119</v>
      </c>
      <c r="H1899" s="28">
        <v>1</v>
      </c>
      <c r="I1899" s="10">
        <v>0.7</v>
      </c>
      <c r="J1899" s="10">
        <v>0.7</v>
      </c>
    </row>
    <row r="1900" spans="1:10">
      <c r="A1900" s="34" t="s">
        <v>122</v>
      </c>
      <c r="B1900" s="35" t="s">
        <v>468</v>
      </c>
      <c r="C1900" s="34" t="s">
        <v>27</v>
      </c>
      <c r="D1900" s="34" t="s">
        <v>469</v>
      </c>
      <c r="E1900" s="361" t="s">
        <v>123</v>
      </c>
      <c r="F1900" s="361"/>
      <c r="G1900" s="36" t="s">
        <v>1013</v>
      </c>
      <c r="H1900" s="37">
        <v>1.25</v>
      </c>
      <c r="I1900" s="38">
        <v>0.56000000000000005</v>
      </c>
      <c r="J1900" s="38">
        <v>0.7</v>
      </c>
    </row>
    <row r="1901" spans="1:10" ht="25.5">
      <c r="A1901" s="39"/>
      <c r="B1901" s="39"/>
      <c r="C1901" s="39"/>
      <c r="D1901" s="39"/>
      <c r="E1901" s="39" t="s">
        <v>124</v>
      </c>
      <c r="F1901" s="40">
        <v>0</v>
      </c>
      <c r="G1901" s="39" t="s">
        <v>125</v>
      </c>
      <c r="H1901" s="40">
        <v>0</v>
      </c>
      <c r="I1901" s="39" t="s">
        <v>126</v>
      </c>
      <c r="J1901" s="40">
        <v>0</v>
      </c>
    </row>
    <row r="1902" spans="1:10" ht="15" thickBot="1">
      <c r="A1902" s="39"/>
      <c r="B1902" s="39"/>
      <c r="C1902" s="39"/>
      <c r="D1902" s="39"/>
      <c r="E1902" s="39" t="s">
        <v>127</v>
      </c>
      <c r="F1902" s="40">
        <v>0.17</v>
      </c>
      <c r="G1902" s="39"/>
      <c r="H1902" s="363" t="s">
        <v>128</v>
      </c>
      <c r="I1902" s="363"/>
      <c r="J1902" s="40">
        <v>0.87</v>
      </c>
    </row>
    <row r="1903" spans="1:10" ht="15" thickTop="1">
      <c r="A1903" s="41"/>
      <c r="B1903" s="41"/>
      <c r="C1903" s="41"/>
      <c r="D1903" s="41"/>
      <c r="E1903" s="41"/>
      <c r="F1903" s="41"/>
      <c r="G1903" s="41"/>
      <c r="H1903" s="41"/>
      <c r="I1903" s="41"/>
      <c r="J1903" s="41"/>
    </row>
    <row r="1904" spans="1:10" ht="15">
      <c r="A1904" s="3"/>
      <c r="B1904" s="4" t="s">
        <v>15</v>
      </c>
      <c r="C1904" s="3" t="s">
        <v>16</v>
      </c>
      <c r="D1904" s="3" t="s">
        <v>6</v>
      </c>
      <c r="E1904" s="353" t="s">
        <v>110</v>
      </c>
      <c r="F1904" s="353"/>
      <c r="G1904" s="5" t="s">
        <v>17</v>
      </c>
      <c r="H1904" s="4" t="s">
        <v>18</v>
      </c>
      <c r="I1904" s="4" t="s">
        <v>19</v>
      </c>
      <c r="J1904" s="4" t="s">
        <v>7</v>
      </c>
    </row>
    <row r="1905" spans="1:10">
      <c r="A1905" s="7" t="s">
        <v>111</v>
      </c>
      <c r="B1905" s="8" t="s">
        <v>288</v>
      </c>
      <c r="C1905" s="7" t="s">
        <v>27</v>
      </c>
      <c r="D1905" s="7" t="s">
        <v>289</v>
      </c>
      <c r="E1905" s="362" t="s">
        <v>112</v>
      </c>
      <c r="F1905" s="362"/>
      <c r="G1905" s="9" t="s">
        <v>119</v>
      </c>
      <c r="H1905" s="28">
        <v>1</v>
      </c>
      <c r="I1905" s="10">
        <v>14.89</v>
      </c>
      <c r="J1905" s="10">
        <v>14.89</v>
      </c>
    </row>
    <row r="1906" spans="1:10" ht="25.5">
      <c r="A1906" s="29" t="s">
        <v>113</v>
      </c>
      <c r="B1906" s="30" t="s">
        <v>549</v>
      </c>
      <c r="C1906" s="29" t="s">
        <v>27</v>
      </c>
      <c r="D1906" s="29" t="s">
        <v>550</v>
      </c>
      <c r="E1906" s="364" t="s">
        <v>112</v>
      </c>
      <c r="F1906" s="364"/>
      <c r="G1906" s="31" t="s">
        <v>119</v>
      </c>
      <c r="H1906" s="32">
        <v>1</v>
      </c>
      <c r="I1906" s="33">
        <v>0.13</v>
      </c>
      <c r="J1906" s="33">
        <v>0.13</v>
      </c>
    </row>
    <row r="1907" spans="1:10">
      <c r="A1907" s="34" t="s">
        <v>122</v>
      </c>
      <c r="B1907" s="35" t="s">
        <v>400</v>
      </c>
      <c r="C1907" s="34" t="s">
        <v>27</v>
      </c>
      <c r="D1907" s="34" t="s">
        <v>401</v>
      </c>
      <c r="E1907" s="361" t="s">
        <v>402</v>
      </c>
      <c r="F1907" s="361"/>
      <c r="G1907" s="36" t="s">
        <v>119</v>
      </c>
      <c r="H1907" s="37">
        <v>1</v>
      </c>
      <c r="I1907" s="38">
        <v>0.84</v>
      </c>
      <c r="J1907" s="38">
        <v>0.84</v>
      </c>
    </row>
    <row r="1908" spans="1:10" ht="25.5">
      <c r="A1908" s="34" t="s">
        <v>122</v>
      </c>
      <c r="B1908" s="35" t="s">
        <v>403</v>
      </c>
      <c r="C1908" s="34" t="s">
        <v>27</v>
      </c>
      <c r="D1908" s="34" t="s">
        <v>404</v>
      </c>
      <c r="E1908" s="361" t="s">
        <v>211</v>
      </c>
      <c r="F1908" s="361"/>
      <c r="G1908" s="36" t="s">
        <v>119</v>
      </c>
      <c r="H1908" s="37">
        <v>1</v>
      </c>
      <c r="I1908" s="38">
        <v>0.94</v>
      </c>
      <c r="J1908" s="38">
        <v>0.94</v>
      </c>
    </row>
    <row r="1909" spans="1:10">
      <c r="A1909" s="34" t="s">
        <v>122</v>
      </c>
      <c r="B1909" s="35" t="s">
        <v>405</v>
      </c>
      <c r="C1909" s="34" t="s">
        <v>27</v>
      </c>
      <c r="D1909" s="34" t="s">
        <v>406</v>
      </c>
      <c r="E1909" s="361" t="s">
        <v>402</v>
      </c>
      <c r="F1909" s="361"/>
      <c r="G1909" s="36" t="s">
        <v>119</v>
      </c>
      <c r="H1909" s="37">
        <v>1</v>
      </c>
      <c r="I1909" s="38">
        <v>0.7</v>
      </c>
      <c r="J1909" s="38">
        <v>0.7</v>
      </c>
    </row>
    <row r="1910" spans="1:10" ht="25.5">
      <c r="A1910" s="34" t="s">
        <v>122</v>
      </c>
      <c r="B1910" s="35" t="s">
        <v>407</v>
      </c>
      <c r="C1910" s="34" t="s">
        <v>27</v>
      </c>
      <c r="D1910" s="34" t="s">
        <v>408</v>
      </c>
      <c r="E1910" s="361" t="s">
        <v>211</v>
      </c>
      <c r="F1910" s="361"/>
      <c r="G1910" s="36" t="s">
        <v>119</v>
      </c>
      <c r="H1910" s="37">
        <v>1</v>
      </c>
      <c r="I1910" s="38">
        <v>0.64</v>
      </c>
      <c r="J1910" s="38">
        <v>0.64</v>
      </c>
    </row>
    <row r="1911" spans="1:10">
      <c r="A1911" s="34" t="s">
        <v>122</v>
      </c>
      <c r="B1911" s="35" t="s">
        <v>409</v>
      </c>
      <c r="C1911" s="34" t="s">
        <v>27</v>
      </c>
      <c r="D1911" s="34" t="s">
        <v>410</v>
      </c>
      <c r="E1911" s="361" t="s">
        <v>411</v>
      </c>
      <c r="F1911" s="361"/>
      <c r="G1911" s="36" t="s">
        <v>119</v>
      </c>
      <c r="H1911" s="37">
        <v>1</v>
      </c>
      <c r="I1911" s="38">
        <v>0.01</v>
      </c>
      <c r="J1911" s="38">
        <v>0.01</v>
      </c>
    </row>
    <row r="1912" spans="1:10">
      <c r="A1912" s="34" t="s">
        <v>122</v>
      </c>
      <c r="B1912" s="35" t="s">
        <v>412</v>
      </c>
      <c r="C1912" s="34" t="s">
        <v>27</v>
      </c>
      <c r="D1912" s="34" t="s">
        <v>413</v>
      </c>
      <c r="E1912" s="361" t="s">
        <v>414</v>
      </c>
      <c r="F1912" s="361"/>
      <c r="G1912" s="36" t="s">
        <v>119</v>
      </c>
      <c r="H1912" s="37">
        <v>1</v>
      </c>
      <c r="I1912" s="38">
        <v>0.6</v>
      </c>
      <c r="J1912" s="38">
        <v>0.6</v>
      </c>
    </row>
    <row r="1913" spans="1:10">
      <c r="A1913" s="34" t="s">
        <v>122</v>
      </c>
      <c r="B1913" s="35" t="s">
        <v>551</v>
      </c>
      <c r="C1913" s="34" t="s">
        <v>27</v>
      </c>
      <c r="D1913" s="34" t="s">
        <v>1031</v>
      </c>
      <c r="E1913" s="361" t="s">
        <v>399</v>
      </c>
      <c r="F1913" s="361"/>
      <c r="G1913" s="36" t="s">
        <v>119</v>
      </c>
      <c r="H1913" s="37">
        <v>1</v>
      </c>
      <c r="I1913" s="38">
        <v>11.03</v>
      </c>
      <c r="J1913" s="38">
        <v>11.03</v>
      </c>
    </row>
    <row r="1914" spans="1:10" ht="25.5">
      <c r="A1914" s="39"/>
      <c r="B1914" s="39"/>
      <c r="C1914" s="39"/>
      <c r="D1914" s="39"/>
      <c r="E1914" s="39" t="s">
        <v>124</v>
      </c>
      <c r="F1914" s="40">
        <v>6.0100167000000004</v>
      </c>
      <c r="G1914" s="39" t="s">
        <v>125</v>
      </c>
      <c r="H1914" s="40">
        <v>5.15</v>
      </c>
      <c r="I1914" s="39" t="s">
        <v>126</v>
      </c>
      <c r="J1914" s="40">
        <v>11.16</v>
      </c>
    </row>
    <row r="1915" spans="1:10" ht="15" thickBot="1">
      <c r="A1915" s="39"/>
      <c r="B1915" s="39"/>
      <c r="C1915" s="39"/>
      <c r="D1915" s="39"/>
      <c r="E1915" s="39" t="s">
        <v>127</v>
      </c>
      <c r="F1915" s="40">
        <v>3.75</v>
      </c>
      <c r="G1915" s="39"/>
      <c r="H1915" s="363" t="s">
        <v>128</v>
      </c>
      <c r="I1915" s="363"/>
      <c r="J1915" s="40">
        <v>18.64</v>
      </c>
    </row>
    <row r="1916" spans="1:10" ht="15" thickTop="1">
      <c r="A1916" s="41"/>
      <c r="B1916" s="41"/>
      <c r="C1916" s="41"/>
      <c r="D1916" s="41"/>
      <c r="E1916" s="41"/>
      <c r="F1916" s="41"/>
      <c r="G1916" s="41"/>
      <c r="H1916" s="41"/>
      <c r="I1916" s="41"/>
      <c r="J1916" s="41"/>
    </row>
    <row r="1917" spans="1:10">
      <c r="A1917" s="11"/>
      <c r="B1917" s="11"/>
      <c r="C1917" s="11"/>
      <c r="D1917" s="11"/>
      <c r="E1917" s="11"/>
      <c r="F1917" s="11"/>
      <c r="G1917" s="11"/>
      <c r="H1917" s="11"/>
      <c r="I1917" s="11"/>
      <c r="J1917" s="11"/>
    </row>
    <row r="1918" spans="1:10">
      <c r="A1918" s="345"/>
      <c r="B1918" s="345"/>
      <c r="C1918" s="345"/>
      <c r="D1918" s="13"/>
      <c r="E1918" s="12"/>
      <c r="F1918" s="344" t="s">
        <v>10</v>
      </c>
      <c r="G1918" s="345"/>
      <c r="H1918" s="346">
        <v>455310.05</v>
      </c>
      <c r="I1918" s="345"/>
      <c r="J1918" s="345"/>
    </row>
    <row r="1919" spans="1:10">
      <c r="A1919" s="345"/>
      <c r="B1919" s="345"/>
      <c r="C1919" s="345"/>
      <c r="D1919" s="13"/>
      <c r="E1919" s="12"/>
      <c r="F1919" s="344" t="s">
        <v>11</v>
      </c>
      <c r="G1919" s="345"/>
      <c r="H1919" s="346">
        <v>113651.44</v>
      </c>
      <c r="I1919" s="345"/>
      <c r="J1919" s="345"/>
    </row>
    <row r="1920" spans="1:10">
      <c r="A1920" s="345"/>
      <c r="B1920" s="345"/>
      <c r="C1920" s="345"/>
      <c r="D1920" s="13"/>
      <c r="E1920" s="12"/>
      <c r="F1920" s="344" t="s">
        <v>12</v>
      </c>
      <c r="G1920" s="345"/>
      <c r="H1920" s="346">
        <v>568961.49</v>
      </c>
      <c r="I1920" s="345"/>
      <c r="J1920" s="345"/>
    </row>
    <row r="1921" spans="1:10">
      <c r="A1921" s="14"/>
      <c r="B1921" s="14"/>
      <c r="C1921" s="14"/>
      <c r="D1921" s="14"/>
      <c r="E1921" s="14"/>
      <c r="F1921" s="14"/>
      <c r="G1921" s="14"/>
      <c r="H1921" s="14"/>
      <c r="I1921" s="14"/>
      <c r="J1921" s="14"/>
    </row>
    <row r="1922" spans="1:10">
      <c r="A1922" s="347" t="s">
        <v>13</v>
      </c>
      <c r="B1922" s="348"/>
      <c r="C1922" s="348"/>
      <c r="D1922" s="348"/>
      <c r="E1922" s="348"/>
      <c r="F1922" s="348"/>
      <c r="G1922" s="348"/>
      <c r="H1922" s="348"/>
      <c r="I1922" s="348"/>
      <c r="J1922" s="348"/>
    </row>
  </sheetData>
  <mergeCells count="1514">
    <mergeCell ref="H1854:I1854"/>
    <mergeCell ref="E1871:F1871"/>
    <mergeCell ref="E1872:F1872"/>
    <mergeCell ref="E1873:F1873"/>
    <mergeCell ref="H1862:I1862"/>
    <mergeCell ref="E1864:F1864"/>
    <mergeCell ref="E1865:F1865"/>
    <mergeCell ref="E1866:F1866"/>
    <mergeCell ref="E1867:F1867"/>
    <mergeCell ref="E1856:F1856"/>
    <mergeCell ref="E1857:F1857"/>
    <mergeCell ref="E1858:F1858"/>
    <mergeCell ref="E1859:F1859"/>
    <mergeCell ref="E1860:F1860"/>
    <mergeCell ref="H1869:I1869"/>
    <mergeCell ref="E1874:F1874"/>
    <mergeCell ref="E1875:F1875"/>
    <mergeCell ref="E1851:F1851"/>
    <mergeCell ref="E1852:F1852"/>
    <mergeCell ref="E1841:F1841"/>
    <mergeCell ref="E1842:F1842"/>
    <mergeCell ref="E1843:F1843"/>
    <mergeCell ref="E1844:F1844"/>
    <mergeCell ref="E1835:F1835"/>
    <mergeCell ref="E1836:F1836"/>
    <mergeCell ref="E1840:F1840"/>
    <mergeCell ref="H1833:I1833"/>
    <mergeCell ref="E1837:F1837"/>
    <mergeCell ref="E1838:F1838"/>
    <mergeCell ref="E1839:F1839"/>
    <mergeCell ref="H1846:I1846"/>
    <mergeCell ref="E1848:F1848"/>
    <mergeCell ref="E1849:F1849"/>
    <mergeCell ref="E1850:F1850"/>
    <mergeCell ref="E1795:F1795"/>
    <mergeCell ref="E1796:F1796"/>
    <mergeCell ref="E1797:F1797"/>
    <mergeCell ref="H1799:I1799"/>
    <mergeCell ref="E1802:F1802"/>
    <mergeCell ref="E1790:F1790"/>
    <mergeCell ref="E1791:F1791"/>
    <mergeCell ref="E1792:F1792"/>
    <mergeCell ref="E1793:F1793"/>
    <mergeCell ref="E1794:F1794"/>
    <mergeCell ref="E1829:F1829"/>
    <mergeCell ref="E1830:F1830"/>
    <mergeCell ref="E1831:F1831"/>
    <mergeCell ref="E1819:F1819"/>
    <mergeCell ref="E1820:F1820"/>
    <mergeCell ref="E1821:F1821"/>
    <mergeCell ref="E1822:F1822"/>
    <mergeCell ref="E1823:F1823"/>
    <mergeCell ref="E1814:F1814"/>
    <mergeCell ref="E1818:F1818"/>
    <mergeCell ref="E1827:F1827"/>
    <mergeCell ref="E1828:F1828"/>
    <mergeCell ref="E1809:F1809"/>
    <mergeCell ref="H1812:I1812"/>
    <mergeCell ref="E1815:F1815"/>
    <mergeCell ref="E1816:F1816"/>
    <mergeCell ref="E1817:F1817"/>
    <mergeCell ref="H1825:I1825"/>
    <mergeCell ref="E1701:F1701"/>
    <mergeCell ref="E1693:F1693"/>
    <mergeCell ref="E1694:F1694"/>
    <mergeCell ref="E1695:F1695"/>
    <mergeCell ref="E1696:F1696"/>
    <mergeCell ref="E1697:F1697"/>
    <mergeCell ref="E1688:F1688"/>
    <mergeCell ref="E1692:F1692"/>
    <mergeCell ref="E1735:F1735"/>
    <mergeCell ref="E1736:F1736"/>
    <mergeCell ref="H1738:I1738"/>
    <mergeCell ref="E1740:F1740"/>
    <mergeCell ref="E1728:F1728"/>
    <mergeCell ref="E1729:F1729"/>
    <mergeCell ref="E1730:F1730"/>
    <mergeCell ref="E1705:F1705"/>
    <mergeCell ref="E1706:F1706"/>
    <mergeCell ref="E1722:F1722"/>
    <mergeCell ref="E1723:F1723"/>
    <mergeCell ref="E1724:F1724"/>
    <mergeCell ref="E1715:F1715"/>
    <mergeCell ref="E1716:F1716"/>
    <mergeCell ref="E1717:F1717"/>
    <mergeCell ref="E1718:F1718"/>
    <mergeCell ref="E1713:F1713"/>
    <mergeCell ref="E1714:F1714"/>
    <mergeCell ref="E1707:F1707"/>
    <mergeCell ref="E1708:F1708"/>
    <mergeCell ref="E1709:F1709"/>
    <mergeCell ref="H1711:I1711"/>
    <mergeCell ref="H1720:I1720"/>
    <mergeCell ref="H1726:I1726"/>
    <mergeCell ref="H1612:I1612"/>
    <mergeCell ref="E1614:F1614"/>
    <mergeCell ref="E1615:F1615"/>
    <mergeCell ref="E1631:F1631"/>
    <mergeCell ref="E1632:F1632"/>
    <mergeCell ref="E1636:F1636"/>
    <mergeCell ref="E1627:F1627"/>
    <mergeCell ref="E1628:F1628"/>
    <mergeCell ref="E1629:F1629"/>
    <mergeCell ref="E1630:F1630"/>
    <mergeCell ref="E1617:F1617"/>
    <mergeCell ref="E1618:F1618"/>
    <mergeCell ref="E1619:F1619"/>
    <mergeCell ref="E1620:F1620"/>
    <mergeCell ref="E1621:F1621"/>
    <mergeCell ref="E1622:F1622"/>
    <mergeCell ref="E1655:F1655"/>
    <mergeCell ref="E1647:F1647"/>
    <mergeCell ref="E1648:F1648"/>
    <mergeCell ref="E1653:F1653"/>
    <mergeCell ref="E1654:F1654"/>
    <mergeCell ref="E1640:F1640"/>
    <mergeCell ref="E1644:F1644"/>
    <mergeCell ref="E1645:F1645"/>
    <mergeCell ref="E1646:F1646"/>
    <mergeCell ref="E1641:F1641"/>
    <mergeCell ref="E1642:F1642"/>
    <mergeCell ref="E1643:F1643"/>
    <mergeCell ref="E1649:F1649"/>
    <mergeCell ref="H1651:I1651"/>
    <mergeCell ref="E1587:F1587"/>
    <mergeCell ref="E1588:F1588"/>
    <mergeCell ref="E1589:F1589"/>
    <mergeCell ref="H1592:I1592"/>
    <mergeCell ref="E1609:F1609"/>
    <mergeCell ref="E1610:F1610"/>
    <mergeCell ref="E1601:F1601"/>
    <mergeCell ref="E1602:F1602"/>
    <mergeCell ref="E1603:F1603"/>
    <mergeCell ref="E1604:F1604"/>
    <mergeCell ref="H1606:I1606"/>
    <mergeCell ref="E1608:F1608"/>
    <mergeCell ref="E1594:F1594"/>
    <mergeCell ref="E1595:F1595"/>
    <mergeCell ref="E1596:F1596"/>
    <mergeCell ref="E1597:F1597"/>
    <mergeCell ref="H1599:I1599"/>
    <mergeCell ref="H1524:I1524"/>
    <mergeCell ref="E1526:F1526"/>
    <mergeCell ref="E1527:F1527"/>
    <mergeCell ref="E1548:F1548"/>
    <mergeCell ref="E1549:F1549"/>
    <mergeCell ref="E1550:F1550"/>
    <mergeCell ref="E1538:F1538"/>
    <mergeCell ref="E1539:F1539"/>
    <mergeCell ref="E1540:F1540"/>
    <mergeCell ref="E1541:F1541"/>
    <mergeCell ref="E1542:F1542"/>
    <mergeCell ref="E1532:F1532"/>
    <mergeCell ref="E1533:F1533"/>
    <mergeCell ref="E1563:F1563"/>
    <mergeCell ref="E1564:F1564"/>
    <mergeCell ref="E1565:F1565"/>
    <mergeCell ref="E1557:F1557"/>
    <mergeCell ref="E1558:F1558"/>
    <mergeCell ref="E1559:F1559"/>
    <mergeCell ref="E1560:F1560"/>
    <mergeCell ref="E1561:F1561"/>
    <mergeCell ref="E1562:F1562"/>
    <mergeCell ref="E1551:F1551"/>
    <mergeCell ref="E1552:F1552"/>
    <mergeCell ref="E1556:F1556"/>
    <mergeCell ref="E1528:F1528"/>
    <mergeCell ref="H1530:I1530"/>
    <mergeCell ref="E1534:F1534"/>
    <mergeCell ref="H1536:I1536"/>
    <mergeCell ref="E1543:F1543"/>
    <mergeCell ref="E1544:F1544"/>
    <mergeCell ref="H1546:I1546"/>
    <mergeCell ref="E1504:F1504"/>
    <mergeCell ref="E1489:F1489"/>
    <mergeCell ref="E1490:F1490"/>
    <mergeCell ref="E1491:F1491"/>
    <mergeCell ref="E1482:F1482"/>
    <mergeCell ref="E1488:F1488"/>
    <mergeCell ref="E1521:F1521"/>
    <mergeCell ref="E1522:F1522"/>
    <mergeCell ref="E1514:F1514"/>
    <mergeCell ref="E1515:F1515"/>
    <mergeCell ref="E1516:F1516"/>
    <mergeCell ref="E1508:F1508"/>
    <mergeCell ref="E1509:F1509"/>
    <mergeCell ref="H1506:I1506"/>
    <mergeCell ref="E1510:F1510"/>
    <mergeCell ref="H1512:I1512"/>
    <mergeCell ref="H1518:I1518"/>
    <mergeCell ref="E1520:F1520"/>
    <mergeCell ref="E1493:F1493"/>
    <mergeCell ref="H1495:I1495"/>
    <mergeCell ref="E1501:F1501"/>
    <mergeCell ref="E1502:F1502"/>
    <mergeCell ref="E1503:F1503"/>
    <mergeCell ref="E1497:F1497"/>
    <mergeCell ref="E1498:F1498"/>
    <mergeCell ref="E1499:F1499"/>
    <mergeCell ref="E1500:F1500"/>
    <mergeCell ref="E1435:F1435"/>
    <mergeCell ref="E1436:F1436"/>
    <mergeCell ref="E1437:F1437"/>
    <mergeCell ref="E1441:F1441"/>
    <mergeCell ref="E1442:F1442"/>
    <mergeCell ref="E1456:F1456"/>
    <mergeCell ref="E1457:F1457"/>
    <mergeCell ref="E1477:F1477"/>
    <mergeCell ref="E1478:F1478"/>
    <mergeCell ref="E1470:F1470"/>
    <mergeCell ref="E1471:F1471"/>
    <mergeCell ref="E1472:F1472"/>
    <mergeCell ref="E1459:F1459"/>
    <mergeCell ref="E1460:F1460"/>
    <mergeCell ref="E1464:F1464"/>
    <mergeCell ref="E1438:F1438"/>
    <mergeCell ref="E1439:F1439"/>
    <mergeCell ref="E1440:F1440"/>
    <mergeCell ref="E1408:F1408"/>
    <mergeCell ref="E1409:F1409"/>
    <mergeCell ref="E1410:F1410"/>
    <mergeCell ref="E1398:F1398"/>
    <mergeCell ref="E1399:F1399"/>
    <mergeCell ref="E1400:F1400"/>
    <mergeCell ref="E1401:F1401"/>
    <mergeCell ref="E1387:F1387"/>
    <mergeCell ref="E1391:F1391"/>
    <mergeCell ref="E1403:F1403"/>
    <mergeCell ref="E1404:F1404"/>
    <mergeCell ref="H1406:I1406"/>
    <mergeCell ref="E1427:F1427"/>
    <mergeCell ref="E1428:F1428"/>
    <mergeCell ref="E1433:F1433"/>
    <mergeCell ref="E1434:F1434"/>
    <mergeCell ref="E1423:F1423"/>
    <mergeCell ref="E1424:F1424"/>
    <mergeCell ref="E1425:F1425"/>
    <mergeCell ref="E1426:F1426"/>
    <mergeCell ref="E1414:F1414"/>
    <mergeCell ref="E1415:F1415"/>
    <mergeCell ref="E1416:F1416"/>
    <mergeCell ref="E1411:F1411"/>
    <mergeCell ref="E1412:F1412"/>
    <mergeCell ref="E1413:F1413"/>
    <mergeCell ref="H1418:I1418"/>
    <mergeCell ref="E1420:F1420"/>
    <mergeCell ref="E1421:F1421"/>
    <mergeCell ref="E1422:F1422"/>
    <mergeCell ref="E1429:F1429"/>
    <mergeCell ref="H1431:I1431"/>
    <mergeCell ref="E1305:F1305"/>
    <mergeCell ref="E1306:F1306"/>
    <mergeCell ref="E1307:F1307"/>
    <mergeCell ref="E1299:F1299"/>
    <mergeCell ref="E1300:F1300"/>
    <mergeCell ref="E1301:F1301"/>
    <mergeCell ref="E1331:F1331"/>
    <mergeCell ref="H1333:I1333"/>
    <mergeCell ref="E1335:F1335"/>
    <mergeCell ref="E1336:F1336"/>
    <mergeCell ref="E1337:F1337"/>
    <mergeCell ref="E1325:F1325"/>
    <mergeCell ref="E1329:F1329"/>
    <mergeCell ref="E1330:F1330"/>
    <mergeCell ref="E1317:F1317"/>
    <mergeCell ref="E1323:F1323"/>
    <mergeCell ref="E1324:F1324"/>
    <mergeCell ref="H1309:I1309"/>
    <mergeCell ref="H1315:I1315"/>
    <mergeCell ref="E1318:F1318"/>
    <mergeCell ref="E1319:F1319"/>
    <mergeCell ref="H1321:I1321"/>
    <mergeCell ref="H1327:I1327"/>
    <mergeCell ref="H1273:I1273"/>
    <mergeCell ref="H1303:I1303"/>
    <mergeCell ref="E1293:F1293"/>
    <mergeCell ref="E1294:F1294"/>
    <mergeCell ref="E1295:F1295"/>
    <mergeCell ref="E1287:F1287"/>
    <mergeCell ref="E1288:F1288"/>
    <mergeCell ref="E1275:F1275"/>
    <mergeCell ref="E1276:F1276"/>
    <mergeCell ref="E1277:F1277"/>
    <mergeCell ref="H1279:I1279"/>
    <mergeCell ref="E1281:F1281"/>
    <mergeCell ref="E1282:F1282"/>
    <mergeCell ref="E1283:F1283"/>
    <mergeCell ref="H1285:I1285"/>
    <mergeCell ref="E1289:F1289"/>
    <mergeCell ref="H1291:I1291"/>
    <mergeCell ref="H1297:I1297"/>
    <mergeCell ref="E1223:F1223"/>
    <mergeCell ref="E1215:F1215"/>
    <mergeCell ref="E1247:F1247"/>
    <mergeCell ref="E1251:F1251"/>
    <mergeCell ref="E1252:F1252"/>
    <mergeCell ref="E1239:F1239"/>
    <mergeCell ref="E1245:F1245"/>
    <mergeCell ref="E1246:F1246"/>
    <mergeCell ref="E1233:F1233"/>
    <mergeCell ref="E1234:F1234"/>
    <mergeCell ref="E1235:F1235"/>
    <mergeCell ref="H1243:I1243"/>
    <mergeCell ref="H1249:I1249"/>
    <mergeCell ref="E1271:F1271"/>
    <mergeCell ref="E1263:F1263"/>
    <mergeCell ref="E1264:F1264"/>
    <mergeCell ref="E1265:F1265"/>
    <mergeCell ref="E1253:F1253"/>
    <mergeCell ref="E1259:F1259"/>
    <mergeCell ref="H1255:I1255"/>
    <mergeCell ref="E1257:F1257"/>
    <mergeCell ref="E1258:F1258"/>
    <mergeCell ref="H1261:I1261"/>
    <mergeCell ref="H1267:I1267"/>
    <mergeCell ref="E1269:F1269"/>
    <mergeCell ref="E1270:F1270"/>
    <mergeCell ref="E1165:F1165"/>
    <mergeCell ref="E1166:F1166"/>
    <mergeCell ref="E1167:F1167"/>
    <mergeCell ref="E1168:F1168"/>
    <mergeCell ref="E1169:F1169"/>
    <mergeCell ref="E1170:F1170"/>
    <mergeCell ref="E1157:F1157"/>
    <mergeCell ref="E1158:F1158"/>
    <mergeCell ref="E1159:F1159"/>
    <mergeCell ref="E1151:F1151"/>
    <mergeCell ref="E1152:F1152"/>
    <mergeCell ref="E1153:F1153"/>
    <mergeCell ref="H1149:I1149"/>
    <mergeCell ref="E1154:F1154"/>
    <mergeCell ref="E1155:F1155"/>
    <mergeCell ref="E1156:F1156"/>
    <mergeCell ref="H1161:I1161"/>
    <mergeCell ref="E1163:F1163"/>
    <mergeCell ref="E1164:F1164"/>
    <mergeCell ref="E1142:F1142"/>
    <mergeCell ref="E1143:F1143"/>
    <mergeCell ref="E1147:F1147"/>
    <mergeCell ref="E1135:F1135"/>
    <mergeCell ref="E1136:F1136"/>
    <mergeCell ref="E1137:F1137"/>
    <mergeCell ref="E1138:F1138"/>
    <mergeCell ref="E1130:F1130"/>
    <mergeCell ref="E1134:F1134"/>
    <mergeCell ref="E1120:F1120"/>
    <mergeCell ref="E1121:F1121"/>
    <mergeCell ref="E1119:F1119"/>
    <mergeCell ref="H1128:I1128"/>
    <mergeCell ref="E1131:F1131"/>
    <mergeCell ref="E1132:F1132"/>
    <mergeCell ref="E1133:F1133"/>
    <mergeCell ref="H1140:I1140"/>
    <mergeCell ref="E1144:F1144"/>
    <mergeCell ref="E1145:F1145"/>
    <mergeCell ref="E1146:F1146"/>
    <mergeCell ref="E1078:F1078"/>
    <mergeCell ref="E1079:F1079"/>
    <mergeCell ref="E1099:F1099"/>
    <mergeCell ref="E1089:F1089"/>
    <mergeCell ref="E1095:F1095"/>
    <mergeCell ref="E1084:F1084"/>
    <mergeCell ref="E1088:F1088"/>
    <mergeCell ref="E1123:F1123"/>
    <mergeCell ref="E1124:F1124"/>
    <mergeCell ref="E1125:F1125"/>
    <mergeCell ref="E1126:F1126"/>
    <mergeCell ref="E1113:F1113"/>
    <mergeCell ref="E1117:F1117"/>
    <mergeCell ref="E1118:F1118"/>
    <mergeCell ref="E1105:F1105"/>
    <mergeCell ref="E1106:F1106"/>
    <mergeCell ref="E1107:F1107"/>
    <mergeCell ref="E1122:F1122"/>
    <mergeCell ref="E1087:F1087"/>
    <mergeCell ref="H1035:I1035"/>
    <mergeCell ref="E1037:F1037"/>
    <mergeCell ref="E1038:F1038"/>
    <mergeCell ref="E1039:F1039"/>
    <mergeCell ref="E1040:F1040"/>
    <mergeCell ref="H1042:I1042"/>
    <mergeCell ref="E1044:F1044"/>
    <mergeCell ref="E1045:F1045"/>
    <mergeCell ref="E1046:F1046"/>
    <mergeCell ref="H1051:I1051"/>
    <mergeCell ref="E1054:F1054"/>
    <mergeCell ref="E1055:F1055"/>
    <mergeCell ref="E1073:F1073"/>
    <mergeCell ref="E1077:F1077"/>
    <mergeCell ref="E1065:F1065"/>
    <mergeCell ref="E1066:F1066"/>
    <mergeCell ref="E1067:F1067"/>
    <mergeCell ref="E1059:F1059"/>
    <mergeCell ref="E1060:F1060"/>
    <mergeCell ref="E1061:F1061"/>
    <mergeCell ref="H1063:I1063"/>
    <mergeCell ref="H1057:I1057"/>
    <mergeCell ref="H1069:I1069"/>
    <mergeCell ref="E1071:F1071"/>
    <mergeCell ref="E1072:F1072"/>
    <mergeCell ref="H1075:I1075"/>
    <mergeCell ref="E1019:F1019"/>
    <mergeCell ref="E1020:F1020"/>
    <mergeCell ref="E1011:F1011"/>
    <mergeCell ref="E1012:F1012"/>
    <mergeCell ref="E1013:F1013"/>
    <mergeCell ref="E1017:F1017"/>
    <mergeCell ref="E1018:F1018"/>
    <mergeCell ref="E1014:F1014"/>
    <mergeCell ref="E1015:F1015"/>
    <mergeCell ref="E1016:F1016"/>
    <mergeCell ref="H1022:I1022"/>
    <mergeCell ref="E1024:F1024"/>
    <mergeCell ref="E1025:F1025"/>
    <mergeCell ref="E1026:F1026"/>
    <mergeCell ref="E999:F999"/>
    <mergeCell ref="E1007:F1007"/>
    <mergeCell ref="E1000:F1000"/>
    <mergeCell ref="E1001:F1001"/>
    <mergeCell ref="E1002:F1002"/>
    <mergeCell ref="E1004:F1004"/>
    <mergeCell ref="E920:F920"/>
    <mergeCell ref="E921:F921"/>
    <mergeCell ref="E922:F922"/>
    <mergeCell ref="H947:I947"/>
    <mergeCell ref="E951:F951"/>
    <mergeCell ref="E952:F952"/>
    <mergeCell ref="E953:F953"/>
    <mergeCell ref="H957:I957"/>
    <mergeCell ref="E985:F985"/>
    <mergeCell ref="E986:F986"/>
    <mergeCell ref="E973:F973"/>
    <mergeCell ref="E977:F977"/>
    <mergeCell ref="E978:F978"/>
    <mergeCell ref="E967:F967"/>
    <mergeCell ref="E968:F968"/>
    <mergeCell ref="E969:F969"/>
    <mergeCell ref="E930:F930"/>
    <mergeCell ref="E931:F931"/>
    <mergeCell ref="E932:F932"/>
    <mergeCell ref="H937:I937"/>
    <mergeCell ref="E939:F939"/>
    <mergeCell ref="E935:F935"/>
    <mergeCell ref="E963:F963"/>
    <mergeCell ref="H965:I965"/>
    <mergeCell ref="E970:F970"/>
    <mergeCell ref="E971:F971"/>
    <mergeCell ref="E981:F981"/>
    <mergeCell ref="H983:I983"/>
    <mergeCell ref="H925:I925"/>
    <mergeCell ref="E927:F927"/>
    <mergeCell ref="E928:F928"/>
    <mergeCell ref="E929:F929"/>
    <mergeCell ref="E894:F894"/>
    <mergeCell ref="E895:F895"/>
    <mergeCell ref="E896:F896"/>
    <mergeCell ref="E883:F883"/>
    <mergeCell ref="E884:F884"/>
    <mergeCell ref="E888:F888"/>
    <mergeCell ref="E889:F889"/>
    <mergeCell ref="E890:F890"/>
    <mergeCell ref="E877:F877"/>
    <mergeCell ref="E881:F881"/>
    <mergeCell ref="E882:F882"/>
    <mergeCell ref="H879:I879"/>
    <mergeCell ref="E885:F885"/>
    <mergeCell ref="E886:F886"/>
    <mergeCell ref="E887:F887"/>
    <mergeCell ref="H892:I892"/>
    <mergeCell ref="E916:F916"/>
    <mergeCell ref="E907:F907"/>
    <mergeCell ref="E908:F908"/>
    <mergeCell ref="E912:F912"/>
    <mergeCell ref="E900:F900"/>
    <mergeCell ref="E901:F901"/>
    <mergeCell ref="E902:F902"/>
    <mergeCell ref="E903:F903"/>
    <mergeCell ref="E897:F897"/>
    <mergeCell ref="E898:F898"/>
    <mergeCell ref="E899:F899"/>
    <mergeCell ref="H905:I905"/>
    <mergeCell ref="E909:F909"/>
    <mergeCell ref="E910:F910"/>
    <mergeCell ref="E911:F911"/>
    <mergeCell ref="H914:I914"/>
    <mergeCell ref="E869:F869"/>
    <mergeCell ref="E870:F870"/>
    <mergeCell ref="E871:F871"/>
    <mergeCell ref="E872:F872"/>
    <mergeCell ref="E876:F876"/>
    <mergeCell ref="E863:F863"/>
    <mergeCell ref="E868:F868"/>
    <mergeCell ref="E855:F855"/>
    <mergeCell ref="E856:F856"/>
    <mergeCell ref="E857:F857"/>
    <mergeCell ref="E858:F858"/>
    <mergeCell ref="E859:F859"/>
    <mergeCell ref="E860:F860"/>
    <mergeCell ref="E861:F861"/>
    <mergeCell ref="E862:F862"/>
    <mergeCell ref="H865:I865"/>
    <mergeCell ref="A867:J867"/>
    <mergeCell ref="E873:F873"/>
    <mergeCell ref="E874:F874"/>
    <mergeCell ref="E875:F875"/>
    <mergeCell ref="E850:F850"/>
    <mergeCell ref="E854:F854"/>
    <mergeCell ref="E842:F842"/>
    <mergeCell ref="E843:F843"/>
    <mergeCell ref="E844:F844"/>
    <mergeCell ref="E845:F845"/>
    <mergeCell ref="E846:F846"/>
    <mergeCell ref="E835:F835"/>
    <mergeCell ref="E836:F836"/>
    <mergeCell ref="H833:I833"/>
    <mergeCell ref="E837:F837"/>
    <mergeCell ref="E838:F838"/>
    <mergeCell ref="H840:I840"/>
    <mergeCell ref="E847:F847"/>
    <mergeCell ref="E848:F848"/>
    <mergeCell ref="E849:F849"/>
    <mergeCell ref="H852:I852"/>
    <mergeCell ref="H810:I810"/>
    <mergeCell ref="E827:F827"/>
    <mergeCell ref="E828:F828"/>
    <mergeCell ref="E829:F829"/>
    <mergeCell ref="E830:F830"/>
    <mergeCell ref="E831:F831"/>
    <mergeCell ref="E819:F819"/>
    <mergeCell ref="E825:F825"/>
    <mergeCell ref="E826:F826"/>
    <mergeCell ref="E815:F815"/>
    <mergeCell ref="E816:F816"/>
    <mergeCell ref="E817:F817"/>
    <mergeCell ref="E818:F818"/>
    <mergeCell ref="E812:F812"/>
    <mergeCell ref="E813:F813"/>
    <mergeCell ref="E814:F814"/>
    <mergeCell ref="H821:I821"/>
    <mergeCell ref="E823:F823"/>
    <mergeCell ref="E824:F824"/>
    <mergeCell ref="H787:I787"/>
    <mergeCell ref="E806:F806"/>
    <mergeCell ref="E807:F807"/>
    <mergeCell ref="E808:F808"/>
    <mergeCell ref="E797:F797"/>
    <mergeCell ref="E798:F798"/>
    <mergeCell ref="E799:F799"/>
    <mergeCell ref="E800:F800"/>
    <mergeCell ref="E789:F789"/>
    <mergeCell ref="E790:F790"/>
    <mergeCell ref="E791:F791"/>
    <mergeCell ref="E792:F792"/>
    <mergeCell ref="E793:F793"/>
    <mergeCell ref="H795:I795"/>
    <mergeCell ref="H802:I802"/>
    <mergeCell ref="E804:F804"/>
    <mergeCell ref="E805:F805"/>
    <mergeCell ref="E781:F781"/>
    <mergeCell ref="E782:F782"/>
    <mergeCell ref="E773:F773"/>
    <mergeCell ref="E774:F774"/>
    <mergeCell ref="E780:F780"/>
    <mergeCell ref="E768:F768"/>
    <mergeCell ref="E772:F772"/>
    <mergeCell ref="H766:I766"/>
    <mergeCell ref="E769:F769"/>
    <mergeCell ref="E770:F770"/>
    <mergeCell ref="E771:F771"/>
    <mergeCell ref="E775:F775"/>
    <mergeCell ref="E776:F776"/>
    <mergeCell ref="H778:I778"/>
    <mergeCell ref="E783:F783"/>
    <mergeCell ref="E784:F784"/>
    <mergeCell ref="E785:F785"/>
    <mergeCell ref="E760:F760"/>
    <mergeCell ref="E761:F761"/>
    <mergeCell ref="E762:F762"/>
    <mergeCell ref="E763:F763"/>
    <mergeCell ref="E764:F764"/>
    <mergeCell ref="E752:F752"/>
    <mergeCell ref="E753:F753"/>
    <mergeCell ref="E758:F758"/>
    <mergeCell ref="E743:F743"/>
    <mergeCell ref="E747:F747"/>
    <mergeCell ref="E748:F748"/>
    <mergeCell ref="H745:I745"/>
    <mergeCell ref="E749:F749"/>
    <mergeCell ref="E750:F750"/>
    <mergeCell ref="E751:F751"/>
    <mergeCell ref="H755:I755"/>
    <mergeCell ref="E757:F757"/>
    <mergeCell ref="E740:F740"/>
    <mergeCell ref="E741:F741"/>
    <mergeCell ref="E742:F742"/>
    <mergeCell ref="E729:F729"/>
    <mergeCell ref="E730:F730"/>
    <mergeCell ref="E731:F731"/>
    <mergeCell ref="E732:F732"/>
    <mergeCell ref="E733:F733"/>
    <mergeCell ref="E723:F723"/>
    <mergeCell ref="E724:F724"/>
    <mergeCell ref="E728:F728"/>
    <mergeCell ref="H726:I726"/>
    <mergeCell ref="H735:I735"/>
    <mergeCell ref="E737:F737"/>
    <mergeCell ref="E738:F738"/>
    <mergeCell ref="E739:F739"/>
    <mergeCell ref="E759:F759"/>
    <mergeCell ref="H700:I700"/>
    <mergeCell ref="E718:F718"/>
    <mergeCell ref="E722:F722"/>
    <mergeCell ref="E712:F712"/>
    <mergeCell ref="E713:F713"/>
    <mergeCell ref="E714:F714"/>
    <mergeCell ref="E702:F702"/>
    <mergeCell ref="E703:F703"/>
    <mergeCell ref="E704:F704"/>
    <mergeCell ref="E705:F705"/>
    <mergeCell ref="E706:F706"/>
    <mergeCell ref="H708:I708"/>
    <mergeCell ref="E710:F710"/>
    <mergeCell ref="E711:F711"/>
    <mergeCell ref="H716:I716"/>
    <mergeCell ref="E719:F719"/>
    <mergeCell ref="E720:F720"/>
    <mergeCell ref="E721:F721"/>
    <mergeCell ref="H677:I677"/>
    <mergeCell ref="E695:F695"/>
    <mergeCell ref="E696:F696"/>
    <mergeCell ref="E689:F689"/>
    <mergeCell ref="E690:F690"/>
    <mergeCell ref="E691:F691"/>
    <mergeCell ref="E679:F679"/>
    <mergeCell ref="E680:F680"/>
    <mergeCell ref="E681:F681"/>
    <mergeCell ref="E682:F682"/>
    <mergeCell ref="E683:F683"/>
    <mergeCell ref="E684:F684"/>
    <mergeCell ref="H686:I686"/>
    <mergeCell ref="E688:F688"/>
    <mergeCell ref="H693:I693"/>
    <mergeCell ref="E697:F697"/>
    <mergeCell ref="E698:F698"/>
    <mergeCell ref="E671:F671"/>
    <mergeCell ref="E672:F672"/>
    <mergeCell ref="E673:F673"/>
    <mergeCell ref="E674:F674"/>
    <mergeCell ref="E663:F663"/>
    <mergeCell ref="E664:F664"/>
    <mergeCell ref="E665:F665"/>
    <mergeCell ref="E666:F666"/>
    <mergeCell ref="H668:I668"/>
    <mergeCell ref="E670:F670"/>
    <mergeCell ref="E655:F655"/>
    <mergeCell ref="E656:F656"/>
    <mergeCell ref="E657:F657"/>
    <mergeCell ref="E662:F662"/>
    <mergeCell ref="H659:I659"/>
    <mergeCell ref="E661:F661"/>
    <mergeCell ref="E675:F675"/>
    <mergeCell ref="E648:F648"/>
    <mergeCell ref="E654:F654"/>
    <mergeCell ref="E639:F639"/>
    <mergeCell ref="E645:F645"/>
    <mergeCell ref="E646:F646"/>
    <mergeCell ref="E631:F631"/>
    <mergeCell ref="E637:F637"/>
    <mergeCell ref="E638:F638"/>
    <mergeCell ref="H633:I633"/>
    <mergeCell ref="E635:F635"/>
    <mergeCell ref="E636:F636"/>
    <mergeCell ref="H641:I641"/>
    <mergeCell ref="E643:F643"/>
    <mergeCell ref="E644:F644"/>
    <mergeCell ref="H650:I650"/>
    <mergeCell ref="E652:F652"/>
    <mergeCell ref="E653:F653"/>
    <mergeCell ref="E628:F628"/>
    <mergeCell ref="E629:F629"/>
    <mergeCell ref="E630:F630"/>
    <mergeCell ref="E618:F618"/>
    <mergeCell ref="E619:F619"/>
    <mergeCell ref="E620:F620"/>
    <mergeCell ref="E621:F621"/>
    <mergeCell ref="E622:F622"/>
    <mergeCell ref="E611:F611"/>
    <mergeCell ref="E612:F612"/>
    <mergeCell ref="E613:F613"/>
    <mergeCell ref="H609:I609"/>
    <mergeCell ref="E614:F614"/>
    <mergeCell ref="H616:I616"/>
    <mergeCell ref="H625:I625"/>
    <mergeCell ref="E627:F627"/>
    <mergeCell ref="E647:F647"/>
    <mergeCell ref="E593:F593"/>
    <mergeCell ref="E597:F597"/>
    <mergeCell ref="E598:F598"/>
    <mergeCell ref="E585:F585"/>
    <mergeCell ref="E589:F589"/>
    <mergeCell ref="E586:F586"/>
    <mergeCell ref="E587:F587"/>
    <mergeCell ref="E588:F588"/>
    <mergeCell ref="H591:I591"/>
    <mergeCell ref="E594:F594"/>
    <mergeCell ref="E595:F595"/>
    <mergeCell ref="E596:F596"/>
    <mergeCell ref="H600:I600"/>
    <mergeCell ref="E604:F604"/>
    <mergeCell ref="E605:F605"/>
    <mergeCell ref="E606:F606"/>
    <mergeCell ref="E623:F623"/>
    <mergeCell ref="H562:I562"/>
    <mergeCell ref="E580:F580"/>
    <mergeCell ref="E584:F584"/>
    <mergeCell ref="E571:F571"/>
    <mergeCell ref="E575:F575"/>
    <mergeCell ref="E576:F576"/>
    <mergeCell ref="E564:F564"/>
    <mergeCell ref="E565:F565"/>
    <mergeCell ref="E566:F566"/>
    <mergeCell ref="E570:F570"/>
    <mergeCell ref="E567:F567"/>
    <mergeCell ref="E568:F568"/>
    <mergeCell ref="E569:F569"/>
    <mergeCell ref="H573:I573"/>
    <mergeCell ref="E577:F577"/>
    <mergeCell ref="E578:F578"/>
    <mergeCell ref="E579:F579"/>
    <mergeCell ref="H582:I582"/>
    <mergeCell ref="E514:F514"/>
    <mergeCell ref="E505:F505"/>
    <mergeCell ref="E506:F506"/>
    <mergeCell ref="E511:F511"/>
    <mergeCell ref="E512:F512"/>
    <mergeCell ref="E501:F501"/>
    <mergeCell ref="E502:F502"/>
    <mergeCell ref="E503:F503"/>
    <mergeCell ref="E504:F504"/>
    <mergeCell ref="H499:I499"/>
    <mergeCell ref="H508:I508"/>
    <mergeCell ref="E510:F510"/>
    <mergeCell ref="E560:F560"/>
    <mergeCell ref="E547:F547"/>
    <mergeCell ref="E554:F554"/>
    <mergeCell ref="E543:F543"/>
    <mergeCell ref="E544:F544"/>
    <mergeCell ref="E545:F545"/>
    <mergeCell ref="E546:F546"/>
    <mergeCell ref="E559:F559"/>
    <mergeCell ref="H516:I516"/>
    <mergeCell ref="E522:F522"/>
    <mergeCell ref="H524:I524"/>
    <mergeCell ref="H533:I533"/>
    <mergeCell ref="E535:F535"/>
    <mergeCell ref="E536:F536"/>
    <mergeCell ref="H541:I541"/>
    <mergeCell ref="E548:F548"/>
    <mergeCell ref="E549:F549"/>
    <mergeCell ref="E550:F550"/>
    <mergeCell ref="H552:I552"/>
    <mergeCell ref="E557:F557"/>
    <mergeCell ref="E493:F493"/>
    <mergeCell ref="E494:F494"/>
    <mergeCell ref="E495:F495"/>
    <mergeCell ref="E496:F496"/>
    <mergeCell ref="E483:F483"/>
    <mergeCell ref="E484:F484"/>
    <mergeCell ref="E485:F485"/>
    <mergeCell ref="E486:F486"/>
    <mergeCell ref="E477:F477"/>
    <mergeCell ref="E478:F478"/>
    <mergeCell ref="E479:F479"/>
    <mergeCell ref="H481:I481"/>
    <mergeCell ref="E487:F487"/>
    <mergeCell ref="E488:F488"/>
    <mergeCell ref="E489:F489"/>
    <mergeCell ref="H491:I491"/>
    <mergeCell ref="E513:F513"/>
    <mergeCell ref="E475:F475"/>
    <mergeCell ref="E476:F476"/>
    <mergeCell ref="E463:F463"/>
    <mergeCell ref="E464:F464"/>
    <mergeCell ref="E465:F465"/>
    <mergeCell ref="E466:F466"/>
    <mergeCell ref="E467:F467"/>
    <mergeCell ref="E455:F455"/>
    <mergeCell ref="E456:F456"/>
    <mergeCell ref="E457:F457"/>
    <mergeCell ref="E462:F462"/>
    <mergeCell ref="H459:I459"/>
    <mergeCell ref="E461:F461"/>
    <mergeCell ref="H469:I469"/>
    <mergeCell ref="E472:F472"/>
    <mergeCell ref="E473:F473"/>
    <mergeCell ref="E474:F474"/>
    <mergeCell ref="E451:F451"/>
    <mergeCell ref="E452:F452"/>
    <mergeCell ref="E453:F453"/>
    <mergeCell ref="E454:F454"/>
    <mergeCell ref="E444:F444"/>
    <mergeCell ref="E445:F445"/>
    <mergeCell ref="E437:F437"/>
    <mergeCell ref="E438:F438"/>
    <mergeCell ref="E439:F439"/>
    <mergeCell ref="E440:F440"/>
    <mergeCell ref="H434:I434"/>
    <mergeCell ref="E436:F436"/>
    <mergeCell ref="H442:I442"/>
    <mergeCell ref="E446:F446"/>
    <mergeCell ref="E447:F447"/>
    <mergeCell ref="H449:I449"/>
    <mergeCell ref="E471:F471"/>
    <mergeCell ref="E402:F402"/>
    <mergeCell ref="E403:F403"/>
    <mergeCell ref="H405:I405"/>
    <mergeCell ref="E409:F409"/>
    <mergeCell ref="E410:F410"/>
    <mergeCell ref="E411:F411"/>
    <mergeCell ref="E428:F428"/>
    <mergeCell ref="E429:F429"/>
    <mergeCell ref="E430:F430"/>
    <mergeCell ref="E431:F431"/>
    <mergeCell ref="E432:F432"/>
    <mergeCell ref="E419:F419"/>
    <mergeCell ref="E420:F420"/>
    <mergeCell ref="E421:F421"/>
    <mergeCell ref="E422:F422"/>
    <mergeCell ref="E423:F423"/>
    <mergeCell ref="E413:F413"/>
    <mergeCell ref="E414:F414"/>
    <mergeCell ref="E415:F415"/>
    <mergeCell ref="H417:I417"/>
    <mergeCell ref="E424:F424"/>
    <mergeCell ref="H426:I426"/>
    <mergeCell ref="E342:F342"/>
    <mergeCell ref="E343:F343"/>
    <mergeCell ref="E364:F364"/>
    <mergeCell ref="E365:F365"/>
    <mergeCell ref="E366:F366"/>
    <mergeCell ref="E353:F353"/>
    <mergeCell ref="E354:F354"/>
    <mergeCell ref="E355:F355"/>
    <mergeCell ref="E356:F356"/>
    <mergeCell ref="E357:F357"/>
    <mergeCell ref="E345:F345"/>
    <mergeCell ref="E346:F346"/>
    <mergeCell ref="E347:F347"/>
    <mergeCell ref="E383:F383"/>
    <mergeCell ref="E384:F384"/>
    <mergeCell ref="E380:F380"/>
    <mergeCell ref="E381:F381"/>
    <mergeCell ref="E382:F382"/>
    <mergeCell ref="E370:F370"/>
    <mergeCell ref="E371:F371"/>
    <mergeCell ref="E372:F372"/>
    <mergeCell ref="E373:F373"/>
    <mergeCell ref="E374:F374"/>
    <mergeCell ref="E344:F344"/>
    <mergeCell ref="E340:F340"/>
    <mergeCell ref="E341:F341"/>
    <mergeCell ref="E329:F329"/>
    <mergeCell ref="E330:F330"/>
    <mergeCell ref="E331:F331"/>
    <mergeCell ref="E332:F332"/>
    <mergeCell ref="E333:F333"/>
    <mergeCell ref="E321:F321"/>
    <mergeCell ref="E322:F322"/>
    <mergeCell ref="E327:F327"/>
    <mergeCell ref="E328:F328"/>
    <mergeCell ref="E323:F323"/>
    <mergeCell ref="H325:I325"/>
    <mergeCell ref="E334:F334"/>
    <mergeCell ref="E335:F335"/>
    <mergeCell ref="E336:F336"/>
    <mergeCell ref="H338:I338"/>
    <mergeCell ref="H279:I279"/>
    <mergeCell ref="E282:F282"/>
    <mergeCell ref="E283:F283"/>
    <mergeCell ref="E284:F284"/>
    <mergeCell ref="H290:I290"/>
    <mergeCell ref="E292:F292"/>
    <mergeCell ref="E293:F293"/>
    <mergeCell ref="E294:F294"/>
    <mergeCell ref="E315:F315"/>
    <mergeCell ref="E316:F316"/>
    <mergeCell ref="E317:F317"/>
    <mergeCell ref="E318:F318"/>
    <mergeCell ref="E319:F319"/>
    <mergeCell ref="E320:F320"/>
    <mergeCell ref="E307:F307"/>
    <mergeCell ref="E308:F308"/>
    <mergeCell ref="E309:F309"/>
    <mergeCell ref="E310:F310"/>
    <mergeCell ref="E301:F301"/>
    <mergeCell ref="E305:F305"/>
    <mergeCell ref="E306:F306"/>
    <mergeCell ref="H299:I299"/>
    <mergeCell ref="E302:F302"/>
    <mergeCell ref="E303:F303"/>
    <mergeCell ref="E304:F304"/>
    <mergeCell ref="H312:I312"/>
    <mergeCell ref="E314:F314"/>
    <mergeCell ref="E269:F269"/>
    <mergeCell ref="E270:F270"/>
    <mergeCell ref="E271:F271"/>
    <mergeCell ref="E275:F275"/>
    <mergeCell ref="E276:F276"/>
    <mergeCell ref="E261:F261"/>
    <mergeCell ref="E265:F265"/>
    <mergeCell ref="E258:F258"/>
    <mergeCell ref="E259:F259"/>
    <mergeCell ref="E260:F260"/>
    <mergeCell ref="E272:F272"/>
    <mergeCell ref="E273:F273"/>
    <mergeCell ref="E274:F274"/>
    <mergeCell ref="E295:F295"/>
    <mergeCell ref="E296:F296"/>
    <mergeCell ref="E297:F297"/>
    <mergeCell ref="E285:F285"/>
    <mergeCell ref="E286:F286"/>
    <mergeCell ref="E287:F287"/>
    <mergeCell ref="E288:F288"/>
    <mergeCell ref="E277:F277"/>
    <mergeCell ref="E281:F281"/>
    <mergeCell ref="E205:F205"/>
    <mergeCell ref="E206:F206"/>
    <mergeCell ref="E207:F207"/>
    <mergeCell ref="E208:F208"/>
    <mergeCell ref="E195:F195"/>
    <mergeCell ref="E196:F196"/>
    <mergeCell ref="E197:F197"/>
    <mergeCell ref="E198:F198"/>
    <mergeCell ref="E187:F187"/>
    <mergeCell ref="E188:F188"/>
    <mergeCell ref="E193:F193"/>
    <mergeCell ref="E194:F194"/>
    <mergeCell ref="E189:F189"/>
    <mergeCell ref="H191:I191"/>
    <mergeCell ref="E199:F199"/>
    <mergeCell ref="H201:I201"/>
    <mergeCell ref="E223:F223"/>
    <mergeCell ref="E217:F217"/>
    <mergeCell ref="E218:F218"/>
    <mergeCell ref="E219:F219"/>
    <mergeCell ref="E220:F220"/>
    <mergeCell ref="E221:F221"/>
    <mergeCell ref="E222:F222"/>
    <mergeCell ref="E213:F213"/>
    <mergeCell ref="E214:F214"/>
    <mergeCell ref="E215:F215"/>
    <mergeCell ref="E216:F216"/>
    <mergeCell ref="E209:F209"/>
    <mergeCell ref="H211:I211"/>
    <mergeCell ref="E185:F185"/>
    <mergeCell ref="E186:F186"/>
    <mergeCell ref="E173:F173"/>
    <mergeCell ref="E174:F174"/>
    <mergeCell ref="E175:F175"/>
    <mergeCell ref="E176:F176"/>
    <mergeCell ref="E165:F165"/>
    <mergeCell ref="E166:F166"/>
    <mergeCell ref="E167:F167"/>
    <mergeCell ref="E168:F168"/>
    <mergeCell ref="E169:F169"/>
    <mergeCell ref="H171:I171"/>
    <mergeCell ref="H178:I178"/>
    <mergeCell ref="E180:F180"/>
    <mergeCell ref="E181:F181"/>
    <mergeCell ref="E203:F203"/>
    <mergeCell ref="E204:F204"/>
    <mergeCell ref="E157:F157"/>
    <mergeCell ref="E158:F158"/>
    <mergeCell ref="E159:F159"/>
    <mergeCell ref="E164:F164"/>
    <mergeCell ref="E151:F151"/>
    <mergeCell ref="E155:F155"/>
    <mergeCell ref="E156:F156"/>
    <mergeCell ref="E141:F141"/>
    <mergeCell ref="E142:F142"/>
    <mergeCell ref="E143:F143"/>
    <mergeCell ref="E144:F144"/>
    <mergeCell ref="E145:F145"/>
    <mergeCell ref="H161:I161"/>
    <mergeCell ref="E163:F163"/>
    <mergeCell ref="E182:F182"/>
    <mergeCell ref="E183:F183"/>
    <mergeCell ref="E184:F184"/>
    <mergeCell ref="H69:I69"/>
    <mergeCell ref="E116:F116"/>
    <mergeCell ref="E117:F117"/>
    <mergeCell ref="E111:F111"/>
    <mergeCell ref="E112:F112"/>
    <mergeCell ref="E113:F113"/>
    <mergeCell ref="E114:F114"/>
    <mergeCell ref="E103:F103"/>
    <mergeCell ref="E104:F104"/>
    <mergeCell ref="E105:F105"/>
    <mergeCell ref="E106:F106"/>
    <mergeCell ref="E107:F107"/>
    <mergeCell ref="E133:F133"/>
    <mergeCell ref="E134:F134"/>
    <mergeCell ref="E127:F127"/>
    <mergeCell ref="E131:F131"/>
    <mergeCell ref="E132:F132"/>
    <mergeCell ref="E121:F121"/>
    <mergeCell ref="E122:F122"/>
    <mergeCell ref="E123:F123"/>
    <mergeCell ref="E124:F124"/>
    <mergeCell ref="E125:F125"/>
    <mergeCell ref="E126:F126"/>
    <mergeCell ref="E115:F115"/>
    <mergeCell ref="H84:I84"/>
    <mergeCell ref="H99:I99"/>
    <mergeCell ref="H109:I109"/>
    <mergeCell ref="H119:I119"/>
    <mergeCell ref="H129:I129"/>
    <mergeCell ref="E65:F65"/>
    <mergeCell ref="E66:F66"/>
    <mergeCell ref="E54:F54"/>
    <mergeCell ref="E55:F55"/>
    <mergeCell ref="E56:F56"/>
    <mergeCell ref="E57:F57"/>
    <mergeCell ref="E58:F58"/>
    <mergeCell ref="E47:F47"/>
    <mergeCell ref="E48:F48"/>
    <mergeCell ref="E49:F49"/>
    <mergeCell ref="E50:F50"/>
    <mergeCell ref="E79:F79"/>
    <mergeCell ref="E80:F80"/>
    <mergeCell ref="E73:F73"/>
    <mergeCell ref="E74:F74"/>
    <mergeCell ref="E75:F75"/>
    <mergeCell ref="E76:F76"/>
    <mergeCell ref="E77:F77"/>
    <mergeCell ref="E78:F78"/>
    <mergeCell ref="E67:F67"/>
    <mergeCell ref="E71:F71"/>
    <mergeCell ref="E72:F72"/>
    <mergeCell ref="H31:I31"/>
    <mergeCell ref="H37:I37"/>
    <mergeCell ref="E45:F45"/>
    <mergeCell ref="E46:F46"/>
    <mergeCell ref="E35:F35"/>
    <mergeCell ref="E39:F39"/>
    <mergeCell ref="E40:F40"/>
    <mergeCell ref="E29:F29"/>
    <mergeCell ref="E33:F33"/>
    <mergeCell ref="E34:F34"/>
    <mergeCell ref="H43:I43"/>
    <mergeCell ref="H52:I52"/>
    <mergeCell ref="E59:F59"/>
    <mergeCell ref="E63:F63"/>
    <mergeCell ref="E64:F64"/>
    <mergeCell ref="H61:I61"/>
    <mergeCell ref="A3:J3"/>
    <mergeCell ref="A4:J4"/>
    <mergeCell ref="E5:F5"/>
    <mergeCell ref="E6:F6"/>
    <mergeCell ref="E7:F7"/>
    <mergeCell ref="E8:F8"/>
    <mergeCell ref="E26:F26"/>
    <mergeCell ref="E27:F27"/>
    <mergeCell ref="E28:F28"/>
    <mergeCell ref="E41:F41"/>
    <mergeCell ref="C1:D1"/>
    <mergeCell ref="E1:F1"/>
    <mergeCell ref="G1:H1"/>
    <mergeCell ref="I1:J1"/>
    <mergeCell ref="C2:D2"/>
    <mergeCell ref="E2:F2"/>
    <mergeCell ref="G2:H2"/>
    <mergeCell ref="I2:J2"/>
    <mergeCell ref="E23:F23"/>
    <mergeCell ref="E24:F24"/>
    <mergeCell ref="E25:F25"/>
    <mergeCell ref="E11:F11"/>
    <mergeCell ref="E12:F12"/>
    <mergeCell ref="E13:F13"/>
    <mergeCell ref="H15:I15"/>
    <mergeCell ref="E17:F17"/>
    <mergeCell ref="E18:F18"/>
    <mergeCell ref="E19:F19"/>
    <mergeCell ref="E20:F20"/>
    <mergeCell ref="E21:F21"/>
    <mergeCell ref="E22:F22"/>
    <mergeCell ref="E9:F9"/>
    <mergeCell ref="E10:F10"/>
    <mergeCell ref="E135:F135"/>
    <mergeCell ref="E136:F136"/>
    <mergeCell ref="E137:F137"/>
    <mergeCell ref="H139:I139"/>
    <mergeCell ref="E146:F146"/>
    <mergeCell ref="E147:F147"/>
    <mergeCell ref="H149:I149"/>
    <mergeCell ref="E152:F152"/>
    <mergeCell ref="E153:F153"/>
    <mergeCell ref="E154:F154"/>
    <mergeCell ref="E81:F81"/>
    <mergeCell ref="E82:F82"/>
    <mergeCell ref="E97:F97"/>
    <mergeCell ref="E101:F101"/>
    <mergeCell ref="E102:F102"/>
    <mergeCell ref="E91:F91"/>
    <mergeCell ref="E92:F92"/>
    <mergeCell ref="E93:F93"/>
    <mergeCell ref="E94:F94"/>
    <mergeCell ref="E95:F95"/>
    <mergeCell ref="E96:F96"/>
    <mergeCell ref="E86:F86"/>
    <mergeCell ref="E87:F87"/>
    <mergeCell ref="E88:F88"/>
    <mergeCell ref="E89:F89"/>
    <mergeCell ref="E90:F90"/>
    <mergeCell ref="E224:F224"/>
    <mergeCell ref="H226:I226"/>
    <mergeCell ref="E234:F234"/>
    <mergeCell ref="H236:I236"/>
    <mergeCell ref="E243:F243"/>
    <mergeCell ref="E244:F244"/>
    <mergeCell ref="H246:I246"/>
    <mergeCell ref="E249:F249"/>
    <mergeCell ref="E250:F250"/>
    <mergeCell ref="E251:F251"/>
    <mergeCell ref="H256:I256"/>
    <mergeCell ref="E262:F262"/>
    <mergeCell ref="E263:F263"/>
    <mergeCell ref="E264:F264"/>
    <mergeCell ref="H267:I267"/>
    <mergeCell ref="E228:F228"/>
    <mergeCell ref="E229:F229"/>
    <mergeCell ref="E230:F230"/>
    <mergeCell ref="E248:F248"/>
    <mergeCell ref="E252:F252"/>
    <mergeCell ref="E253:F253"/>
    <mergeCell ref="E254:F254"/>
    <mergeCell ref="E239:F239"/>
    <mergeCell ref="E240:F240"/>
    <mergeCell ref="E241:F241"/>
    <mergeCell ref="E242:F242"/>
    <mergeCell ref="E231:F231"/>
    <mergeCell ref="E232:F232"/>
    <mergeCell ref="E233:F233"/>
    <mergeCell ref="E238:F238"/>
    <mergeCell ref="H349:I349"/>
    <mergeCell ref="E351:F351"/>
    <mergeCell ref="E352:F352"/>
    <mergeCell ref="E358:F358"/>
    <mergeCell ref="E359:F359"/>
    <mergeCell ref="E360:F360"/>
    <mergeCell ref="H362:I362"/>
    <mergeCell ref="E367:F367"/>
    <mergeCell ref="E368:F368"/>
    <mergeCell ref="E369:F369"/>
    <mergeCell ref="E375:F375"/>
    <mergeCell ref="E376:F376"/>
    <mergeCell ref="H378:I378"/>
    <mergeCell ref="E385:F385"/>
    <mergeCell ref="E386:F386"/>
    <mergeCell ref="E387:F387"/>
    <mergeCell ref="E497:F497"/>
    <mergeCell ref="H389:I389"/>
    <mergeCell ref="E407:F407"/>
    <mergeCell ref="E408:F408"/>
    <mergeCell ref="E412:F412"/>
    <mergeCell ref="E397:F397"/>
    <mergeCell ref="E398:F398"/>
    <mergeCell ref="E399:F399"/>
    <mergeCell ref="E400:F400"/>
    <mergeCell ref="E391:F391"/>
    <mergeCell ref="E392:F392"/>
    <mergeCell ref="E393:F393"/>
    <mergeCell ref="E394:F394"/>
    <mergeCell ref="E395:F395"/>
    <mergeCell ref="E396:F396"/>
    <mergeCell ref="E401:F401"/>
    <mergeCell ref="E933:F933"/>
    <mergeCell ref="E934:F934"/>
    <mergeCell ref="E919:F919"/>
    <mergeCell ref="E923:F923"/>
    <mergeCell ref="E940:F940"/>
    <mergeCell ref="E941:F941"/>
    <mergeCell ref="E959:F959"/>
    <mergeCell ref="E960:F960"/>
    <mergeCell ref="E961:F961"/>
    <mergeCell ref="E962:F962"/>
    <mergeCell ref="E949:F949"/>
    <mergeCell ref="E558:F558"/>
    <mergeCell ref="E518:F518"/>
    <mergeCell ref="E537:F537"/>
    <mergeCell ref="E538:F538"/>
    <mergeCell ref="E539:F539"/>
    <mergeCell ref="E527:F527"/>
    <mergeCell ref="E528:F528"/>
    <mergeCell ref="E529:F529"/>
    <mergeCell ref="E530:F530"/>
    <mergeCell ref="E531:F531"/>
    <mergeCell ref="E519:F519"/>
    <mergeCell ref="E520:F520"/>
    <mergeCell ref="E521:F521"/>
    <mergeCell ref="E526:F526"/>
    <mergeCell ref="E555:F555"/>
    <mergeCell ref="E556:F556"/>
    <mergeCell ref="E602:F602"/>
    <mergeCell ref="E603:F603"/>
    <mergeCell ref="E917:F917"/>
    <mergeCell ref="E918:F918"/>
    <mergeCell ref="E607:F607"/>
    <mergeCell ref="H1109:I1109"/>
    <mergeCell ref="E1111:F1111"/>
    <mergeCell ref="E1112:F1112"/>
    <mergeCell ref="H1115:I1115"/>
    <mergeCell ref="E1100:F1100"/>
    <mergeCell ref="E972:F972"/>
    <mergeCell ref="H975:I975"/>
    <mergeCell ref="E979:F979"/>
    <mergeCell ref="E980:F980"/>
    <mergeCell ref="E942:F942"/>
    <mergeCell ref="E950:F950"/>
    <mergeCell ref="E954:F954"/>
    <mergeCell ref="E955:F955"/>
    <mergeCell ref="E943:F943"/>
    <mergeCell ref="E944:F944"/>
    <mergeCell ref="E945:F945"/>
    <mergeCell ref="E987:F987"/>
    <mergeCell ref="E991:F991"/>
    <mergeCell ref="E992:F992"/>
    <mergeCell ref="E993:F993"/>
    <mergeCell ref="E994:F994"/>
    <mergeCell ref="E1005:F1005"/>
    <mergeCell ref="E1006:F1006"/>
    <mergeCell ref="E988:F988"/>
    <mergeCell ref="E989:F989"/>
    <mergeCell ref="E1003:F1003"/>
    <mergeCell ref="E990:F990"/>
    <mergeCell ref="H996:I996"/>
    <mergeCell ref="E998:F998"/>
    <mergeCell ref="H1009:I1009"/>
    <mergeCell ref="E1027:F1027"/>
    <mergeCell ref="E1028:F1028"/>
    <mergeCell ref="E1029:F1029"/>
    <mergeCell ref="E1030:F1030"/>
    <mergeCell ref="E1031:F1031"/>
    <mergeCell ref="E1032:F1032"/>
    <mergeCell ref="E1049:F1049"/>
    <mergeCell ref="E1053:F1053"/>
    <mergeCell ref="E1047:F1047"/>
    <mergeCell ref="E1048:F1048"/>
    <mergeCell ref="E1033:F1033"/>
    <mergeCell ref="E1171:F1171"/>
    <mergeCell ref="H1173:I1173"/>
    <mergeCell ref="H1189:I1189"/>
    <mergeCell ref="E1179:F1179"/>
    <mergeCell ref="H1181:I1181"/>
    <mergeCell ref="E1183:F1183"/>
    <mergeCell ref="E1184:F1184"/>
    <mergeCell ref="E1185:F1185"/>
    <mergeCell ref="E1186:F1186"/>
    <mergeCell ref="E1175:F1175"/>
    <mergeCell ref="E1176:F1176"/>
    <mergeCell ref="E1177:F1177"/>
    <mergeCell ref="E1178:F1178"/>
    <mergeCell ref="E1080:F1080"/>
    <mergeCell ref="H1082:I1082"/>
    <mergeCell ref="E1085:F1085"/>
    <mergeCell ref="E1086:F1086"/>
    <mergeCell ref="H1091:I1091"/>
    <mergeCell ref="E1093:F1093"/>
    <mergeCell ref="E1094:F1094"/>
    <mergeCell ref="H1097:I1097"/>
    <mergeCell ref="E1101:F1101"/>
    <mergeCell ref="H1103:I1103"/>
    <mergeCell ref="H1197:I1197"/>
    <mergeCell ref="E1199:F1199"/>
    <mergeCell ref="E1200:F1200"/>
    <mergeCell ref="E1201:F1201"/>
    <mergeCell ref="H1205:I1205"/>
    <mergeCell ref="H1213:I1213"/>
    <mergeCell ref="E1216:F1216"/>
    <mergeCell ref="E1217:F1217"/>
    <mergeCell ref="H1219:I1219"/>
    <mergeCell ref="H1225:I1225"/>
    <mergeCell ref="H1231:I1231"/>
    <mergeCell ref="H1237:I1237"/>
    <mergeCell ref="E1240:F1240"/>
    <mergeCell ref="E1241:F1241"/>
    <mergeCell ref="E1187:F1187"/>
    <mergeCell ref="E1191:F1191"/>
    <mergeCell ref="E1192:F1192"/>
    <mergeCell ref="E1207:F1207"/>
    <mergeCell ref="E1208:F1208"/>
    <mergeCell ref="E1209:F1209"/>
    <mergeCell ref="E1210:F1210"/>
    <mergeCell ref="E1211:F1211"/>
    <mergeCell ref="E1202:F1202"/>
    <mergeCell ref="E1203:F1203"/>
    <mergeCell ref="E1193:F1193"/>
    <mergeCell ref="E1194:F1194"/>
    <mergeCell ref="E1195:F1195"/>
    <mergeCell ref="E1227:F1227"/>
    <mergeCell ref="E1228:F1228"/>
    <mergeCell ref="E1229:F1229"/>
    <mergeCell ref="E1221:F1221"/>
    <mergeCell ref="E1222:F1222"/>
    <mergeCell ref="H1339:I1339"/>
    <mergeCell ref="H1345:I1345"/>
    <mergeCell ref="E1347:F1347"/>
    <mergeCell ref="E1348:F1348"/>
    <mergeCell ref="H1351:I1351"/>
    <mergeCell ref="E1353:F1353"/>
    <mergeCell ref="E1354:F1354"/>
    <mergeCell ref="E1355:F1355"/>
    <mergeCell ref="H1357:I1357"/>
    <mergeCell ref="E1360:F1360"/>
    <mergeCell ref="E1361:F1361"/>
    <mergeCell ref="E1311:F1311"/>
    <mergeCell ref="E1312:F1312"/>
    <mergeCell ref="E1313:F1313"/>
    <mergeCell ref="E1359:F1359"/>
    <mergeCell ref="E1349:F1349"/>
    <mergeCell ref="E1341:F1341"/>
    <mergeCell ref="E1342:F1342"/>
    <mergeCell ref="E1343:F1343"/>
    <mergeCell ref="E1362:F1362"/>
    <mergeCell ref="E1367:F1367"/>
    <mergeCell ref="E1368:F1368"/>
    <mergeCell ref="H1370:I1370"/>
    <mergeCell ref="E1374:F1374"/>
    <mergeCell ref="E1375:F1375"/>
    <mergeCell ref="E1376:F1376"/>
    <mergeCell ref="E1381:F1381"/>
    <mergeCell ref="H1383:I1383"/>
    <mergeCell ref="E1388:F1388"/>
    <mergeCell ref="E1389:F1389"/>
    <mergeCell ref="E1390:F1390"/>
    <mergeCell ref="H1393:I1393"/>
    <mergeCell ref="E1395:F1395"/>
    <mergeCell ref="E1396:F1396"/>
    <mergeCell ref="E1397:F1397"/>
    <mergeCell ref="E1402:F1402"/>
    <mergeCell ref="E1379:F1379"/>
    <mergeCell ref="E1380:F1380"/>
    <mergeCell ref="E1385:F1385"/>
    <mergeCell ref="E1386:F1386"/>
    <mergeCell ref="E1372:F1372"/>
    <mergeCell ref="E1373:F1373"/>
    <mergeCell ref="E1377:F1377"/>
    <mergeCell ref="E1378:F1378"/>
    <mergeCell ref="E1363:F1363"/>
    <mergeCell ref="E1364:F1364"/>
    <mergeCell ref="E1365:F1365"/>
    <mergeCell ref="E1366:F1366"/>
    <mergeCell ref="H1444:I1444"/>
    <mergeCell ref="E1447:F1447"/>
    <mergeCell ref="E1448:F1448"/>
    <mergeCell ref="E1449:F1449"/>
    <mergeCell ref="H1452:I1452"/>
    <mergeCell ref="E1458:F1458"/>
    <mergeCell ref="H1462:I1462"/>
    <mergeCell ref="E1465:F1465"/>
    <mergeCell ref="E1466:F1466"/>
    <mergeCell ref="H1468:I1468"/>
    <mergeCell ref="H1474:I1474"/>
    <mergeCell ref="E1476:F1476"/>
    <mergeCell ref="H1480:I1480"/>
    <mergeCell ref="E1483:F1483"/>
    <mergeCell ref="E1484:F1484"/>
    <mergeCell ref="H1486:I1486"/>
    <mergeCell ref="E1492:F1492"/>
    <mergeCell ref="E1454:F1454"/>
    <mergeCell ref="E1455:F1455"/>
    <mergeCell ref="E1446:F1446"/>
    <mergeCell ref="E1450:F1450"/>
    <mergeCell ref="E1685:F1685"/>
    <mergeCell ref="E1686:F1686"/>
    <mergeCell ref="E1687:F1687"/>
    <mergeCell ref="H1690:I1690"/>
    <mergeCell ref="E1698:F1698"/>
    <mergeCell ref="E1699:F1699"/>
    <mergeCell ref="E1700:F1700"/>
    <mergeCell ref="H1703:I1703"/>
    <mergeCell ref="H1554:I1554"/>
    <mergeCell ref="H1567:I1567"/>
    <mergeCell ref="E1570:F1570"/>
    <mergeCell ref="E1571:F1571"/>
    <mergeCell ref="E1572:F1572"/>
    <mergeCell ref="H1575:I1575"/>
    <mergeCell ref="E1578:F1578"/>
    <mergeCell ref="E1579:F1579"/>
    <mergeCell ref="E1580:F1580"/>
    <mergeCell ref="H1585:I1585"/>
    <mergeCell ref="E1616:F1616"/>
    <mergeCell ref="E1623:F1623"/>
    <mergeCell ref="H1625:I1625"/>
    <mergeCell ref="E1633:F1633"/>
    <mergeCell ref="E1634:F1634"/>
    <mergeCell ref="E1635:F1635"/>
    <mergeCell ref="H1638:I1638"/>
    <mergeCell ref="E1590:F1590"/>
    <mergeCell ref="E1577:F1577"/>
    <mergeCell ref="E1581:F1581"/>
    <mergeCell ref="E1582:F1582"/>
    <mergeCell ref="E1583:F1583"/>
    <mergeCell ref="E1569:F1569"/>
    <mergeCell ref="E1573:F1573"/>
    <mergeCell ref="E1658:F1658"/>
    <mergeCell ref="E1659:F1659"/>
    <mergeCell ref="E1660:F1660"/>
    <mergeCell ref="E1679:F1679"/>
    <mergeCell ref="E1680:F1680"/>
    <mergeCell ref="E1681:F1681"/>
    <mergeCell ref="E1682:F1682"/>
    <mergeCell ref="E1683:F1683"/>
    <mergeCell ref="E1684:F1684"/>
    <mergeCell ref="E1671:F1671"/>
    <mergeCell ref="E1672:F1672"/>
    <mergeCell ref="E1673:F1673"/>
    <mergeCell ref="E1674:F1674"/>
    <mergeCell ref="E1675:F1675"/>
    <mergeCell ref="H1664:I1664"/>
    <mergeCell ref="E1667:F1667"/>
    <mergeCell ref="E1656:F1656"/>
    <mergeCell ref="E1657:F1657"/>
    <mergeCell ref="E1661:F1661"/>
    <mergeCell ref="E1662:F1662"/>
    <mergeCell ref="H1677:I1677"/>
    <mergeCell ref="E1666:F1666"/>
    <mergeCell ref="E1670:F1670"/>
    <mergeCell ref="E1668:F1668"/>
    <mergeCell ref="E1669:F1669"/>
    <mergeCell ref="H1732:I1732"/>
    <mergeCell ref="H1744:I1744"/>
    <mergeCell ref="H1752:I1752"/>
    <mergeCell ref="E1759:F1759"/>
    <mergeCell ref="E1760:F1760"/>
    <mergeCell ref="E1764:F1764"/>
    <mergeCell ref="E1754:F1754"/>
    <mergeCell ref="E1755:F1755"/>
    <mergeCell ref="E1756:F1756"/>
    <mergeCell ref="E1757:F1757"/>
    <mergeCell ref="E1758:F1758"/>
    <mergeCell ref="E1747:F1747"/>
    <mergeCell ref="E1748:F1748"/>
    <mergeCell ref="E1749:F1749"/>
    <mergeCell ref="E1750:F1750"/>
    <mergeCell ref="H1762:I1762"/>
    <mergeCell ref="E1741:F1741"/>
    <mergeCell ref="E1742:F1742"/>
    <mergeCell ref="E1746:F1746"/>
    <mergeCell ref="E1734:F1734"/>
    <mergeCell ref="A1920:C1920"/>
    <mergeCell ref="F1920:G1920"/>
    <mergeCell ref="H1920:J1920"/>
    <mergeCell ref="A1922:J1922"/>
    <mergeCell ref="E1876:F1876"/>
    <mergeCell ref="H1878:I1878"/>
    <mergeCell ref="H1884:I1884"/>
    <mergeCell ref="E1887:F1887"/>
    <mergeCell ref="E1888:F1888"/>
    <mergeCell ref="H1890:I1890"/>
    <mergeCell ref="H1896:I1896"/>
    <mergeCell ref="E1898:F1898"/>
    <mergeCell ref="H1902:I1902"/>
    <mergeCell ref="E1905:F1905"/>
    <mergeCell ref="E1906:F1906"/>
    <mergeCell ref="E1907:F1907"/>
    <mergeCell ref="H1915:I1915"/>
    <mergeCell ref="A1918:C1918"/>
    <mergeCell ref="F1918:G1918"/>
    <mergeCell ref="H1918:J1918"/>
    <mergeCell ref="A1919:C1919"/>
    <mergeCell ref="E1909:F1909"/>
    <mergeCell ref="E1910:F1910"/>
    <mergeCell ref="E1911:F1911"/>
    <mergeCell ref="E1912:F1912"/>
    <mergeCell ref="E1899:F1899"/>
    <mergeCell ref="E1900:F1900"/>
    <mergeCell ref="E1904:F1904"/>
    <mergeCell ref="F1919:G1919"/>
    <mergeCell ref="H1919:J1919"/>
    <mergeCell ref="E1892:F1892"/>
    <mergeCell ref="E1893:F1893"/>
    <mergeCell ref="E1894:F1894"/>
    <mergeCell ref="E1886:F1886"/>
    <mergeCell ref="E1880:F1880"/>
    <mergeCell ref="E1881:F1881"/>
    <mergeCell ref="E1882:F1882"/>
    <mergeCell ref="E1913:F1913"/>
    <mergeCell ref="E1908:F1908"/>
    <mergeCell ref="E1765:F1765"/>
    <mergeCell ref="E1766:F1766"/>
    <mergeCell ref="H1768:I1768"/>
    <mergeCell ref="E1770:F1770"/>
    <mergeCell ref="E1771:F1771"/>
    <mergeCell ref="E1772:F1772"/>
    <mergeCell ref="E1803:F1803"/>
    <mergeCell ref="E1804:F1804"/>
    <mergeCell ref="E1805:F1805"/>
    <mergeCell ref="E1806:F1806"/>
    <mergeCell ref="E1810:F1810"/>
    <mergeCell ref="H1774:I1774"/>
    <mergeCell ref="E1776:F1776"/>
    <mergeCell ref="E1777:F1777"/>
    <mergeCell ref="H1780:I1780"/>
    <mergeCell ref="H1786:I1786"/>
    <mergeCell ref="E1788:F1788"/>
    <mergeCell ref="E1789:F1789"/>
    <mergeCell ref="E1801:F1801"/>
    <mergeCell ref="E1807:F1807"/>
    <mergeCell ref="E1808:F1808"/>
    <mergeCell ref="E1782:F1782"/>
    <mergeCell ref="E1783:F1783"/>
    <mergeCell ref="E1784:F1784"/>
    <mergeCell ref="E1778:F1778"/>
  </mergeCells>
  <pageMargins left="0.31496062992125984" right="0.31496062992125984" top="1.1811023622047245" bottom="1.1811023622047245" header="0.31496062992125984" footer="0.31496062992125984"/>
  <pageSetup paperSize="9" scale="5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view="pageBreakPreview" zoomScaleNormal="100" zoomScaleSheetLayoutView="100" workbookViewId="0">
      <selection activeCell="B3" sqref="B3"/>
    </sheetView>
  </sheetViews>
  <sheetFormatPr defaultRowHeight="14.25"/>
  <cols>
    <col min="1" max="1" width="4.75" bestFit="1" customWidth="1"/>
    <col min="2" max="2" width="55.125" customWidth="1"/>
    <col min="3" max="3" width="20" bestFit="1" customWidth="1"/>
    <col min="4" max="30" width="12" bestFit="1" customWidth="1"/>
  </cols>
  <sheetData>
    <row r="1" spans="1:9" ht="71.45" customHeight="1"/>
    <row r="2" spans="1:9" ht="15">
      <c r="A2" s="1"/>
      <c r="B2" s="1" t="s">
        <v>0</v>
      </c>
      <c r="C2" s="1" t="s">
        <v>1</v>
      </c>
      <c r="D2" s="350" t="s">
        <v>2</v>
      </c>
      <c r="E2" s="350"/>
      <c r="F2" s="350" t="s">
        <v>3</v>
      </c>
      <c r="G2" s="350"/>
    </row>
    <row r="3" spans="1:9" ht="72.599999999999994" customHeight="1">
      <c r="A3" s="2"/>
      <c r="B3" s="2" t="s">
        <v>643</v>
      </c>
      <c r="C3" s="2" t="s">
        <v>644</v>
      </c>
      <c r="D3" s="351" t="str">
        <f>Orçamento!G2</f>
        <v>Serviço: 25,22%                   Material: 16,75%</v>
      </c>
      <c r="E3" s="344"/>
      <c r="F3" s="344" t="str">
        <f>Orçamento!I2</f>
        <v>Desonerado:                      Horista: 85,69%                      Mensalista: 48,16%</v>
      </c>
      <c r="G3" s="344"/>
    </row>
    <row r="4" spans="1:9" ht="15">
      <c r="A4" s="352" t="s">
        <v>630</v>
      </c>
      <c r="B4" s="348"/>
      <c r="C4" s="348"/>
      <c r="D4" s="348"/>
      <c r="E4" s="348"/>
      <c r="F4" s="348"/>
      <c r="G4" s="348"/>
    </row>
    <row r="5" spans="1:9" ht="15">
      <c r="A5" s="3" t="s">
        <v>5</v>
      </c>
      <c r="B5" s="3" t="s">
        <v>6</v>
      </c>
      <c r="C5" s="4" t="s">
        <v>631</v>
      </c>
      <c r="D5" s="4" t="s">
        <v>632</v>
      </c>
      <c r="E5" s="4" t="s">
        <v>633</v>
      </c>
      <c r="F5" s="4" t="s">
        <v>634</v>
      </c>
      <c r="G5" s="4" t="s">
        <v>635</v>
      </c>
      <c r="H5" s="4" t="s">
        <v>636</v>
      </c>
      <c r="I5" s="4" t="s">
        <v>637</v>
      </c>
    </row>
    <row r="6" spans="1:9" s="48" customFormat="1" ht="30.6" customHeight="1" thickBot="1">
      <c r="A6" s="15" t="s">
        <v>9</v>
      </c>
      <c r="B6" s="15" t="s">
        <v>645</v>
      </c>
      <c r="C6" s="16" t="s">
        <v>1063</v>
      </c>
      <c r="D6" s="57" t="s">
        <v>1064</v>
      </c>
      <c r="E6" s="57" t="s">
        <v>1065</v>
      </c>
      <c r="F6" s="57" t="s">
        <v>1066</v>
      </c>
      <c r="G6" s="57" t="s">
        <v>1067</v>
      </c>
      <c r="H6" s="57" t="s">
        <v>1068</v>
      </c>
      <c r="I6" s="57" t="s">
        <v>1069</v>
      </c>
    </row>
    <row r="7" spans="1:9" s="48" customFormat="1" ht="30.6" customHeight="1" thickTop="1" thickBot="1">
      <c r="A7" s="49" t="s">
        <v>21</v>
      </c>
      <c r="B7" s="49" t="s">
        <v>22</v>
      </c>
      <c r="C7" s="50" t="s">
        <v>1070</v>
      </c>
      <c r="D7" s="51" t="s">
        <v>1070</v>
      </c>
      <c r="E7" s="50" t="s">
        <v>638</v>
      </c>
      <c r="F7" s="50" t="s">
        <v>638</v>
      </c>
      <c r="G7" s="50" t="s">
        <v>638</v>
      </c>
      <c r="H7" s="50" t="s">
        <v>638</v>
      </c>
      <c r="I7" s="50" t="s">
        <v>638</v>
      </c>
    </row>
    <row r="8" spans="1:9" s="48" customFormat="1" ht="30.6" customHeight="1" thickTop="1" thickBot="1">
      <c r="A8" s="49" t="s">
        <v>28</v>
      </c>
      <c r="B8" s="49" t="s">
        <v>646</v>
      </c>
      <c r="C8" s="50" t="s">
        <v>1071</v>
      </c>
      <c r="D8" s="51" t="s">
        <v>1071</v>
      </c>
      <c r="E8" s="50" t="s">
        <v>638</v>
      </c>
      <c r="F8" s="50" t="s">
        <v>638</v>
      </c>
      <c r="G8" s="50" t="s">
        <v>638</v>
      </c>
      <c r="H8" s="50" t="s">
        <v>638</v>
      </c>
      <c r="I8" s="50" t="s">
        <v>638</v>
      </c>
    </row>
    <row r="9" spans="1:9" s="48" customFormat="1" ht="30.6" customHeight="1" thickTop="1" thickBot="1">
      <c r="A9" s="49" t="s">
        <v>45</v>
      </c>
      <c r="B9" s="49" t="s">
        <v>647</v>
      </c>
      <c r="C9" s="50" t="s">
        <v>1072</v>
      </c>
      <c r="D9" s="51" t="s">
        <v>1073</v>
      </c>
      <c r="E9" s="51" t="s">
        <v>1074</v>
      </c>
      <c r="F9" s="50" t="s">
        <v>638</v>
      </c>
      <c r="G9" s="50" t="s">
        <v>638</v>
      </c>
      <c r="H9" s="50" t="s">
        <v>638</v>
      </c>
      <c r="I9" s="50" t="s">
        <v>638</v>
      </c>
    </row>
    <row r="10" spans="1:9" s="48" customFormat="1" ht="30.6" customHeight="1" thickTop="1" thickBot="1">
      <c r="A10" s="49" t="s">
        <v>57</v>
      </c>
      <c r="B10" s="49" t="s">
        <v>648</v>
      </c>
      <c r="C10" s="50" t="s">
        <v>1075</v>
      </c>
      <c r="D10" s="50" t="s">
        <v>638</v>
      </c>
      <c r="E10" s="51" t="s">
        <v>1076</v>
      </c>
      <c r="F10" s="51" t="s">
        <v>1077</v>
      </c>
      <c r="G10" s="50" t="s">
        <v>638</v>
      </c>
      <c r="H10" s="50" t="s">
        <v>638</v>
      </c>
      <c r="I10" s="50" t="s">
        <v>638</v>
      </c>
    </row>
    <row r="11" spans="1:9" s="48" customFormat="1" ht="30.6" customHeight="1" thickTop="1" thickBot="1">
      <c r="A11" s="49" t="s">
        <v>59</v>
      </c>
      <c r="B11" s="49" t="s">
        <v>649</v>
      </c>
      <c r="C11" s="50" t="s">
        <v>1078</v>
      </c>
      <c r="D11" s="50" t="s">
        <v>638</v>
      </c>
      <c r="E11" s="51" t="s">
        <v>1079</v>
      </c>
      <c r="F11" s="51" t="s">
        <v>1079</v>
      </c>
      <c r="G11" s="50" t="s">
        <v>638</v>
      </c>
      <c r="H11" s="50" t="s">
        <v>638</v>
      </c>
      <c r="I11" s="50" t="s">
        <v>638</v>
      </c>
    </row>
    <row r="12" spans="1:9" s="48" customFormat="1" ht="30.6" customHeight="1" thickTop="1" thickBot="1">
      <c r="A12" s="49" t="s">
        <v>650</v>
      </c>
      <c r="B12" s="49" t="s">
        <v>76</v>
      </c>
      <c r="C12" s="50" t="s">
        <v>1080</v>
      </c>
      <c r="D12" s="50" t="s">
        <v>638</v>
      </c>
      <c r="E12" s="50" t="s">
        <v>638</v>
      </c>
      <c r="F12" s="50" t="s">
        <v>638</v>
      </c>
      <c r="G12" s="50" t="s">
        <v>638</v>
      </c>
      <c r="H12" s="51" t="s">
        <v>1080</v>
      </c>
      <c r="I12" s="50" t="s">
        <v>638</v>
      </c>
    </row>
    <row r="13" spans="1:9" s="48" customFormat="1" ht="30.6" customHeight="1" thickTop="1" thickBot="1">
      <c r="A13" s="49" t="s">
        <v>651</v>
      </c>
      <c r="B13" s="49" t="s">
        <v>72</v>
      </c>
      <c r="C13" s="50" t="s">
        <v>1081</v>
      </c>
      <c r="D13" s="50" t="s">
        <v>638</v>
      </c>
      <c r="E13" s="50" t="s">
        <v>638</v>
      </c>
      <c r="F13" s="51" t="s">
        <v>1082</v>
      </c>
      <c r="G13" s="51" t="s">
        <v>1083</v>
      </c>
      <c r="H13" s="51" t="s">
        <v>1084</v>
      </c>
      <c r="I13" s="50" t="s">
        <v>638</v>
      </c>
    </row>
    <row r="14" spans="1:9" s="48" customFormat="1" ht="30.6" customHeight="1" thickTop="1" thickBot="1">
      <c r="A14" s="49" t="s">
        <v>652</v>
      </c>
      <c r="B14" s="49" t="s">
        <v>653</v>
      </c>
      <c r="C14" s="50" t="s">
        <v>1085</v>
      </c>
      <c r="D14" s="50" t="s">
        <v>638</v>
      </c>
      <c r="E14" s="50" t="s">
        <v>638</v>
      </c>
      <c r="F14" s="50" t="s">
        <v>638</v>
      </c>
      <c r="G14" s="51" t="s">
        <v>1085</v>
      </c>
      <c r="H14" s="50" t="s">
        <v>638</v>
      </c>
      <c r="I14" s="50" t="s">
        <v>638</v>
      </c>
    </row>
    <row r="15" spans="1:9" s="48" customFormat="1" ht="30.6" customHeight="1" thickTop="1" thickBot="1">
      <c r="A15" s="49" t="s">
        <v>654</v>
      </c>
      <c r="B15" s="49" t="s">
        <v>87</v>
      </c>
      <c r="C15" s="50" t="s">
        <v>1086</v>
      </c>
      <c r="D15" s="50" t="s">
        <v>638</v>
      </c>
      <c r="E15" s="50" t="s">
        <v>638</v>
      </c>
      <c r="F15" s="50" t="s">
        <v>638</v>
      </c>
      <c r="G15" s="51" t="s">
        <v>1087</v>
      </c>
      <c r="H15" s="51" t="s">
        <v>1088</v>
      </c>
      <c r="I15" s="51" t="s">
        <v>1089</v>
      </c>
    </row>
    <row r="16" spans="1:9" s="48" customFormat="1" ht="30.6" customHeight="1" thickTop="1" thickBot="1">
      <c r="A16" s="49" t="s">
        <v>655</v>
      </c>
      <c r="B16" s="49" t="s">
        <v>81</v>
      </c>
      <c r="C16" s="50" t="s">
        <v>1090</v>
      </c>
      <c r="D16" s="50" t="s">
        <v>638</v>
      </c>
      <c r="E16" s="50" t="s">
        <v>638</v>
      </c>
      <c r="F16" s="50" t="s">
        <v>638</v>
      </c>
      <c r="G16" s="50" t="s">
        <v>638</v>
      </c>
      <c r="H16" s="51" t="s">
        <v>1091</v>
      </c>
      <c r="I16" s="51" t="s">
        <v>1091</v>
      </c>
    </row>
    <row r="17" spans="1:9" s="48" customFormat="1" ht="30.6" customHeight="1" thickTop="1" thickBot="1">
      <c r="A17" s="49" t="s">
        <v>656</v>
      </c>
      <c r="B17" s="49" t="s">
        <v>657</v>
      </c>
      <c r="C17" s="50" t="s">
        <v>1092</v>
      </c>
      <c r="D17" s="50" t="s">
        <v>638</v>
      </c>
      <c r="E17" s="50" t="s">
        <v>638</v>
      </c>
      <c r="F17" s="50" t="s">
        <v>638</v>
      </c>
      <c r="G17" s="50" t="s">
        <v>638</v>
      </c>
      <c r="H17" s="50" t="s">
        <v>638</v>
      </c>
      <c r="I17" s="51" t="s">
        <v>1092</v>
      </c>
    </row>
    <row r="18" spans="1:9" s="48" customFormat="1" ht="30.6" customHeight="1" thickTop="1" thickBot="1">
      <c r="A18" s="49" t="s">
        <v>658</v>
      </c>
      <c r="B18" s="49" t="s">
        <v>659</v>
      </c>
      <c r="C18" s="50" t="s">
        <v>1093</v>
      </c>
      <c r="D18" s="50" t="s">
        <v>638</v>
      </c>
      <c r="E18" s="50" t="s">
        <v>638</v>
      </c>
      <c r="F18" s="50" t="s">
        <v>638</v>
      </c>
      <c r="G18" s="51" t="s">
        <v>1094</v>
      </c>
      <c r="H18" s="51" t="s">
        <v>1095</v>
      </c>
      <c r="I18" s="50" t="s">
        <v>638</v>
      </c>
    </row>
    <row r="19" spans="1:9" s="48" customFormat="1" ht="30.6" customHeight="1" thickTop="1" thickBot="1">
      <c r="A19" s="49" t="s">
        <v>660</v>
      </c>
      <c r="B19" s="49" t="s">
        <v>661</v>
      </c>
      <c r="C19" s="50" t="s">
        <v>1096</v>
      </c>
      <c r="D19" s="50" t="s">
        <v>638</v>
      </c>
      <c r="E19" s="50" t="s">
        <v>638</v>
      </c>
      <c r="F19" s="50" t="s">
        <v>638</v>
      </c>
      <c r="G19" s="50" t="s">
        <v>638</v>
      </c>
      <c r="H19" s="51" t="s">
        <v>1096</v>
      </c>
      <c r="I19" s="50" t="s">
        <v>638</v>
      </c>
    </row>
    <row r="20" spans="1:9" s="48" customFormat="1" ht="30.6" customHeight="1" thickTop="1" thickBot="1">
      <c r="A20" s="49" t="s">
        <v>662</v>
      </c>
      <c r="B20" s="49" t="s">
        <v>663</v>
      </c>
      <c r="C20" s="50" t="s">
        <v>1097</v>
      </c>
      <c r="D20" s="50" t="s">
        <v>638</v>
      </c>
      <c r="E20" s="50" t="s">
        <v>638</v>
      </c>
      <c r="F20" s="50" t="s">
        <v>638</v>
      </c>
      <c r="G20" s="51" t="s">
        <v>1098</v>
      </c>
      <c r="H20" s="51" t="s">
        <v>1099</v>
      </c>
      <c r="I20" s="50" t="s">
        <v>638</v>
      </c>
    </row>
    <row r="21" spans="1:9" s="48" customFormat="1" ht="30.6" customHeight="1" thickTop="1" thickBot="1">
      <c r="A21" s="49" t="s">
        <v>664</v>
      </c>
      <c r="B21" s="49" t="s">
        <v>665</v>
      </c>
      <c r="C21" s="50" t="s">
        <v>1100</v>
      </c>
      <c r="D21" s="50" t="s">
        <v>638</v>
      </c>
      <c r="E21" s="50" t="s">
        <v>638</v>
      </c>
      <c r="F21" s="50" t="s">
        <v>638</v>
      </c>
      <c r="G21" s="50" t="s">
        <v>638</v>
      </c>
      <c r="H21" s="50" t="s">
        <v>638</v>
      </c>
      <c r="I21" s="51" t="s">
        <v>1100</v>
      </c>
    </row>
    <row r="22" spans="1:9" s="48" customFormat="1" ht="30.6" customHeight="1" thickTop="1" thickBot="1">
      <c r="A22" s="49" t="s">
        <v>666</v>
      </c>
      <c r="B22" s="49" t="s">
        <v>667</v>
      </c>
      <c r="C22" s="50" t="s">
        <v>1101</v>
      </c>
      <c r="D22" s="50" t="s">
        <v>638</v>
      </c>
      <c r="E22" s="50" t="s">
        <v>638</v>
      </c>
      <c r="F22" s="50" t="s">
        <v>638</v>
      </c>
      <c r="G22" s="51" t="s">
        <v>1101</v>
      </c>
      <c r="H22" s="50" t="s">
        <v>638</v>
      </c>
      <c r="I22" s="50" t="s">
        <v>638</v>
      </c>
    </row>
    <row r="23" spans="1:9" s="48" customFormat="1" ht="30.6" customHeight="1" thickTop="1" thickBot="1">
      <c r="A23" s="49" t="s">
        <v>668</v>
      </c>
      <c r="B23" s="49" t="s">
        <v>669</v>
      </c>
      <c r="C23" s="50" t="s">
        <v>1102</v>
      </c>
      <c r="D23" s="50" t="s">
        <v>638</v>
      </c>
      <c r="E23" s="50" t="s">
        <v>638</v>
      </c>
      <c r="F23" s="50" t="s">
        <v>638</v>
      </c>
      <c r="G23" s="50" t="s">
        <v>638</v>
      </c>
      <c r="H23" s="50" t="s">
        <v>638</v>
      </c>
      <c r="I23" s="51" t="s">
        <v>1102</v>
      </c>
    </row>
    <row r="24" spans="1:9" s="48" customFormat="1" ht="30.6" customHeight="1" thickTop="1" thickBot="1">
      <c r="A24" s="49" t="s">
        <v>670</v>
      </c>
      <c r="B24" s="49" t="s">
        <v>671</v>
      </c>
      <c r="C24" s="50" t="s">
        <v>1103</v>
      </c>
      <c r="D24" s="50" t="s">
        <v>638</v>
      </c>
      <c r="E24" s="50" t="s">
        <v>638</v>
      </c>
      <c r="F24" s="50" t="s">
        <v>638</v>
      </c>
      <c r="G24" s="51" t="s">
        <v>1103</v>
      </c>
      <c r="H24" s="50" t="s">
        <v>638</v>
      </c>
      <c r="I24" s="50" t="s">
        <v>638</v>
      </c>
    </row>
    <row r="25" spans="1:9" s="48" customFormat="1" ht="30.6" customHeight="1" thickTop="1" thickBot="1">
      <c r="A25" s="49" t="s">
        <v>672</v>
      </c>
      <c r="B25" s="49" t="s">
        <v>673</v>
      </c>
      <c r="C25" s="50" t="s">
        <v>1104</v>
      </c>
      <c r="D25" s="50" t="s">
        <v>638</v>
      </c>
      <c r="E25" s="50" t="s">
        <v>638</v>
      </c>
      <c r="F25" s="50" t="s">
        <v>638</v>
      </c>
      <c r="G25" s="50" t="s">
        <v>638</v>
      </c>
      <c r="H25" s="50" t="s">
        <v>638</v>
      </c>
      <c r="I25" s="51" t="s">
        <v>1104</v>
      </c>
    </row>
    <row r="26" spans="1:9" s="48" customFormat="1" ht="15" thickTop="1">
      <c r="A26" s="366" t="s">
        <v>639</v>
      </c>
      <c r="B26" s="366"/>
      <c r="C26" s="52"/>
      <c r="D26" s="53" t="s">
        <v>1105</v>
      </c>
      <c r="E26" s="53" t="s">
        <v>1106</v>
      </c>
      <c r="F26" s="53" t="s">
        <v>1107</v>
      </c>
      <c r="G26" s="53" t="s">
        <v>1108</v>
      </c>
      <c r="H26" s="53" t="s">
        <v>1109</v>
      </c>
      <c r="I26" s="53" t="s">
        <v>1110</v>
      </c>
    </row>
    <row r="27" spans="1:9">
      <c r="A27" s="344" t="s">
        <v>640</v>
      </c>
      <c r="B27" s="344"/>
      <c r="C27" s="2"/>
      <c r="D27" s="12" t="s">
        <v>1111</v>
      </c>
      <c r="E27" s="12" t="s">
        <v>1112</v>
      </c>
      <c r="F27" s="12" t="s">
        <v>1113</v>
      </c>
      <c r="G27" s="12" t="s">
        <v>1114</v>
      </c>
      <c r="H27" s="12" t="s">
        <v>1115</v>
      </c>
      <c r="I27" s="12" t="s">
        <v>1116</v>
      </c>
    </row>
    <row r="28" spans="1:9">
      <c r="A28" s="365" t="s">
        <v>641</v>
      </c>
      <c r="B28" s="365"/>
      <c r="C28" s="54"/>
      <c r="D28" s="55" t="s">
        <v>1105</v>
      </c>
      <c r="E28" s="55" t="s">
        <v>1117</v>
      </c>
      <c r="F28" s="55" t="s">
        <v>1118</v>
      </c>
      <c r="G28" s="56">
        <v>0.66100000000000003</v>
      </c>
      <c r="H28" s="55" t="s">
        <v>1119</v>
      </c>
      <c r="I28" s="56">
        <v>1</v>
      </c>
    </row>
    <row r="29" spans="1:9">
      <c r="A29" s="344" t="s">
        <v>642</v>
      </c>
      <c r="B29" s="344"/>
      <c r="C29" s="2"/>
      <c r="D29" s="12" t="s">
        <v>1120</v>
      </c>
      <c r="E29" s="12" t="s">
        <v>1121</v>
      </c>
      <c r="F29" s="12" t="s">
        <v>1122</v>
      </c>
      <c r="G29" s="12" t="s">
        <v>1123</v>
      </c>
      <c r="H29" s="12" t="s">
        <v>1124</v>
      </c>
      <c r="I29" s="12" t="s">
        <v>1125</v>
      </c>
    </row>
    <row r="30" spans="1:9">
      <c r="A30" s="11"/>
      <c r="B30" s="11"/>
      <c r="C30" s="11"/>
      <c r="D30" s="11"/>
      <c r="E30" s="11"/>
      <c r="F30" s="11"/>
      <c r="G30" s="11"/>
    </row>
    <row r="31" spans="1:9">
      <c r="A31" s="14"/>
      <c r="B31" s="14"/>
      <c r="C31" s="14"/>
      <c r="D31" s="14"/>
      <c r="E31" s="14"/>
      <c r="F31" s="14"/>
      <c r="G31" s="14"/>
    </row>
    <row r="32" spans="1:9">
      <c r="A32" s="347" t="s">
        <v>13</v>
      </c>
      <c r="B32" s="348"/>
      <c r="C32" s="348"/>
      <c r="D32" s="348"/>
      <c r="E32" s="348"/>
      <c r="F32" s="348"/>
      <c r="G32" s="348"/>
    </row>
  </sheetData>
  <mergeCells count="10">
    <mergeCell ref="A28:B28"/>
    <mergeCell ref="A29:B29"/>
    <mergeCell ref="A32:G32"/>
    <mergeCell ref="D2:E2"/>
    <mergeCell ref="F2:G2"/>
    <mergeCell ref="D3:E3"/>
    <mergeCell ref="F3:G3"/>
    <mergeCell ref="A4:G4"/>
    <mergeCell ref="A26:B26"/>
    <mergeCell ref="A27:B27"/>
  </mergeCells>
  <pageMargins left="0.51181102362204722" right="0.51181102362204722" top="0.78740157480314965" bottom="0.78740157480314965" header="0.31496062992125984" footer="0.31496062992125984"/>
  <pageSetup paperSize="9" scale="55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9"/>
  <sheetViews>
    <sheetView workbookViewId="0">
      <selection activeCell="C7" sqref="C7"/>
    </sheetView>
  </sheetViews>
  <sheetFormatPr defaultRowHeight="14.25"/>
  <cols>
    <col min="1" max="2" width="10" bestFit="1" customWidth="1"/>
    <col min="3" max="3" width="60" bestFit="1" customWidth="1"/>
    <col min="4" max="4" width="30" bestFit="1" customWidth="1"/>
    <col min="5" max="9" width="10" bestFit="1" customWidth="1"/>
    <col min="10" max="12" width="15" bestFit="1" customWidth="1"/>
  </cols>
  <sheetData>
    <row r="1" spans="1:10" ht="15">
      <c r="A1" s="1"/>
      <c r="B1" s="1"/>
      <c r="C1" s="1" t="s">
        <v>0</v>
      </c>
      <c r="D1" s="1" t="s">
        <v>1</v>
      </c>
      <c r="E1" s="350" t="s">
        <v>2</v>
      </c>
      <c r="F1" s="350"/>
      <c r="G1" s="350"/>
      <c r="H1" s="350" t="s">
        <v>3</v>
      </c>
      <c r="I1" s="350"/>
      <c r="J1" s="348"/>
    </row>
    <row r="2" spans="1:10" ht="79.900000000000006" customHeight="1">
      <c r="A2" s="2"/>
      <c r="B2" s="2"/>
      <c r="C2" s="2" t="s">
        <v>643</v>
      </c>
      <c r="D2" s="2" t="s">
        <v>644</v>
      </c>
      <c r="E2" s="344" t="s">
        <v>1156</v>
      </c>
      <c r="F2" s="344"/>
      <c r="G2" s="344"/>
      <c r="H2" s="344" t="s">
        <v>1157</v>
      </c>
      <c r="I2" s="344"/>
      <c r="J2" s="348"/>
    </row>
    <row r="3" spans="1:10" ht="15">
      <c r="A3" s="352" t="s">
        <v>1158</v>
      </c>
      <c r="B3" s="348"/>
      <c r="C3" s="348"/>
      <c r="D3" s="348"/>
      <c r="E3" s="348"/>
      <c r="F3" s="348"/>
      <c r="G3" s="348"/>
      <c r="H3" s="348"/>
      <c r="I3" s="348"/>
      <c r="J3" s="348"/>
    </row>
    <row r="4" spans="1:10" ht="30" customHeight="1">
      <c r="A4" s="4" t="s">
        <v>15</v>
      </c>
      <c r="B4" s="3" t="s">
        <v>16</v>
      </c>
      <c r="C4" s="3" t="s">
        <v>6</v>
      </c>
      <c r="D4" s="3" t="s">
        <v>110</v>
      </c>
      <c r="E4" s="5" t="s">
        <v>17</v>
      </c>
      <c r="F4" s="4" t="s">
        <v>18</v>
      </c>
      <c r="G4" s="4" t="s">
        <v>1159</v>
      </c>
      <c r="H4" s="4" t="s">
        <v>7</v>
      </c>
      <c r="I4" s="4" t="s">
        <v>8</v>
      </c>
      <c r="J4" s="4" t="s">
        <v>1160</v>
      </c>
    </row>
    <row r="5" spans="1:10" ht="52.15" customHeight="1">
      <c r="A5" s="8" t="s">
        <v>753</v>
      </c>
      <c r="B5" s="7" t="s">
        <v>27</v>
      </c>
      <c r="C5" s="7" t="s">
        <v>754</v>
      </c>
      <c r="D5" s="7" t="s">
        <v>116</v>
      </c>
      <c r="E5" s="9" t="s">
        <v>34</v>
      </c>
      <c r="F5" s="8" t="s">
        <v>1161</v>
      </c>
      <c r="G5" s="8" t="s">
        <v>1162</v>
      </c>
      <c r="H5" s="8" t="s">
        <v>1163</v>
      </c>
      <c r="I5" s="8" t="s">
        <v>1164</v>
      </c>
      <c r="J5" s="8" t="s">
        <v>1164</v>
      </c>
    </row>
    <row r="6" spans="1:10" ht="25.9" customHeight="1">
      <c r="A6" s="8" t="s">
        <v>756</v>
      </c>
      <c r="B6" s="7" t="s">
        <v>27</v>
      </c>
      <c r="C6" s="7" t="s">
        <v>757</v>
      </c>
      <c r="D6" s="7" t="s">
        <v>130</v>
      </c>
      <c r="E6" s="9" t="s">
        <v>25</v>
      </c>
      <c r="F6" s="8" t="s">
        <v>1165</v>
      </c>
      <c r="G6" s="8" t="s">
        <v>1166</v>
      </c>
      <c r="H6" s="8" t="s">
        <v>1167</v>
      </c>
      <c r="I6" s="8" t="s">
        <v>1168</v>
      </c>
      <c r="J6" s="8" t="s">
        <v>1169</v>
      </c>
    </row>
    <row r="7" spans="1:10" ht="39" customHeight="1">
      <c r="A7" s="8" t="s">
        <v>773</v>
      </c>
      <c r="B7" s="7" t="s">
        <v>24</v>
      </c>
      <c r="C7" s="7" t="s">
        <v>774</v>
      </c>
      <c r="D7" s="7" t="s">
        <v>307</v>
      </c>
      <c r="E7" s="9" t="s">
        <v>25</v>
      </c>
      <c r="F7" s="8" t="s">
        <v>1170</v>
      </c>
      <c r="G7" s="8" t="s">
        <v>1171</v>
      </c>
      <c r="H7" s="8" t="s">
        <v>1172</v>
      </c>
      <c r="I7" s="8" t="s">
        <v>1173</v>
      </c>
      <c r="J7" s="8" t="s">
        <v>1174</v>
      </c>
    </row>
    <row r="8" spans="1:10" ht="39" customHeight="1">
      <c r="A8" s="8" t="s">
        <v>776</v>
      </c>
      <c r="B8" s="7" t="s">
        <v>24</v>
      </c>
      <c r="C8" s="7" t="s">
        <v>777</v>
      </c>
      <c r="D8" s="7" t="s">
        <v>154</v>
      </c>
      <c r="E8" s="9" t="s">
        <v>25</v>
      </c>
      <c r="F8" s="8" t="s">
        <v>1170</v>
      </c>
      <c r="G8" s="8" t="s">
        <v>1175</v>
      </c>
      <c r="H8" s="8" t="s">
        <v>1176</v>
      </c>
      <c r="I8" s="8" t="s">
        <v>1177</v>
      </c>
      <c r="J8" s="8" t="s">
        <v>1178</v>
      </c>
    </row>
    <row r="9" spans="1:10" ht="64.900000000000006" customHeight="1">
      <c r="A9" s="8" t="s">
        <v>889</v>
      </c>
      <c r="B9" s="7" t="s">
        <v>27</v>
      </c>
      <c r="C9" s="7" t="s">
        <v>890</v>
      </c>
      <c r="D9" s="7" t="s">
        <v>302</v>
      </c>
      <c r="E9" s="9" t="s">
        <v>25</v>
      </c>
      <c r="F9" s="8" t="s">
        <v>1179</v>
      </c>
      <c r="G9" s="8" t="s">
        <v>1180</v>
      </c>
      <c r="H9" s="8" t="s">
        <v>1181</v>
      </c>
      <c r="I9" s="8" t="s">
        <v>1182</v>
      </c>
      <c r="J9" s="8" t="s">
        <v>1183</v>
      </c>
    </row>
    <row r="10" spans="1:10" ht="39" customHeight="1">
      <c r="A10" s="8" t="s">
        <v>736</v>
      </c>
      <c r="B10" s="7" t="s">
        <v>24</v>
      </c>
      <c r="C10" s="7" t="s">
        <v>737</v>
      </c>
      <c r="D10" s="7" t="s">
        <v>143</v>
      </c>
      <c r="E10" s="9" t="s">
        <v>25</v>
      </c>
      <c r="F10" s="8" t="s">
        <v>1184</v>
      </c>
      <c r="G10" s="8" t="s">
        <v>1185</v>
      </c>
      <c r="H10" s="8" t="s">
        <v>1186</v>
      </c>
      <c r="I10" s="8" t="s">
        <v>1187</v>
      </c>
      <c r="J10" s="8" t="s">
        <v>1188</v>
      </c>
    </row>
    <row r="11" spans="1:10" ht="39" customHeight="1">
      <c r="A11" s="8" t="s">
        <v>698</v>
      </c>
      <c r="B11" s="7" t="s">
        <v>27</v>
      </c>
      <c r="C11" s="7" t="s">
        <v>699</v>
      </c>
      <c r="D11" s="7" t="s">
        <v>116</v>
      </c>
      <c r="E11" s="9" t="s">
        <v>30</v>
      </c>
      <c r="F11" s="8" t="s">
        <v>1189</v>
      </c>
      <c r="G11" s="8" t="s">
        <v>1190</v>
      </c>
      <c r="H11" s="8" t="s">
        <v>1191</v>
      </c>
      <c r="I11" s="8" t="s">
        <v>1192</v>
      </c>
      <c r="J11" s="8" t="s">
        <v>1193</v>
      </c>
    </row>
    <row r="12" spans="1:10" ht="25.9" customHeight="1">
      <c r="A12" s="8" t="s">
        <v>792</v>
      </c>
      <c r="B12" s="7" t="s">
        <v>27</v>
      </c>
      <c r="C12" s="7" t="s">
        <v>793</v>
      </c>
      <c r="D12" s="7" t="s">
        <v>144</v>
      </c>
      <c r="E12" s="9" t="s">
        <v>25</v>
      </c>
      <c r="F12" s="8" t="s">
        <v>1194</v>
      </c>
      <c r="G12" s="8" t="s">
        <v>1195</v>
      </c>
      <c r="H12" s="8" t="s">
        <v>1196</v>
      </c>
      <c r="I12" s="8" t="s">
        <v>1197</v>
      </c>
      <c r="J12" s="8" t="s">
        <v>1198</v>
      </c>
    </row>
    <row r="13" spans="1:10" ht="64.900000000000006" customHeight="1">
      <c r="A13" s="8" t="s">
        <v>394</v>
      </c>
      <c r="B13" s="7" t="s">
        <v>27</v>
      </c>
      <c r="C13" s="7" t="s">
        <v>395</v>
      </c>
      <c r="D13" s="7" t="s">
        <v>145</v>
      </c>
      <c r="E13" s="9" t="s">
        <v>25</v>
      </c>
      <c r="F13" s="8" t="s">
        <v>1199</v>
      </c>
      <c r="G13" s="8" t="s">
        <v>1200</v>
      </c>
      <c r="H13" s="8" t="s">
        <v>1201</v>
      </c>
      <c r="I13" s="8" t="s">
        <v>1202</v>
      </c>
      <c r="J13" s="8" t="s">
        <v>1203</v>
      </c>
    </row>
    <row r="14" spans="1:10" ht="25.9" customHeight="1">
      <c r="A14" s="8" t="s">
        <v>701</v>
      </c>
      <c r="B14" s="7" t="s">
        <v>27</v>
      </c>
      <c r="C14" s="7" t="s">
        <v>702</v>
      </c>
      <c r="D14" s="7" t="s">
        <v>116</v>
      </c>
      <c r="E14" s="9" t="s">
        <v>30</v>
      </c>
      <c r="F14" s="8" t="s">
        <v>1204</v>
      </c>
      <c r="G14" s="8" t="s">
        <v>1205</v>
      </c>
      <c r="H14" s="8" t="s">
        <v>1206</v>
      </c>
      <c r="I14" s="8" t="s">
        <v>1207</v>
      </c>
      <c r="J14" s="8" t="s">
        <v>1208</v>
      </c>
    </row>
    <row r="15" spans="1:10" ht="64.900000000000006" customHeight="1">
      <c r="A15" s="8" t="s">
        <v>734</v>
      </c>
      <c r="B15" s="7" t="s">
        <v>27</v>
      </c>
      <c r="C15" s="7" t="s">
        <v>735</v>
      </c>
      <c r="D15" s="7" t="s">
        <v>143</v>
      </c>
      <c r="E15" s="9" t="s">
        <v>25</v>
      </c>
      <c r="F15" s="8" t="s">
        <v>1209</v>
      </c>
      <c r="G15" s="8" t="s">
        <v>1210</v>
      </c>
      <c r="H15" s="8" t="s">
        <v>1211</v>
      </c>
      <c r="I15" s="8" t="s">
        <v>1212</v>
      </c>
      <c r="J15" s="8" t="s">
        <v>1213</v>
      </c>
    </row>
    <row r="16" spans="1:10" ht="52.15" customHeight="1">
      <c r="A16" s="8" t="s">
        <v>53</v>
      </c>
      <c r="B16" s="7" t="s">
        <v>27</v>
      </c>
      <c r="C16" s="7" t="s">
        <v>54</v>
      </c>
      <c r="D16" s="7" t="s">
        <v>116</v>
      </c>
      <c r="E16" s="9" t="s">
        <v>34</v>
      </c>
      <c r="F16" s="8" t="s">
        <v>1214</v>
      </c>
      <c r="G16" s="8" t="s">
        <v>1215</v>
      </c>
      <c r="H16" s="8" t="s">
        <v>1216</v>
      </c>
      <c r="I16" s="8" t="s">
        <v>1217</v>
      </c>
      <c r="J16" s="8" t="s">
        <v>1218</v>
      </c>
    </row>
    <row r="17" spans="1:10" ht="25.9" customHeight="1">
      <c r="A17" s="8" t="s">
        <v>680</v>
      </c>
      <c r="B17" s="7" t="s">
        <v>24</v>
      </c>
      <c r="C17" s="7" t="s">
        <v>681</v>
      </c>
      <c r="D17" s="7" t="s">
        <v>116</v>
      </c>
      <c r="E17" s="9" t="s">
        <v>30</v>
      </c>
      <c r="F17" s="8" t="s">
        <v>1219</v>
      </c>
      <c r="G17" s="8" t="s">
        <v>1220</v>
      </c>
      <c r="H17" s="8" t="s">
        <v>1221</v>
      </c>
      <c r="I17" s="8" t="s">
        <v>1222</v>
      </c>
      <c r="J17" s="8" t="s">
        <v>1223</v>
      </c>
    </row>
    <row r="18" spans="1:10" ht="52.15" customHeight="1">
      <c r="A18" s="8" t="s">
        <v>55</v>
      </c>
      <c r="B18" s="7" t="s">
        <v>27</v>
      </c>
      <c r="C18" s="7" t="s">
        <v>56</v>
      </c>
      <c r="D18" s="7" t="s">
        <v>116</v>
      </c>
      <c r="E18" s="9" t="s">
        <v>34</v>
      </c>
      <c r="F18" s="8" t="s">
        <v>1224</v>
      </c>
      <c r="G18" s="8" t="s">
        <v>1225</v>
      </c>
      <c r="H18" s="8" t="s">
        <v>1226</v>
      </c>
      <c r="I18" s="8" t="s">
        <v>1227</v>
      </c>
      <c r="J18" s="8" t="s">
        <v>1228</v>
      </c>
    </row>
    <row r="19" spans="1:10" ht="25.9" customHeight="1">
      <c r="A19" s="8" t="s">
        <v>748</v>
      </c>
      <c r="B19" s="7" t="s">
        <v>24</v>
      </c>
      <c r="C19" s="7" t="s">
        <v>749</v>
      </c>
      <c r="D19" s="7" t="s">
        <v>131</v>
      </c>
      <c r="E19" s="9" t="s">
        <v>25</v>
      </c>
      <c r="F19" s="8" t="s">
        <v>1229</v>
      </c>
      <c r="G19" s="8" t="s">
        <v>1230</v>
      </c>
      <c r="H19" s="8" t="s">
        <v>1231</v>
      </c>
      <c r="I19" s="8" t="s">
        <v>1232</v>
      </c>
      <c r="J19" s="8" t="s">
        <v>1233</v>
      </c>
    </row>
    <row r="20" spans="1:10" ht="39" customHeight="1">
      <c r="A20" s="8" t="s">
        <v>690</v>
      </c>
      <c r="B20" s="7" t="s">
        <v>27</v>
      </c>
      <c r="C20" s="7" t="s">
        <v>691</v>
      </c>
      <c r="D20" s="7" t="s">
        <v>116</v>
      </c>
      <c r="E20" s="9" t="s">
        <v>25</v>
      </c>
      <c r="F20" s="8" t="s">
        <v>1234</v>
      </c>
      <c r="G20" s="8" t="s">
        <v>1235</v>
      </c>
      <c r="H20" s="8" t="s">
        <v>1236</v>
      </c>
      <c r="I20" s="8" t="s">
        <v>1237</v>
      </c>
      <c r="J20" s="8" t="s">
        <v>1238</v>
      </c>
    </row>
    <row r="21" spans="1:10" ht="39" customHeight="1">
      <c r="A21" s="8" t="s">
        <v>835</v>
      </c>
      <c r="B21" s="7" t="s">
        <v>24</v>
      </c>
      <c r="C21" s="7" t="s">
        <v>836</v>
      </c>
      <c r="D21" s="7" t="s">
        <v>962</v>
      </c>
      <c r="E21" s="9" t="s">
        <v>86</v>
      </c>
      <c r="F21" s="8" t="s">
        <v>1239</v>
      </c>
      <c r="G21" s="8" t="s">
        <v>1240</v>
      </c>
      <c r="H21" s="8" t="s">
        <v>1240</v>
      </c>
      <c r="I21" s="8" t="s">
        <v>1241</v>
      </c>
      <c r="J21" s="8" t="s">
        <v>1242</v>
      </c>
    </row>
    <row r="22" spans="1:10" ht="39" customHeight="1">
      <c r="A22" s="8" t="s">
        <v>88</v>
      </c>
      <c r="B22" s="7" t="s">
        <v>27</v>
      </c>
      <c r="C22" s="7" t="s">
        <v>89</v>
      </c>
      <c r="D22" s="7" t="s">
        <v>116</v>
      </c>
      <c r="E22" s="9" t="s">
        <v>25</v>
      </c>
      <c r="F22" s="8" t="s">
        <v>1243</v>
      </c>
      <c r="G22" s="8" t="s">
        <v>1244</v>
      </c>
      <c r="H22" s="8" t="s">
        <v>1245</v>
      </c>
      <c r="I22" s="8" t="s">
        <v>1246</v>
      </c>
      <c r="J22" s="8" t="s">
        <v>1247</v>
      </c>
    </row>
    <row r="23" spans="1:10" ht="52.15" customHeight="1">
      <c r="A23" s="8" t="s">
        <v>798</v>
      </c>
      <c r="B23" s="7" t="s">
        <v>24</v>
      </c>
      <c r="C23" s="7" t="s">
        <v>799</v>
      </c>
      <c r="D23" s="7" t="s">
        <v>144</v>
      </c>
      <c r="E23" s="9" t="s">
        <v>25</v>
      </c>
      <c r="F23" s="8" t="s">
        <v>1194</v>
      </c>
      <c r="G23" s="8" t="s">
        <v>1248</v>
      </c>
      <c r="H23" s="8" t="s">
        <v>1249</v>
      </c>
      <c r="I23" s="8" t="s">
        <v>1250</v>
      </c>
      <c r="J23" s="8" t="s">
        <v>1251</v>
      </c>
    </row>
    <row r="24" spans="1:10" ht="25.9" customHeight="1">
      <c r="A24" s="8" t="s">
        <v>67</v>
      </c>
      <c r="B24" s="7" t="s">
        <v>27</v>
      </c>
      <c r="C24" s="7" t="s">
        <v>68</v>
      </c>
      <c r="D24" s="7" t="s">
        <v>144</v>
      </c>
      <c r="E24" s="9" t="s">
        <v>25</v>
      </c>
      <c r="F24" s="8" t="s">
        <v>1199</v>
      </c>
      <c r="G24" s="8" t="s">
        <v>1252</v>
      </c>
      <c r="H24" s="8" t="s">
        <v>1253</v>
      </c>
      <c r="I24" s="8" t="s">
        <v>1254</v>
      </c>
      <c r="J24" s="8" t="s">
        <v>1255</v>
      </c>
    </row>
    <row r="25" spans="1:10" ht="39" customHeight="1">
      <c r="A25" s="8" t="s">
        <v>69</v>
      </c>
      <c r="B25" s="7" t="s">
        <v>27</v>
      </c>
      <c r="C25" s="7" t="s">
        <v>70</v>
      </c>
      <c r="D25" s="7" t="s">
        <v>234</v>
      </c>
      <c r="E25" s="9" t="s">
        <v>71</v>
      </c>
      <c r="F25" s="8" t="s">
        <v>1256</v>
      </c>
      <c r="G25" s="8" t="s">
        <v>1257</v>
      </c>
      <c r="H25" s="8" t="s">
        <v>1258</v>
      </c>
      <c r="I25" s="8" t="s">
        <v>1259</v>
      </c>
      <c r="J25" s="8" t="s">
        <v>1260</v>
      </c>
    </row>
    <row r="26" spans="1:10" ht="52.15" customHeight="1">
      <c r="A26" s="8" t="s">
        <v>832</v>
      </c>
      <c r="B26" s="7" t="s">
        <v>27</v>
      </c>
      <c r="C26" s="7" t="s">
        <v>833</v>
      </c>
      <c r="D26" s="7" t="s">
        <v>123</v>
      </c>
      <c r="E26" s="9" t="s">
        <v>75</v>
      </c>
      <c r="F26" s="8" t="s">
        <v>1239</v>
      </c>
      <c r="G26" s="8" t="s">
        <v>1261</v>
      </c>
      <c r="H26" s="8" t="s">
        <v>1261</v>
      </c>
      <c r="I26" s="8" t="s">
        <v>1259</v>
      </c>
      <c r="J26" s="8" t="s">
        <v>1262</v>
      </c>
    </row>
    <row r="27" spans="1:10" ht="52.15" customHeight="1">
      <c r="A27" s="8" t="s">
        <v>829</v>
      </c>
      <c r="B27" s="7" t="s">
        <v>27</v>
      </c>
      <c r="C27" s="7" t="s">
        <v>830</v>
      </c>
      <c r="D27" s="7" t="s">
        <v>132</v>
      </c>
      <c r="E27" s="9" t="s">
        <v>75</v>
      </c>
      <c r="F27" s="8" t="s">
        <v>1263</v>
      </c>
      <c r="G27" s="8" t="s">
        <v>1264</v>
      </c>
      <c r="H27" s="8" t="s">
        <v>1265</v>
      </c>
      <c r="I27" s="8" t="s">
        <v>1266</v>
      </c>
      <c r="J27" s="8" t="s">
        <v>1267</v>
      </c>
    </row>
    <row r="28" spans="1:10" ht="52.15" customHeight="1">
      <c r="A28" s="8" t="s">
        <v>49</v>
      </c>
      <c r="B28" s="7" t="s">
        <v>27</v>
      </c>
      <c r="C28" s="7" t="s">
        <v>50</v>
      </c>
      <c r="D28" s="7" t="s">
        <v>116</v>
      </c>
      <c r="E28" s="9" t="s">
        <v>34</v>
      </c>
      <c r="F28" s="8" t="s">
        <v>1268</v>
      </c>
      <c r="G28" s="8" t="s">
        <v>1269</v>
      </c>
      <c r="H28" s="8" t="s">
        <v>1270</v>
      </c>
      <c r="I28" s="8" t="s">
        <v>1271</v>
      </c>
      <c r="J28" s="8" t="s">
        <v>1272</v>
      </c>
    </row>
    <row r="29" spans="1:10" ht="39" customHeight="1">
      <c r="A29" s="8" t="s">
        <v>795</v>
      </c>
      <c r="B29" s="7" t="s">
        <v>24</v>
      </c>
      <c r="C29" s="7" t="s">
        <v>796</v>
      </c>
      <c r="D29" s="7" t="s">
        <v>144</v>
      </c>
      <c r="E29" s="9" t="s">
        <v>25</v>
      </c>
      <c r="F29" s="8" t="s">
        <v>1194</v>
      </c>
      <c r="G29" s="8" t="s">
        <v>1273</v>
      </c>
      <c r="H29" s="8" t="s">
        <v>1274</v>
      </c>
      <c r="I29" s="8" t="s">
        <v>1275</v>
      </c>
      <c r="J29" s="8" t="s">
        <v>1276</v>
      </c>
    </row>
    <row r="30" spans="1:10" ht="25.9" customHeight="1">
      <c r="A30" s="8" t="s">
        <v>82</v>
      </c>
      <c r="B30" s="7" t="s">
        <v>27</v>
      </c>
      <c r="C30" s="7" t="s">
        <v>83</v>
      </c>
      <c r="D30" s="7" t="s">
        <v>144</v>
      </c>
      <c r="E30" s="9" t="s">
        <v>25</v>
      </c>
      <c r="F30" s="8" t="s">
        <v>1199</v>
      </c>
      <c r="G30" s="8" t="s">
        <v>1277</v>
      </c>
      <c r="H30" s="8" t="s">
        <v>1278</v>
      </c>
      <c r="I30" s="8" t="s">
        <v>1279</v>
      </c>
      <c r="J30" s="8" t="s">
        <v>1280</v>
      </c>
    </row>
    <row r="31" spans="1:10" ht="25.9" customHeight="1">
      <c r="A31" s="8" t="s">
        <v>92</v>
      </c>
      <c r="B31" s="7" t="s">
        <v>27</v>
      </c>
      <c r="C31" s="7" t="s">
        <v>93</v>
      </c>
      <c r="D31" s="7" t="s">
        <v>116</v>
      </c>
      <c r="E31" s="9" t="s">
        <v>34</v>
      </c>
      <c r="F31" s="8" t="s">
        <v>1281</v>
      </c>
      <c r="G31" s="8" t="s">
        <v>1282</v>
      </c>
      <c r="H31" s="8" t="s">
        <v>1283</v>
      </c>
      <c r="I31" s="8" t="s">
        <v>1284</v>
      </c>
      <c r="J31" s="8" t="s">
        <v>1285</v>
      </c>
    </row>
    <row r="32" spans="1:10" ht="25.9" customHeight="1">
      <c r="A32" s="8" t="s">
        <v>686</v>
      </c>
      <c r="B32" s="7" t="s">
        <v>27</v>
      </c>
      <c r="C32" s="7" t="s">
        <v>687</v>
      </c>
      <c r="D32" s="7" t="s">
        <v>116</v>
      </c>
      <c r="E32" s="9" t="s">
        <v>30</v>
      </c>
      <c r="F32" s="8" t="s">
        <v>1286</v>
      </c>
      <c r="G32" s="8" t="s">
        <v>1287</v>
      </c>
      <c r="H32" s="8" t="s">
        <v>1288</v>
      </c>
      <c r="I32" s="8" t="s">
        <v>1289</v>
      </c>
      <c r="J32" s="8" t="s">
        <v>1290</v>
      </c>
    </row>
    <row r="33" spans="1:10" ht="64.900000000000006" customHeight="1">
      <c r="A33" s="8" t="s">
        <v>838</v>
      </c>
      <c r="B33" s="7" t="s">
        <v>27</v>
      </c>
      <c r="C33" s="7" t="s">
        <v>839</v>
      </c>
      <c r="D33" s="7" t="s">
        <v>123</v>
      </c>
      <c r="E33" s="9" t="s">
        <v>75</v>
      </c>
      <c r="F33" s="8" t="s">
        <v>1239</v>
      </c>
      <c r="G33" s="8" t="s">
        <v>1291</v>
      </c>
      <c r="H33" s="8" t="s">
        <v>1291</v>
      </c>
      <c r="I33" s="8" t="s">
        <v>1292</v>
      </c>
      <c r="J33" s="8" t="s">
        <v>1293</v>
      </c>
    </row>
    <row r="34" spans="1:10" ht="52.15" customHeight="1">
      <c r="A34" s="8" t="s">
        <v>47</v>
      </c>
      <c r="B34" s="7" t="s">
        <v>27</v>
      </c>
      <c r="C34" s="7" t="s">
        <v>48</v>
      </c>
      <c r="D34" s="7" t="s">
        <v>116</v>
      </c>
      <c r="E34" s="9" t="s">
        <v>25</v>
      </c>
      <c r="F34" s="8" t="s">
        <v>1294</v>
      </c>
      <c r="G34" s="8" t="s">
        <v>1295</v>
      </c>
      <c r="H34" s="8" t="s">
        <v>1296</v>
      </c>
      <c r="I34" s="8" t="s">
        <v>1297</v>
      </c>
      <c r="J34" s="8" t="s">
        <v>1298</v>
      </c>
    </row>
    <row r="35" spans="1:10" ht="25.9" customHeight="1">
      <c r="A35" s="8" t="s">
        <v>674</v>
      </c>
      <c r="B35" s="7" t="s">
        <v>24</v>
      </c>
      <c r="C35" s="7" t="s">
        <v>675</v>
      </c>
      <c r="D35" s="7" t="s">
        <v>129</v>
      </c>
      <c r="E35" s="9" t="s">
        <v>25</v>
      </c>
      <c r="F35" s="8" t="s">
        <v>1299</v>
      </c>
      <c r="G35" s="8" t="s">
        <v>1300</v>
      </c>
      <c r="H35" s="8" t="s">
        <v>1301</v>
      </c>
      <c r="I35" s="8" t="s">
        <v>1302</v>
      </c>
      <c r="J35" s="8" t="s">
        <v>1303</v>
      </c>
    </row>
    <row r="36" spans="1:10" ht="52.15" customHeight="1">
      <c r="A36" s="8" t="s">
        <v>683</v>
      </c>
      <c r="B36" s="7" t="s">
        <v>24</v>
      </c>
      <c r="C36" s="7" t="s">
        <v>684</v>
      </c>
      <c r="D36" s="7" t="s">
        <v>143</v>
      </c>
      <c r="E36" s="9" t="s">
        <v>25</v>
      </c>
      <c r="F36" s="8" t="s">
        <v>1304</v>
      </c>
      <c r="G36" s="8" t="s">
        <v>1305</v>
      </c>
      <c r="H36" s="8" t="s">
        <v>1306</v>
      </c>
      <c r="I36" s="8" t="s">
        <v>1302</v>
      </c>
      <c r="J36" s="8" t="s">
        <v>1307</v>
      </c>
    </row>
    <row r="37" spans="1:10" ht="52.15" customHeight="1">
      <c r="A37" s="8" t="s">
        <v>94</v>
      </c>
      <c r="B37" s="7" t="s">
        <v>27</v>
      </c>
      <c r="C37" s="7" t="s">
        <v>95</v>
      </c>
      <c r="D37" s="7" t="s">
        <v>130</v>
      </c>
      <c r="E37" s="9" t="s">
        <v>71</v>
      </c>
      <c r="F37" s="8" t="s">
        <v>1308</v>
      </c>
      <c r="G37" s="8" t="s">
        <v>1309</v>
      </c>
      <c r="H37" s="8" t="s">
        <v>1310</v>
      </c>
      <c r="I37" s="8" t="s">
        <v>1311</v>
      </c>
      <c r="J37" s="8" t="s">
        <v>1312</v>
      </c>
    </row>
    <row r="38" spans="1:10" ht="25.9" customHeight="1">
      <c r="A38" s="8" t="s">
        <v>39</v>
      </c>
      <c r="B38" s="7" t="s">
        <v>27</v>
      </c>
      <c r="C38" s="7" t="s">
        <v>40</v>
      </c>
      <c r="D38" s="7" t="s">
        <v>116</v>
      </c>
      <c r="E38" s="9" t="s">
        <v>34</v>
      </c>
      <c r="F38" s="8" t="s">
        <v>1313</v>
      </c>
      <c r="G38" s="8" t="s">
        <v>1314</v>
      </c>
      <c r="H38" s="8" t="s">
        <v>1315</v>
      </c>
      <c r="I38" s="8" t="s">
        <v>1316</v>
      </c>
      <c r="J38" s="8" t="s">
        <v>1317</v>
      </c>
    </row>
    <row r="39" spans="1:10" ht="39" customHeight="1">
      <c r="A39" s="8" t="s">
        <v>135</v>
      </c>
      <c r="B39" s="7" t="s">
        <v>27</v>
      </c>
      <c r="C39" s="7" t="s">
        <v>136</v>
      </c>
      <c r="D39" s="7" t="s">
        <v>132</v>
      </c>
      <c r="E39" s="9" t="s">
        <v>71</v>
      </c>
      <c r="F39" s="8" t="s">
        <v>1318</v>
      </c>
      <c r="G39" s="8" t="s">
        <v>1319</v>
      </c>
      <c r="H39" s="8" t="s">
        <v>1320</v>
      </c>
      <c r="I39" s="8" t="s">
        <v>1321</v>
      </c>
      <c r="J39" s="8" t="s">
        <v>1322</v>
      </c>
    </row>
    <row r="40" spans="1:10" ht="25.9" customHeight="1">
      <c r="A40" s="8" t="s">
        <v>37</v>
      </c>
      <c r="B40" s="7" t="s">
        <v>27</v>
      </c>
      <c r="C40" s="7" t="s">
        <v>38</v>
      </c>
      <c r="D40" s="7" t="s">
        <v>116</v>
      </c>
      <c r="E40" s="9" t="s">
        <v>34</v>
      </c>
      <c r="F40" s="8" t="s">
        <v>1323</v>
      </c>
      <c r="G40" s="8" t="s">
        <v>1324</v>
      </c>
      <c r="H40" s="8" t="s">
        <v>1325</v>
      </c>
      <c r="I40" s="8" t="s">
        <v>1326</v>
      </c>
      <c r="J40" s="8" t="s">
        <v>1327</v>
      </c>
    </row>
    <row r="41" spans="1:10" ht="52.15" customHeight="1">
      <c r="A41" s="8" t="s">
        <v>51</v>
      </c>
      <c r="B41" s="7" t="s">
        <v>27</v>
      </c>
      <c r="C41" s="7" t="s">
        <v>52</v>
      </c>
      <c r="D41" s="7" t="s">
        <v>116</v>
      </c>
      <c r="E41" s="9" t="s">
        <v>34</v>
      </c>
      <c r="F41" s="8" t="s">
        <v>1328</v>
      </c>
      <c r="G41" s="8" t="s">
        <v>1329</v>
      </c>
      <c r="H41" s="8" t="s">
        <v>1330</v>
      </c>
      <c r="I41" s="8" t="s">
        <v>1331</v>
      </c>
      <c r="J41" s="8" t="s">
        <v>1332</v>
      </c>
    </row>
    <row r="42" spans="1:10" ht="39" customHeight="1">
      <c r="A42" s="8" t="s">
        <v>493</v>
      </c>
      <c r="B42" s="7" t="s">
        <v>27</v>
      </c>
      <c r="C42" s="7" t="s">
        <v>494</v>
      </c>
      <c r="D42" s="7" t="s">
        <v>116</v>
      </c>
      <c r="E42" s="9" t="s">
        <v>30</v>
      </c>
      <c r="F42" s="8" t="s">
        <v>1333</v>
      </c>
      <c r="G42" s="8" t="s">
        <v>1334</v>
      </c>
      <c r="H42" s="8" t="s">
        <v>1335</v>
      </c>
      <c r="I42" s="8" t="s">
        <v>1336</v>
      </c>
      <c r="J42" s="8" t="s">
        <v>1337</v>
      </c>
    </row>
    <row r="43" spans="1:10" ht="64.900000000000006" customHeight="1">
      <c r="A43" s="8" t="s">
        <v>779</v>
      </c>
      <c r="B43" s="7" t="s">
        <v>24</v>
      </c>
      <c r="C43" s="7" t="s">
        <v>780</v>
      </c>
      <c r="D43" s="7" t="s">
        <v>307</v>
      </c>
      <c r="E43" s="9" t="s">
        <v>25</v>
      </c>
      <c r="F43" s="8" t="s">
        <v>1338</v>
      </c>
      <c r="G43" s="8" t="s">
        <v>1339</v>
      </c>
      <c r="H43" s="8" t="s">
        <v>1340</v>
      </c>
      <c r="I43" s="8" t="s">
        <v>1341</v>
      </c>
      <c r="J43" s="8" t="s">
        <v>1342</v>
      </c>
    </row>
    <row r="44" spans="1:10" ht="39" customHeight="1">
      <c r="A44" s="8" t="s">
        <v>847</v>
      </c>
      <c r="B44" s="7" t="s">
        <v>27</v>
      </c>
      <c r="C44" s="7" t="s">
        <v>848</v>
      </c>
      <c r="D44" s="7" t="s">
        <v>139</v>
      </c>
      <c r="E44" s="9" t="s">
        <v>71</v>
      </c>
      <c r="F44" s="8" t="s">
        <v>1343</v>
      </c>
      <c r="G44" s="8" t="s">
        <v>1344</v>
      </c>
      <c r="H44" s="8" t="s">
        <v>1345</v>
      </c>
      <c r="I44" s="8" t="s">
        <v>1346</v>
      </c>
      <c r="J44" s="8" t="s">
        <v>1347</v>
      </c>
    </row>
    <row r="45" spans="1:10" ht="52.15" customHeight="1">
      <c r="A45" s="8" t="s">
        <v>764</v>
      </c>
      <c r="B45" s="7" t="s">
        <v>27</v>
      </c>
      <c r="C45" s="7" t="s">
        <v>765</v>
      </c>
      <c r="D45" s="7" t="s">
        <v>145</v>
      </c>
      <c r="E45" s="9" t="s">
        <v>25</v>
      </c>
      <c r="F45" s="8" t="s">
        <v>1199</v>
      </c>
      <c r="G45" s="8" t="s">
        <v>1348</v>
      </c>
      <c r="H45" s="8" t="s">
        <v>1349</v>
      </c>
      <c r="I45" s="8" t="s">
        <v>1350</v>
      </c>
      <c r="J45" s="8" t="s">
        <v>1351</v>
      </c>
    </row>
    <row r="46" spans="1:10" ht="25.9" customHeight="1">
      <c r="A46" s="8" t="s">
        <v>676</v>
      </c>
      <c r="B46" s="7" t="s">
        <v>24</v>
      </c>
      <c r="C46" s="7" t="s">
        <v>677</v>
      </c>
      <c r="D46" s="7" t="s">
        <v>142</v>
      </c>
      <c r="E46" s="9" t="s">
        <v>30</v>
      </c>
      <c r="F46" s="8" t="s">
        <v>1352</v>
      </c>
      <c r="G46" s="8" t="s">
        <v>1353</v>
      </c>
      <c r="H46" s="8" t="s">
        <v>1354</v>
      </c>
      <c r="I46" s="8" t="s">
        <v>1355</v>
      </c>
      <c r="J46" s="8" t="s">
        <v>1356</v>
      </c>
    </row>
    <row r="47" spans="1:10" ht="24" customHeight="1">
      <c r="A47" s="8" t="s">
        <v>883</v>
      </c>
      <c r="B47" s="7" t="s">
        <v>24</v>
      </c>
      <c r="C47" s="7" t="s">
        <v>884</v>
      </c>
      <c r="D47" s="7" t="s">
        <v>112</v>
      </c>
      <c r="E47" s="9" t="s">
        <v>25</v>
      </c>
      <c r="F47" s="8" t="s">
        <v>1357</v>
      </c>
      <c r="G47" s="8" t="s">
        <v>1358</v>
      </c>
      <c r="H47" s="8" t="s">
        <v>1359</v>
      </c>
      <c r="I47" s="8" t="s">
        <v>1360</v>
      </c>
      <c r="J47" s="8" t="s">
        <v>1361</v>
      </c>
    </row>
    <row r="48" spans="1:10" ht="39" customHeight="1">
      <c r="A48" s="8" t="s">
        <v>704</v>
      </c>
      <c r="B48" s="7" t="s">
        <v>24</v>
      </c>
      <c r="C48" s="7" t="s">
        <v>705</v>
      </c>
      <c r="D48" s="7" t="s">
        <v>202</v>
      </c>
      <c r="E48" s="9" t="s">
        <v>25</v>
      </c>
      <c r="F48" s="8" t="s">
        <v>1362</v>
      </c>
      <c r="G48" s="8" t="s">
        <v>1363</v>
      </c>
      <c r="H48" s="8" t="s">
        <v>1364</v>
      </c>
      <c r="I48" s="8" t="s">
        <v>1365</v>
      </c>
      <c r="J48" s="8" t="s">
        <v>1366</v>
      </c>
    </row>
    <row r="49" spans="1:10" ht="39" customHeight="1">
      <c r="A49" s="8" t="s">
        <v>812</v>
      </c>
      <c r="B49" s="7" t="s">
        <v>27</v>
      </c>
      <c r="C49" s="7" t="s">
        <v>813</v>
      </c>
      <c r="D49" s="7" t="s">
        <v>132</v>
      </c>
      <c r="E49" s="9" t="s">
        <v>71</v>
      </c>
      <c r="F49" s="8" t="s">
        <v>1367</v>
      </c>
      <c r="G49" s="8" t="s">
        <v>1368</v>
      </c>
      <c r="H49" s="8" t="s">
        <v>1369</v>
      </c>
      <c r="I49" s="8" t="s">
        <v>1365</v>
      </c>
      <c r="J49" s="8" t="s">
        <v>1370</v>
      </c>
    </row>
    <row r="50" spans="1:10" ht="39" customHeight="1">
      <c r="A50" s="8" t="s">
        <v>90</v>
      </c>
      <c r="B50" s="7" t="s">
        <v>27</v>
      </c>
      <c r="C50" s="7" t="s">
        <v>91</v>
      </c>
      <c r="D50" s="7" t="s">
        <v>131</v>
      </c>
      <c r="E50" s="9" t="s">
        <v>25</v>
      </c>
      <c r="F50" s="8" t="s">
        <v>1371</v>
      </c>
      <c r="G50" s="8" t="s">
        <v>1372</v>
      </c>
      <c r="H50" s="8" t="s">
        <v>1373</v>
      </c>
      <c r="I50" s="8" t="s">
        <v>1374</v>
      </c>
      <c r="J50" s="8" t="s">
        <v>1375</v>
      </c>
    </row>
    <row r="51" spans="1:10" ht="25.9" customHeight="1">
      <c r="A51" s="8" t="s">
        <v>63</v>
      </c>
      <c r="B51" s="7" t="s">
        <v>27</v>
      </c>
      <c r="C51" s="7" t="s">
        <v>64</v>
      </c>
      <c r="D51" s="7" t="s">
        <v>144</v>
      </c>
      <c r="E51" s="9" t="s">
        <v>25</v>
      </c>
      <c r="F51" s="8" t="s">
        <v>1199</v>
      </c>
      <c r="G51" s="8" t="s">
        <v>1376</v>
      </c>
      <c r="H51" s="8" t="s">
        <v>1377</v>
      </c>
      <c r="I51" s="8" t="s">
        <v>1378</v>
      </c>
      <c r="J51" s="8" t="s">
        <v>1379</v>
      </c>
    </row>
    <row r="52" spans="1:10" ht="39" customHeight="1">
      <c r="A52" s="8" t="s">
        <v>761</v>
      </c>
      <c r="B52" s="7" t="s">
        <v>27</v>
      </c>
      <c r="C52" s="7" t="s">
        <v>762</v>
      </c>
      <c r="D52" s="7" t="s">
        <v>202</v>
      </c>
      <c r="E52" s="9" t="s">
        <v>25</v>
      </c>
      <c r="F52" s="8" t="s">
        <v>1380</v>
      </c>
      <c r="G52" s="8" t="s">
        <v>1381</v>
      </c>
      <c r="H52" s="8" t="s">
        <v>1382</v>
      </c>
      <c r="I52" s="8" t="s">
        <v>1378</v>
      </c>
      <c r="J52" s="8" t="s">
        <v>1383</v>
      </c>
    </row>
    <row r="53" spans="1:10" ht="39" customHeight="1">
      <c r="A53" s="8" t="s">
        <v>727</v>
      </c>
      <c r="B53" s="7" t="s">
        <v>27</v>
      </c>
      <c r="C53" s="7" t="s">
        <v>728</v>
      </c>
      <c r="D53" s="7" t="s">
        <v>116</v>
      </c>
      <c r="E53" s="9" t="s">
        <v>25</v>
      </c>
      <c r="F53" s="8" t="s">
        <v>1384</v>
      </c>
      <c r="G53" s="8" t="s">
        <v>1385</v>
      </c>
      <c r="H53" s="8" t="s">
        <v>1386</v>
      </c>
      <c r="I53" s="8" t="s">
        <v>1387</v>
      </c>
      <c r="J53" s="8" t="s">
        <v>1388</v>
      </c>
    </row>
    <row r="54" spans="1:10" ht="64.900000000000006" customHeight="1">
      <c r="A54" s="8" t="s">
        <v>868</v>
      </c>
      <c r="B54" s="7" t="s">
        <v>27</v>
      </c>
      <c r="C54" s="7" t="s">
        <v>869</v>
      </c>
      <c r="D54" s="7" t="s">
        <v>143</v>
      </c>
      <c r="E54" s="9" t="s">
        <v>25</v>
      </c>
      <c r="F54" s="8" t="s">
        <v>1389</v>
      </c>
      <c r="G54" s="8" t="s">
        <v>1390</v>
      </c>
      <c r="H54" s="8" t="s">
        <v>1391</v>
      </c>
      <c r="I54" s="8" t="s">
        <v>1387</v>
      </c>
      <c r="J54" s="8" t="s">
        <v>1392</v>
      </c>
    </row>
    <row r="55" spans="1:10" ht="52.15" customHeight="1">
      <c r="A55" s="8" t="s">
        <v>720</v>
      </c>
      <c r="B55" s="7" t="s">
        <v>27</v>
      </c>
      <c r="C55" s="7" t="s">
        <v>721</v>
      </c>
      <c r="D55" s="7" t="s">
        <v>116</v>
      </c>
      <c r="E55" s="9" t="s">
        <v>34</v>
      </c>
      <c r="F55" s="8" t="s">
        <v>1393</v>
      </c>
      <c r="G55" s="8" t="s">
        <v>1394</v>
      </c>
      <c r="H55" s="8" t="s">
        <v>1395</v>
      </c>
      <c r="I55" s="8" t="s">
        <v>1396</v>
      </c>
      <c r="J55" s="8" t="s">
        <v>1397</v>
      </c>
    </row>
    <row r="56" spans="1:10" ht="25.9" customHeight="1">
      <c r="A56" s="8" t="s">
        <v>140</v>
      </c>
      <c r="B56" s="7" t="s">
        <v>27</v>
      </c>
      <c r="C56" s="7" t="s">
        <v>141</v>
      </c>
      <c r="D56" s="7" t="s">
        <v>139</v>
      </c>
      <c r="E56" s="9" t="s">
        <v>71</v>
      </c>
      <c r="F56" s="8" t="s">
        <v>1367</v>
      </c>
      <c r="G56" s="8" t="s">
        <v>1398</v>
      </c>
      <c r="H56" s="8" t="s">
        <v>1399</v>
      </c>
      <c r="I56" s="8" t="s">
        <v>1400</v>
      </c>
      <c r="J56" s="8" t="s">
        <v>1401</v>
      </c>
    </row>
    <row r="57" spans="1:10" ht="39" customHeight="1">
      <c r="A57" s="8" t="s">
        <v>79</v>
      </c>
      <c r="B57" s="7" t="s">
        <v>27</v>
      </c>
      <c r="C57" s="7" t="s">
        <v>80</v>
      </c>
      <c r="D57" s="7" t="s">
        <v>154</v>
      </c>
      <c r="E57" s="9" t="s">
        <v>25</v>
      </c>
      <c r="F57" s="8" t="s">
        <v>1402</v>
      </c>
      <c r="G57" s="8" t="s">
        <v>1403</v>
      </c>
      <c r="H57" s="8" t="s">
        <v>1404</v>
      </c>
      <c r="I57" s="8" t="s">
        <v>1405</v>
      </c>
      <c r="J57" s="8" t="s">
        <v>1406</v>
      </c>
    </row>
    <row r="58" spans="1:10" ht="25.9" customHeight="1">
      <c r="A58" s="8" t="s">
        <v>32</v>
      </c>
      <c r="B58" s="7" t="s">
        <v>27</v>
      </c>
      <c r="C58" s="7" t="s">
        <v>33</v>
      </c>
      <c r="D58" s="7" t="s">
        <v>116</v>
      </c>
      <c r="E58" s="9" t="s">
        <v>34</v>
      </c>
      <c r="F58" s="8" t="s">
        <v>1407</v>
      </c>
      <c r="G58" s="8" t="s">
        <v>1408</v>
      </c>
      <c r="H58" s="8" t="s">
        <v>1409</v>
      </c>
      <c r="I58" s="8" t="s">
        <v>1410</v>
      </c>
      <c r="J58" s="8" t="s">
        <v>1411</v>
      </c>
    </row>
    <row r="59" spans="1:10" ht="25.9" customHeight="1">
      <c r="A59" s="8" t="s">
        <v>740</v>
      </c>
      <c r="B59" s="7" t="s">
        <v>27</v>
      </c>
      <c r="C59" s="7" t="s">
        <v>741</v>
      </c>
      <c r="D59" s="7" t="s">
        <v>116</v>
      </c>
      <c r="E59" s="9" t="s">
        <v>71</v>
      </c>
      <c r="F59" s="8" t="s">
        <v>1412</v>
      </c>
      <c r="G59" s="8" t="s">
        <v>1413</v>
      </c>
      <c r="H59" s="8" t="s">
        <v>1414</v>
      </c>
      <c r="I59" s="8" t="s">
        <v>1415</v>
      </c>
      <c r="J59" s="8" t="s">
        <v>1416</v>
      </c>
    </row>
    <row r="60" spans="1:10" ht="25.9" customHeight="1">
      <c r="A60" s="8" t="s">
        <v>35</v>
      </c>
      <c r="B60" s="7" t="s">
        <v>27</v>
      </c>
      <c r="C60" s="7" t="s">
        <v>36</v>
      </c>
      <c r="D60" s="7" t="s">
        <v>116</v>
      </c>
      <c r="E60" s="9" t="s">
        <v>34</v>
      </c>
      <c r="F60" s="8" t="s">
        <v>1417</v>
      </c>
      <c r="G60" s="8" t="s">
        <v>1329</v>
      </c>
      <c r="H60" s="8" t="s">
        <v>1418</v>
      </c>
      <c r="I60" s="8" t="s">
        <v>1415</v>
      </c>
      <c r="J60" s="8" t="s">
        <v>1419</v>
      </c>
    </row>
    <row r="61" spans="1:10" ht="39" customHeight="1">
      <c r="A61" s="8" t="s">
        <v>857</v>
      </c>
      <c r="B61" s="7" t="s">
        <v>24</v>
      </c>
      <c r="C61" s="7" t="s">
        <v>858</v>
      </c>
      <c r="D61" s="7" t="s">
        <v>962</v>
      </c>
      <c r="E61" s="9" t="s">
        <v>86</v>
      </c>
      <c r="F61" s="8" t="s">
        <v>1420</v>
      </c>
      <c r="G61" s="8" t="s">
        <v>1421</v>
      </c>
      <c r="H61" s="8" t="s">
        <v>1422</v>
      </c>
      <c r="I61" s="8" t="s">
        <v>1423</v>
      </c>
      <c r="J61" s="8" t="s">
        <v>1424</v>
      </c>
    </row>
    <row r="62" spans="1:10" ht="25.9" customHeight="1">
      <c r="A62" s="8" t="s">
        <v>854</v>
      </c>
      <c r="B62" s="7" t="s">
        <v>24</v>
      </c>
      <c r="C62" s="7" t="s">
        <v>855</v>
      </c>
      <c r="D62" s="7" t="s">
        <v>112</v>
      </c>
      <c r="E62" s="9" t="s">
        <v>86</v>
      </c>
      <c r="F62" s="8" t="s">
        <v>1420</v>
      </c>
      <c r="G62" s="8" t="s">
        <v>1425</v>
      </c>
      <c r="H62" s="8" t="s">
        <v>1426</v>
      </c>
      <c r="I62" s="8" t="s">
        <v>1423</v>
      </c>
      <c r="J62" s="8" t="s">
        <v>1427</v>
      </c>
    </row>
    <row r="63" spans="1:10" ht="39" customHeight="1">
      <c r="A63" s="8" t="s">
        <v>41</v>
      </c>
      <c r="B63" s="7" t="s">
        <v>27</v>
      </c>
      <c r="C63" s="7" t="s">
        <v>42</v>
      </c>
      <c r="D63" s="7" t="s">
        <v>116</v>
      </c>
      <c r="E63" s="9" t="s">
        <v>25</v>
      </c>
      <c r="F63" s="8" t="s">
        <v>1428</v>
      </c>
      <c r="G63" s="8" t="s">
        <v>1429</v>
      </c>
      <c r="H63" s="8" t="s">
        <v>1430</v>
      </c>
      <c r="I63" s="8" t="s">
        <v>1423</v>
      </c>
      <c r="J63" s="8" t="s">
        <v>1431</v>
      </c>
    </row>
    <row r="64" spans="1:10" ht="52.15" customHeight="1">
      <c r="A64" s="8" t="s">
        <v>104</v>
      </c>
      <c r="B64" s="7" t="s">
        <v>27</v>
      </c>
      <c r="C64" s="7" t="s">
        <v>105</v>
      </c>
      <c r="D64" s="7" t="s">
        <v>132</v>
      </c>
      <c r="E64" s="9" t="s">
        <v>75</v>
      </c>
      <c r="F64" s="8" t="s">
        <v>1239</v>
      </c>
      <c r="G64" s="8" t="s">
        <v>1432</v>
      </c>
      <c r="H64" s="8" t="s">
        <v>1432</v>
      </c>
      <c r="I64" s="8" t="s">
        <v>1433</v>
      </c>
      <c r="J64" s="8" t="s">
        <v>1434</v>
      </c>
    </row>
    <row r="65" spans="1:10" ht="25.9" customHeight="1">
      <c r="A65" s="8" t="s">
        <v>768</v>
      </c>
      <c r="B65" s="7" t="s">
        <v>24</v>
      </c>
      <c r="C65" s="7" t="s">
        <v>769</v>
      </c>
      <c r="D65" s="7" t="s">
        <v>142</v>
      </c>
      <c r="E65" s="9" t="s">
        <v>30</v>
      </c>
      <c r="F65" s="8" t="s">
        <v>1435</v>
      </c>
      <c r="G65" s="8" t="s">
        <v>1436</v>
      </c>
      <c r="H65" s="8" t="s">
        <v>1437</v>
      </c>
      <c r="I65" s="8" t="s">
        <v>1433</v>
      </c>
      <c r="J65" s="8" t="s">
        <v>1438</v>
      </c>
    </row>
    <row r="66" spans="1:10" ht="25.9" customHeight="1">
      <c r="A66" s="8" t="s">
        <v>851</v>
      </c>
      <c r="B66" s="7" t="s">
        <v>24</v>
      </c>
      <c r="C66" s="7" t="s">
        <v>852</v>
      </c>
      <c r="D66" s="7" t="s">
        <v>139</v>
      </c>
      <c r="E66" s="9" t="s">
        <v>86</v>
      </c>
      <c r="F66" s="8" t="s">
        <v>1239</v>
      </c>
      <c r="G66" s="8" t="s">
        <v>1439</v>
      </c>
      <c r="H66" s="8" t="s">
        <v>1439</v>
      </c>
      <c r="I66" s="8" t="s">
        <v>1433</v>
      </c>
      <c r="J66" s="8" t="s">
        <v>1440</v>
      </c>
    </row>
    <row r="67" spans="1:10" ht="24" customHeight="1">
      <c r="A67" s="8" t="s">
        <v>43</v>
      </c>
      <c r="B67" s="7" t="s">
        <v>27</v>
      </c>
      <c r="C67" s="7" t="s">
        <v>44</v>
      </c>
      <c r="D67" s="7" t="s">
        <v>142</v>
      </c>
      <c r="E67" s="9" t="s">
        <v>30</v>
      </c>
      <c r="F67" s="8" t="s">
        <v>1441</v>
      </c>
      <c r="G67" s="8" t="s">
        <v>1442</v>
      </c>
      <c r="H67" s="8" t="s">
        <v>1443</v>
      </c>
      <c r="I67" s="8" t="s">
        <v>1444</v>
      </c>
      <c r="J67" s="8" t="s">
        <v>1445</v>
      </c>
    </row>
    <row r="68" spans="1:10" ht="52.15" customHeight="1">
      <c r="A68" s="8" t="s">
        <v>860</v>
      </c>
      <c r="B68" s="7" t="s">
        <v>24</v>
      </c>
      <c r="C68" s="7" t="s">
        <v>861</v>
      </c>
      <c r="D68" s="7" t="s">
        <v>112</v>
      </c>
      <c r="E68" s="9" t="s">
        <v>86</v>
      </c>
      <c r="F68" s="8" t="s">
        <v>1446</v>
      </c>
      <c r="G68" s="8" t="s">
        <v>1447</v>
      </c>
      <c r="H68" s="8" t="s">
        <v>1448</v>
      </c>
      <c r="I68" s="8" t="s">
        <v>1444</v>
      </c>
      <c r="J68" s="8" t="s">
        <v>1449</v>
      </c>
    </row>
    <row r="69" spans="1:10" ht="39" customHeight="1">
      <c r="A69" s="8" t="s">
        <v>841</v>
      </c>
      <c r="B69" s="7" t="s">
        <v>27</v>
      </c>
      <c r="C69" s="7" t="s">
        <v>842</v>
      </c>
      <c r="D69" s="7" t="s">
        <v>139</v>
      </c>
      <c r="E69" s="9" t="s">
        <v>75</v>
      </c>
      <c r="F69" s="8" t="s">
        <v>1450</v>
      </c>
      <c r="G69" s="8" t="s">
        <v>1451</v>
      </c>
      <c r="H69" s="8" t="s">
        <v>1452</v>
      </c>
      <c r="I69" s="8" t="s">
        <v>1453</v>
      </c>
      <c r="J69" s="8" t="s">
        <v>1454</v>
      </c>
    </row>
    <row r="70" spans="1:10" ht="39" customHeight="1">
      <c r="A70" s="8" t="s">
        <v>102</v>
      </c>
      <c r="B70" s="7" t="s">
        <v>27</v>
      </c>
      <c r="C70" s="7" t="s">
        <v>103</v>
      </c>
      <c r="D70" s="7" t="s">
        <v>132</v>
      </c>
      <c r="E70" s="9" t="s">
        <v>71</v>
      </c>
      <c r="F70" s="8" t="s">
        <v>1455</v>
      </c>
      <c r="G70" s="8" t="s">
        <v>1456</v>
      </c>
      <c r="H70" s="8" t="s">
        <v>1457</v>
      </c>
      <c r="I70" s="8" t="s">
        <v>1453</v>
      </c>
      <c r="J70" s="8" t="s">
        <v>1458</v>
      </c>
    </row>
    <row r="71" spans="1:10" ht="25.9" customHeight="1">
      <c r="A71" s="8" t="s">
        <v>73</v>
      </c>
      <c r="B71" s="7" t="s">
        <v>27</v>
      </c>
      <c r="C71" s="7" t="s">
        <v>74</v>
      </c>
      <c r="D71" s="7" t="s">
        <v>145</v>
      </c>
      <c r="E71" s="9" t="s">
        <v>25</v>
      </c>
      <c r="F71" s="8" t="s">
        <v>1402</v>
      </c>
      <c r="G71" s="8" t="s">
        <v>1459</v>
      </c>
      <c r="H71" s="8" t="s">
        <v>1460</v>
      </c>
      <c r="I71" s="8" t="s">
        <v>1461</v>
      </c>
      <c r="J71" s="8" t="s">
        <v>1462</v>
      </c>
    </row>
    <row r="72" spans="1:10" ht="39" customHeight="1">
      <c r="A72" s="8" t="s">
        <v>844</v>
      </c>
      <c r="B72" s="7" t="s">
        <v>27</v>
      </c>
      <c r="C72" s="7" t="s">
        <v>845</v>
      </c>
      <c r="D72" s="7" t="s">
        <v>139</v>
      </c>
      <c r="E72" s="9" t="s">
        <v>75</v>
      </c>
      <c r="F72" s="8" t="s">
        <v>1450</v>
      </c>
      <c r="G72" s="8" t="s">
        <v>1463</v>
      </c>
      <c r="H72" s="8" t="s">
        <v>1464</v>
      </c>
      <c r="I72" s="8" t="s">
        <v>1461</v>
      </c>
      <c r="J72" s="8" t="s">
        <v>1465</v>
      </c>
    </row>
    <row r="73" spans="1:10" ht="39" customHeight="1">
      <c r="A73" s="8" t="s">
        <v>874</v>
      </c>
      <c r="B73" s="7" t="s">
        <v>27</v>
      </c>
      <c r="C73" s="7" t="s">
        <v>875</v>
      </c>
      <c r="D73" s="7" t="s">
        <v>116</v>
      </c>
      <c r="E73" s="9" t="s">
        <v>30</v>
      </c>
      <c r="F73" s="8" t="s">
        <v>1466</v>
      </c>
      <c r="G73" s="8" t="s">
        <v>1467</v>
      </c>
      <c r="H73" s="8" t="s">
        <v>1468</v>
      </c>
      <c r="I73" s="8" t="s">
        <v>1461</v>
      </c>
      <c r="J73" s="8" t="s">
        <v>1469</v>
      </c>
    </row>
    <row r="74" spans="1:10" ht="25.9" customHeight="1">
      <c r="A74" s="8" t="s">
        <v>788</v>
      </c>
      <c r="B74" s="7" t="s">
        <v>27</v>
      </c>
      <c r="C74" s="7" t="s">
        <v>789</v>
      </c>
      <c r="D74" s="7" t="s">
        <v>144</v>
      </c>
      <c r="E74" s="9" t="s">
        <v>25</v>
      </c>
      <c r="F74" s="8" t="s">
        <v>1402</v>
      </c>
      <c r="G74" s="8" t="s">
        <v>1470</v>
      </c>
      <c r="H74" s="8" t="s">
        <v>1471</v>
      </c>
      <c r="I74" s="8" t="s">
        <v>1472</v>
      </c>
      <c r="J74" s="8" t="s">
        <v>1473</v>
      </c>
    </row>
    <row r="75" spans="1:10" ht="25.9" customHeight="1">
      <c r="A75" s="8" t="s">
        <v>785</v>
      </c>
      <c r="B75" s="7" t="s">
        <v>24</v>
      </c>
      <c r="C75" s="7" t="s">
        <v>786</v>
      </c>
      <c r="D75" s="7" t="s">
        <v>144</v>
      </c>
      <c r="E75" s="9" t="s">
        <v>25</v>
      </c>
      <c r="F75" s="8" t="s">
        <v>1402</v>
      </c>
      <c r="G75" s="8" t="s">
        <v>1474</v>
      </c>
      <c r="H75" s="8" t="s">
        <v>1475</v>
      </c>
      <c r="I75" s="8" t="s">
        <v>1476</v>
      </c>
      <c r="J75" s="8" t="s">
        <v>1477</v>
      </c>
    </row>
    <row r="76" spans="1:10" ht="39" customHeight="1">
      <c r="A76" s="8" t="s">
        <v>133</v>
      </c>
      <c r="B76" s="7" t="s">
        <v>27</v>
      </c>
      <c r="C76" s="7" t="s">
        <v>134</v>
      </c>
      <c r="D76" s="7" t="s">
        <v>132</v>
      </c>
      <c r="E76" s="9" t="s">
        <v>71</v>
      </c>
      <c r="F76" s="8" t="s">
        <v>1478</v>
      </c>
      <c r="G76" s="8" t="s">
        <v>1479</v>
      </c>
      <c r="H76" s="8" t="s">
        <v>1480</v>
      </c>
      <c r="I76" s="8" t="s">
        <v>1476</v>
      </c>
      <c r="J76" s="8" t="s">
        <v>1481</v>
      </c>
    </row>
    <row r="77" spans="1:10" ht="39" customHeight="1">
      <c r="A77" s="8" t="s">
        <v>826</v>
      </c>
      <c r="B77" s="7" t="s">
        <v>27</v>
      </c>
      <c r="C77" s="7" t="s">
        <v>827</v>
      </c>
      <c r="D77" s="7" t="s">
        <v>132</v>
      </c>
      <c r="E77" s="9" t="s">
        <v>75</v>
      </c>
      <c r="F77" s="8" t="s">
        <v>1482</v>
      </c>
      <c r="G77" s="8" t="s">
        <v>1295</v>
      </c>
      <c r="H77" s="8" t="s">
        <v>1483</v>
      </c>
      <c r="I77" s="8" t="s">
        <v>1476</v>
      </c>
      <c r="J77" s="8" t="s">
        <v>1484</v>
      </c>
    </row>
    <row r="78" spans="1:10" ht="25.9" customHeight="1">
      <c r="A78" s="8" t="s">
        <v>738</v>
      </c>
      <c r="B78" s="7" t="s">
        <v>27</v>
      </c>
      <c r="C78" s="7" t="s">
        <v>739</v>
      </c>
      <c r="D78" s="7" t="s">
        <v>116</v>
      </c>
      <c r="E78" s="9" t="s">
        <v>71</v>
      </c>
      <c r="F78" s="8" t="s">
        <v>1485</v>
      </c>
      <c r="G78" s="8" t="s">
        <v>1486</v>
      </c>
      <c r="H78" s="8" t="s">
        <v>1487</v>
      </c>
      <c r="I78" s="8" t="s">
        <v>1476</v>
      </c>
      <c r="J78" s="8" t="s">
        <v>1488</v>
      </c>
    </row>
    <row r="79" spans="1:10" ht="25.9" customHeight="1">
      <c r="A79" s="8" t="s">
        <v>742</v>
      </c>
      <c r="B79" s="7" t="s">
        <v>27</v>
      </c>
      <c r="C79" s="7" t="s">
        <v>743</v>
      </c>
      <c r="D79" s="7" t="s">
        <v>116</v>
      </c>
      <c r="E79" s="9" t="s">
        <v>71</v>
      </c>
      <c r="F79" s="8" t="s">
        <v>1485</v>
      </c>
      <c r="G79" s="8" t="s">
        <v>1489</v>
      </c>
      <c r="H79" s="8" t="s">
        <v>1490</v>
      </c>
      <c r="I79" s="8" t="s">
        <v>1476</v>
      </c>
      <c r="J79" s="8" t="s">
        <v>1491</v>
      </c>
    </row>
    <row r="80" spans="1:10" ht="25.9" customHeight="1">
      <c r="A80" s="8" t="s">
        <v>886</v>
      </c>
      <c r="B80" s="7" t="s">
        <v>27</v>
      </c>
      <c r="C80" s="7" t="s">
        <v>887</v>
      </c>
      <c r="D80" s="7" t="s">
        <v>131</v>
      </c>
      <c r="E80" s="9" t="s">
        <v>25</v>
      </c>
      <c r="F80" s="8" t="s">
        <v>1365</v>
      </c>
      <c r="G80" s="8" t="s">
        <v>1492</v>
      </c>
      <c r="H80" s="8" t="s">
        <v>1493</v>
      </c>
      <c r="I80" s="8" t="s">
        <v>1476</v>
      </c>
      <c r="J80" s="8" t="s">
        <v>1494</v>
      </c>
    </row>
    <row r="81" spans="1:10" ht="25.9" customHeight="1">
      <c r="A81" s="8" t="s">
        <v>84</v>
      </c>
      <c r="B81" s="7" t="s">
        <v>27</v>
      </c>
      <c r="C81" s="7" t="s">
        <v>85</v>
      </c>
      <c r="D81" s="7" t="s">
        <v>144</v>
      </c>
      <c r="E81" s="9" t="s">
        <v>25</v>
      </c>
      <c r="F81" s="8" t="s">
        <v>1402</v>
      </c>
      <c r="G81" s="8" t="s">
        <v>1495</v>
      </c>
      <c r="H81" s="8" t="s">
        <v>1496</v>
      </c>
      <c r="I81" s="8" t="s">
        <v>1476</v>
      </c>
      <c r="J81" s="8" t="s">
        <v>1497</v>
      </c>
    </row>
    <row r="82" spans="1:10" ht="39" customHeight="1">
      <c r="A82" s="8" t="s">
        <v>821</v>
      </c>
      <c r="B82" s="7" t="s">
        <v>27</v>
      </c>
      <c r="C82" s="7" t="s">
        <v>822</v>
      </c>
      <c r="D82" s="7" t="s">
        <v>132</v>
      </c>
      <c r="E82" s="9" t="s">
        <v>75</v>
      </c>
      <c r="F82" s="8" t="s">
        <v>1420</v>
      </c>
      <c r="G82" s="8" t="s">
        <v>1498</v>
      </c>
      <c r="H82" s="8" t="s">
        <v>1499</v>
      </c>
      <c r="I82" s="8" t="s">
        <v>1500</v>
      </c>
      <c r="J82" s="8" t="s">
        <v>1501</v>
      </c>
    </row>
    <row r="83" spans="1:10" ht="25.9" customHeight="1">
      <c r="A83" s="8" t="s">
        <v>98</v>
      </c>
      <c r="B83" s="7" t="s">
        <v>27</v>
      </c>
      <c r="C83" s="7" t="s">
        <v>99</v>
      </c>
      <c r="D83" s="7" t="s">
        <v>132</v>
      </c>
      <c r="E83" s="9" t="s">
        <v>75</v>
      </c>
      <c r="F83" s="8" t="s">
        <v>1502</v>
      </c>
      <c r="G83" s="8" t="s">
        <v>1503</v>
      </c>
      <c r="H83" s="8" t="s">
        <v>1504</v>
      </c>
      <c r="I83" s="8" t="s">
        <v>1500</v>
      </c>
      <c r="J83" s="8" t="s">
        <v>1505</v>
      </c>
    </row>
    <row r="84" spans="1:10" ht="25.9" customHeight="1">
      <c r="A84" s="8" t="s">
        <v>801</v>
      </c>
      <c r="B84" s="7" t="s">
        <v>27</v>
      </c>
      <c r="C84" s="7" t="s">
        <v>802</v>
      </c>
      <c r="D84" s="7" t="s">
        <v>123</v>
      </c>
      <c r="E84" s="9" t="s">
        <v>75</v>
      </c>
      <c r="F84" s="8" t="s">
        <v>1239</v>
      </c>
      <c r="G84" s="8" t="s">
        <v>1506</v>
      </c>
      <c r="H84" s="8" t="s">
        <v>1506</v>
      </c>
      <c r="I84" s="8" t="s">
        <v>1500</v>
      </c>
      <c r="J84" s="8" t="s">
        <v>1507</v>
      </c>
    </row>
    <row r="85" spans="1:10" ht="39" customHeight="1">
      <c r="A85" s="8" t="s">
        <v>863</v>
      </c>
      <c r="B85" s="7" t="s">
        <v>27</v>
      </c>
      <c r="C85" s="7" t="s">
        <v>864</v>
      </c>
      <c r="D85" s="7" t="s">
        <v>132</v>
      </c>
      <c r="E85" s="9" t="s">
        <v>75</v>
      </c>
      <c r="F85" s="8" t="s">
        <v>1420</v>
      </c>
      <c r="G85" s="8" t="s">
        <v>1508</v>
      </c>
      <c r="H85" s="8" t="s">
        <v>1509</v>
      </c>
      <c r="I85" s="8" t="s">
        <v>1500</v>
      </c>
      <c r="J85" s="8" t="s">
        <v>1510</v>
      </c>
    </row>
    <row r="86" spans="1:10" ht="39" customHeight="1">
      <c r="A86" s="8" t="s">
        <v>96</v>
      </c>
      <c r="B86" s="7" t="s">
        <v>27</v>
      </c>
      <c r="C86" s="7" t="s">
        <v>97</v>
      </c>
      <c r="D86" s="7" t="s">
        <v>132</v>
      </c>
      <c r="E86" s="9" t="s">
        <v>75</v>
      </c>
      <c r="F86" s="8" t="s">
        <v>1420</v>
      </c>
      <c r="G86" s="8" t="s">
        <v>1511</v>
      </c>
      <c r="H86" s="8" t="s">
        <v>1512</v>
      </c>
      <c r="I86" s="8" t="s">
        <v>1500</v>
      </c>
      <c r="J86" s="8" t="s">
        <v>1513</v>
      </c>
    </row>
    <row r="87" spans="1:10" ht="39" customHeight="1">
      <c r="A87" s="8" t="s">
        <v>152</v>
      </c>
      <c r="B87" s="7" t="s">
        <v>27</v>
      </c>
      <c r="C87" s="7" t="s">
        <v>153</v>
      </c>
      <c r="D87" s="7" t="s">
        <v>132</v>
      </c>
      <c r="E87" s="9" t="s">
        <v>75</v>
      </c>
      <c r="F87" s="8" t="s">
        <v>1420</v>
      </c>
      <c r="G87" s="8" t="s">
        <v>1514</v>
      </c>
      <c r="H87" s="8" t="s">
        <v>1515</v>
      </c>
      <c r="I87" s="8" t="s">
        <v>1500</v>
      </c>
      <c r="J87" s="8" t="s">
        <v>1516</v>
      </c>
    </row>
    <row r="88" spans="1:10" ht="39" customHeight="1">
      <c r="A88" s="8" t="s">
        <v>365</v>
      </c>
      <c r="B88" s="7" t="s">
        <v>27</v>
      </c>
      <c r="C88" s="7" t="s">
        <v>366</v>
      </c>
      <c r="D88" s="7" t="s">
        <v>132</v>
      </c>
      <c r="E88" s="9" t="s">
        <v>75</v>
      </c>
      <c r="F88" s="8" t="s">
        <v>1239</v>
      </c>
      <c r="G88" s="8" t="s">
        <v>1517</v>
      </c>
      <c r="H88" s="8" t="s">
        <v>1517</v>
      </c>
      <c r="I88" s="8" t="s">
        <v>1500</v>
      </c>
      <c r="J88" s="8" t="s">
        <v>1518</v>
      </c>
    </row>
    <row r="89" spans="1:10" ht="25.9" customHeight="1">
      <c r="A89" s="8" t="s">
        <v>150</v>
      </c>
      <c r="B89" s="7" t="s">
        <v>27</v>
      </c>
      <c r="C89" s="7" t="s">
        <v>151</v>
      </c>
      <c r="D89" s="7" t="s">
        <v>132</v>
      </c>
      <c r="E89" s="9" t="s">
        <v>75</v>
      </c>
      <c r="F89" s="8" t="s">
        <v>1482</v>
      </c>
      <c r="G89" s="8" t="s">
        <v>1519</v>
      </c>
      <c r="H89" s="8" t="s">
        <v>1520</v>
      </c>
      <c r="I89" s="8" t="s">
        <v>1521</v>
      </c>
      <c r="J89" s="8" t="s">
        <v>1518</v>
      </c>
    </row>
    <row r="90" spans="1:10" ht="25.9" customHeight="1">
      <c r="A90" s="8" t="s">
        <v>100</v>
      </c>
      <c r="B90" s="7" t="s">
        <v>27</v>
      </c>
      <c r="C90" s="7" t="s">
        <v>101</v>
      </c>
      <c r="D90" s="7" t="s">
        <v>132</v>
      </c>
      <c r="E90" s="9" t="s">
        <v>75</v>
      </c>
      <c r="F90" s="8" t="s">
        <v>1420</v>
      </c>
      <c r="G90" s="8" t="s">
        <v>1522</v>
      </c>
      <c r="H90" s="8" t="s">
        <v>1523</v>
      </c>
      <c r="I90" s="8" t="s">
        <v>1521</v>
      </c>
      <c r="J90" s="8" t="s">
        <v>1518</v>
      </c>
    </row>
    <row r="91" spans="1:10" ht="39" customHeight="1">
      <c r="A91" s="8" t="s">
        <v>137</v>
      </c>
      <c r="B91" s="7" t="s">
        <v>27</v>
      </c>
      <c r="C91" s="7" t="s">
        <v>138</v>
      </c>
      <c r="D91" s="7" t="s">
        <v>132</v>
      </c>
      <c r="E91" s="9" t="s">
        <v>75</v>
      </c>
      <c r="F91" s="8" t="s">
        <v>1420</v>
      </c>
      <c r="G91" s="8" t="s">
        <v>1524</v>
      </c>
      <c r="H91" s="8" t="s">
        <v>1525</v>
      </c>
      <c r="I91" s="8" t="s">
        <v>1521</v>
      </c>
      <c r="J91" s="8" t="s">
        <v>1526</v>
      </c>
    </row>
    <row r="92" spans="1:10" ht="39" customHeight="1">
      <c r="A92" s="8" t="s">
        <v>106</v>
      </c>
      <c r="B92" s="7" t="s">
        <v>27</v>
      </c>
      <c r="C92" s="7" t="s">
        <v>107</v>
      </c>
      <c r="D92" s="7" t="s">
        <v>132</v>
      </c>
      <c r="E92" s="9" t="s">
        <v>75</v>
      </c>
      <c r="F92" s="8" t="s">
        <v>1239</v>
      </c>
      <c r="G92" s="8" t="s">
        <v>1527</v>
      </c>
      <c r="H92" s="8" t="s">
        <v>1527</v>
      </c>
      <c r="I92" s="8" t="s">
        <v>1521</v>
      </c>
      <c r="J92" s="8" t="s">
        <v>1526</v>
      </c>
    </row>
    <row r="93" spans="1:10" ht="25.9" customHeight="1">
      <c r="A93" s="8" t="s">
        <v>804</v>
      </c>
      <c r="B93" s="7" t="s">
        <v>27</v>
      </c>
      <c r="C93" s="7" t="s">
        <v>805</v>
      </c>
      <c r="D93" s="7" t="s">
        <v>132</v>
      </c>
      <c r="E93" s="9" t="s">
        <v>75</v>
      </c>
      <c r="F93" s="8" t="s">
        <v>1239</v>
      </c>
      <c r="G93" s="8" t="s">
        <v>1528</v>
      </c>
      <c r="H93" s="8" t="s">
        <v>1528</v>
      </c>
      <c r="I93" s="8" t="s">
        <v>1521</v>
      </c>
      <c r="J93" s="8" t="s">
        <v>1526</v>
      </c>
    </row>
    <row r="94" spans="1:10">
      <c r="A94" s="11"/>
      <c r="B94" s="11"/>
      <c r="C94" s="11"/>
      <c r="D94" s="11"/>
      <c r="E94" s="11"/>
      <c r="F94" s="11"/>
      <c r="G94" s="11"/>
      <c r="H94" s="11"/>
      <c r="I94" s="11"/>
      <c r="J94" s="11"/>
    </row>
    <row r="95" spans="1:10">
      <c r="A95" s="345"/>
      <c r="B95" s="345"/>
      <c r="C95" s="345"/>
      <c r="D95" s="13"/>
      <c r="E95" s="12"/>
      <c r="F95" s="344" t="s">
        <v>10</v>
      </c>
      <c r="G95" s="345"/>
      <c r="H95" s="346">
        <v>455310.05</v>
      </c>
      <c r="I95" s="345"/>
      <c r="J95" s="345"/>
    </row>
    <row r="96" spans="1:10">
      <c r="A96" s="345"/>
      <c r="B96" s="345"/>
      <c r="C96" s="345"/>
      <c r="D96" s="13"/>
      <c r="E96" s="12"/>
      <c r="F96" s="344" t="s">
        <v>11</v>
      </c>
      <c r="G96" s="345"/>
      <c r="H96" s="346">
        <v>113651.44</v>
      </c>
      <c r="I96" s="345"/>
      <c r="J96" s="345"/>
    </row>
    <row r="97" spans="1:10">
      <c r="A97" s="345"/>
      <c r="B97" s="345"/>
      <c r="C97" s="345"/>
      <c r="D97" s="13"/>
      <c r="E97" s="12"/>
      <c r="F97" s="344" t="s">
        <v>12</v>
      </c>
      <c r="G97" s="345"/>
      <c r="H97" s="346">
        <v>568961.49</v>
      </c>
      <c r="I97" s="345"/>
      <c r="J97" s="345"/>
    </row>
    <row r="98" spans="1:10" ht="60" customHeight="1">
      <c r="A98" s="14"/>
      <c r="B98" s="14"/>
      <c r="C98" s="14"/>
      <c r="D98" s="14"/>
      <c r="E98" s="14"/>
      <c r="F98" s="14"/>
      <c r="G98" s="14"/>
      <c r="H98" s="14"/>
      <c r="I98" s="14"/>
      <c r="J98" s="14"/>
    </row>
    <row r="99" spans="1:10" ht="70.150000000000006" customHeight="1">
      <c r="A99" s="347" t="s">
        <v>13</v>
      </c>
      <c r="B99" s="348"/>
      <c r="C99" s="348"/>
      <c r="D99" s="348"/>
      <c r="E99" s="348"/>
      <c r="F99" s="348"/>
      <c r="G99" s="348"/>
      <c r="H99" s="348"/>
      <c r="I99" s="348"/>
      <c r="J99" s="348"/>
    </row>
  </sheetData>
  <mergeCells count="15">
    <mergeCell ref="A95:C95"/>
    <mergeCell ref="F95:G95"/>
    <mergeCell ref="H95:J95"/>
    <mergeCell ref="E1:G1"/>
    <mergeCell ref="H1:J1"/>
    <mergeCell ref="E2:G2"/>
    <mergeCell ref="H2:J2"/>
    <mergeCell ref="A3:J3"/>
    <mergeCell ref="A99:J99"/>
    <mergeCell ref="A96:C96"/>
    <mergeCell ref="F96:G96"/>
    <mergeCell ref="H96:J96"/>
    <mergeCell ref="A97:C97"/>
    <mergeCell ref="F97:G97"/>
    <mergeCell ref="H97:J97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Q213"/>
  <sheetViews>
    <sheetView workbookViewId="0">
      <selection activeCell="F198" sqref="F198"/>
    </sheetView>
  </sheetViews>
  <sheetFormatPr defaultRowHeight="14.25"/>
  <cols>
    <col min="1" max="2" width="10" bestFit="1" customWidth="1"/>
    <col min="3" max="3" width="60" bestFit="1" customWidth="1"/>
    <col min="4" max="4" width="25" bestFit="1" customWidth="1"/>
    <col min="5" max="5" width="10" bestFit="1" customWidth="1"/>
    <col min="6" max="16" width="13" bestFit="1" customWidth="1"/>
    <col min="17" max="17" width="15" bestFit="1" customWidth="1"/>
  </cols>
  <sheetData>
    <row r="1" spans="1:17" ht="15">
      <c r="A1" s="1"/>
      <c r="B1" s="1"/>
      <c r="C1" s="1" t="s">
        <v>0</v>
      </c>
      <c r="D1" s="1" t="s">
        <v>1</v>
      </c>
      <c r="E1" s="350" t="s">
        <v>2</v>
      </c>
      <c r="F1" s="350"/>
      <c r="G1" s="350"/>
      <c r="H1" s="350" t="s">
        <v>3</v>
      </c>
      <c r="I1" s="350"/>
      <c r="J1" s="350"/>
      <c r="K1" s="350"/>
      <c r="L1" s="348"/>
      <c r="M1" s="348"/>
      <c r="N1" s="348"/>
      <c r="O1" s="348"/>
    </row>
    <row r="2" spans="1:17" ht="79.900000000000006" customHeight="1">
      <c r="A2" s="2"/>
      <c r="B2" s="2"/>
      <c r="C2" s="2" t="s">
        <v>643</v>
      </c>
      <c r="D2" s="2" t="s">
        <v>644</v>
      </c>
      <c r="E2" s="344" t="s">
        <v>1156</v>
      </c>
      <c r="F2" s="344"/>
      <c r="G2" s="344"/>
      <c r="H2" s="344" t="s">
        <v>1157</v>
      </c>
      <c r="I2" s="344"/>
      <c r="J2" s="344"/>
      <c r="K2" s="344"/>
      <c r="L2" s="348"/>
      <c r="M2" s="348"/>
      <c r="N2" s="348"/>
      <c r="O2" s="348"/>
    </row>
    <row r="3" spans="1:17" ht="15">
      <c r="A3" s="352" t="s">
        <v>1529</v>
      </c>
      <c r="B3" s="348"/>
      <c r="C3" s="348"/>
      <c r="D3" s="348"/>
      <c r="E3" s="348"/>
      <c r="F3" s="348"/>
      <c r="G3" s="348"/>
      <c r="H3" s="348"/>
      <c r="I3" s="348"/>
      <c r="J3" s="348"/>
      <c r="K3" s="348"/>
      <c r="L3" s="348"/>
      <c r="M3" s="348"/>
      <c r="N3" s="348"/>
      <c r="O3" s="348"/>
      <c r="P3" s="348"/>
      <c r="Q3" s="348"/>
    </row>
    <row r="4" spans="1:17" ht="19.899999999999999" customHeight="1">
      <c r="A4" s="367" t="s">
        <v>15</v>
      </c>
      <c r="B4" s="353" t="s">
        <v>16</v>
      </c>
      <c r="C4" s="353" t="s">
        <v>6</v>
      </c>
      <c r="D4" s="353" t="s">
        <v>110</v>
      </c>
      <c r="E4" s="368" t="s">
        <v>17</v>
      </c>
      <c r="F4" s="368" t="s">
        <v>1530</v>
      </c>
      <c r="G4" s="367"/>
      <c r="H4" s="368" t="s">
        <v>1531</v>
      </c>
      <c r="I4" s="367"/>
      <c r="J4" s="368" t="s">
        <v>7</v>
      </c>
      <c r="K4" s="367"/>
      <c r="L4" s="367"/>
      <c r="M4" s="367" t="s">
        <v>1532</v>
      </c>
      <c r="N4" s="367" t="s">
        <v>1533</v>
      </c>
      <c r="O4" s="367" t="s">
        <v>1534</v>
      </c>
      <c r="P4" s="348"/>
      <c r="Q4" s="348"/>
    </row>
    <row r="5" spans="1:17" ht="19.899999999999999" hidden="1" customHeight="1">
      <c r="A5" s="367"/>
      <c r="B5" s="353"/>
      <c r="C5" s="353"/>
      <c r="D5" s="353"/>
      <c r="E5" s="368"/>
      <c r="F5" s="4" t="s">
        <v>1535</v>
      </c>
      <c r="G5" s="4" t="s">
        <v>1536</v>
      </c>
      <c r="H5" s="4" t="s">
        <v>1535</v>
      </c>
      <c r="I5" s="4" t="s">
        <v>1536</v>
      </c>
      <c r="J5" s="4" t="s">
        <v>1535</v>
      </c>
      <c r="K5" s="4" t="s">
        <v>1536</v>
      </c>
      <c r="L5" s="4" t="s">
        <v>1537</v>
      </c>
      <c r="M5" s="367"/>
      <c r="N5" s="367"/>
      <c r="O5" s="367"/>
      <c r="P5" s="367"/>
      <c r="Q5" s="367"/>
    </row>
    <row r="6" spans="1:17" ht="39" hidden="1" customHeight="1">
      <c r="A6" s="30" t="s">
        <v>925</v>
      </c>
      <c r="B6" s="29" t="s">
        <v>27</v>
      </c>
      <c r="C6" s="29" t="s">
        <v>926</v>
      </c>
      <c r="D6" s="29" t="s">
        <v>123</v>
      </c>
      <c r="E6" s="31" t="s">
        <v>25</v>
      </c>
      <c r="F6" s="30" t="s">
        <v>1538</v>
      </c>
      <c r="G6" s="30" t="s">
        <v>638</v>
      </c>
      <c r="H6" s="30" t="s">
        <v>1539</v>
      </c>
      <c r="I6" s="30" t="s">
        <v>638</v>
      </c>
      <c r="J6" s="30" t="s">
        <v>1540</v>
      </c>
      <c r="K6" s="30" t="s">
        <v>638</v>
      </c>
      <c r="L6" s="33">
        <v>50145.690003199998</v>
      </c>
      <c r="M6" s="30" t="s">
        <v>1541</v>
      </c>
      <c r="N6" s="33">
        <v>50145.690003199998</v>
      </c>
      <c r="O6" s="30" t="s">
        <v>1541</v>
      </c>
    </row>
    <row r="7" spans="1:17" ht="24" hidden="1" customHeight="1">
      <c r="A7" s="30" t="s">
        <v>541</v>
      </c>
      <c r="B7" s="29" t="s">
        <v>27</v>
      </c>
      <c r="C7" s="29" t="s">
        <v>542</v>
      </c>
      <c r="D7" s="29" t="s">
        <v>399</v>
      </c>
      <c r="E7" s="31" t="s">
        <v>119</v>
      </c>
      <c r="F7" s="30" t="s">
        <v>1542</v>
      </c>
      <c r="G7" s="30" t="s">
        <v>638</v>
      </c>
      <c r="H7" s="30" t="s">
        <v>1543</v>
      </c>
      <c r="I7" s="30" t="s">
        <v>638</v>
      </c>
      <c r="J7" s="30" t="s">
        <v>1544</v>
      </c>
      <c r="K7" s="30" t="s">
        <v>638</v>
      </c>
      <c r="L7" s="33">
        <v>44460.107543104001</v>
      </c>
      <c r="M7" s="30" t="s">
        <v>1545</v>
      </c>
      <c r="N7" s="33">
        <v>94605.797546300004</v>
      </c>
      <c r="O7" s="30" t="s">
        <v>1546</v>
      </c>
    </row>
    <row r="8" spans="1:17" ht="24" hidden="1" customHeight="1">
      <c r="A8" s="30" t="s">
        <v>921</v>
      </c>
      <c r="B8" s="29" t="s">
        <v>27</v>
      </c>
      <c r="C8" s="29" t="s">
        <v>922</v>
      </c>
      <c r="D8" s="29" t="s">
        <v>123</v>
      </c>
      <c r="E8" s="31" t="s">
        <v>34</v>
      </c>
      <c r="F8" s="30" t="s">
        <v>1547</v>
      </c>
      <c r="G8" s="30" t="s">
        <v>638</v>
      </c>
      <c r="H8" s="30" t="s">
        <v>1548</v>
      </c>
      <c r="I8" s="30" t="s">
        <v>638</v>
      </c>
      <c r="J8" s="30" t="s">
        <v>1549</v>
      </c>
      <c r="K8" s="30" t="s">
        <v>638</v>
      </c>
      <c r="L8" s="33">
        <v>39629.425439999999</v>
      </c>
      <c r="M8" s="30" t="s">
        <v>1550</v>
      </c>
      <c r="N8" s="33">
        <v>134235.22298630001</v>
      </c>
      <c r="O8" s="30" t="s">
        <v>1551</v>
      </c>
    </row>
    <row r="9" spans="1:17" ht="24" hidden="1" customHeight="1">
      <c r="A9" s="30" t="s">
        <v>532</v>
      </c>
      <c r="B9" s="29" t="s">
        <v>27</v>
      </c>
      <c r="C9" s="29" t="s">
        <v>1026</v>
      </c>
      <c r="D9" s="29" t="s">
        <v>399</v>
      </c>
      <c r="E9" s="31" t="s">
        <v>119</v>
      </c>
      <c r="F9" s="30" t="s">
        <v>1552</v>
      </c>
      <c r="G9" s="30" t="s">
        <v>638</v>
      </c>
      <c r="H9" s="30" t="s">
        <v>1553</v>
      </c>
      <c r="I9" s="30" t="s">
        <v>638</v>
      </c>
      <c r="J9" s="30" t="s">
        <v>1554</v>
      </c>
      <c r="K9" s="30" t="s">
        <v>638</v>
      </c>
      <c r="L9" s="33">
        <v>20327.652330642999</v>
      </c>
      <c r="M9" s="30" t="s">
        <v>1555</v>
      </c>
      <c r="N9" s="33">
        <v>154562.8753169</v>
      </c>
      <c r="O9" s="30" t="s">
        <v>1556</v>
      </c>
    </row>
    <row r="10" spans="1:17" ht="24" hidden="1" customHeight="1">
      <c r="A10" s="30" t="s">
        <v>255</v>
      </c>
      <c r="B10" s="29" t="s">
        <v>27</v>
      </c>
      <c r="C10" s="29" t="s">
        <v>256</v>
      </c>
      <c r="D10" s="29" t="s">
        <v>123</v>
      </c>
      <c r="E10" s="31" t="s">
        <v>34</v>
      </c>
      <c r="F10" s="30" t="s">
        <v>1557</v>
      </c>
      <c r="G10" s="30" t="s">
        <v>638</v>
      </c>
      <c r="H10" s="30" t="s">
        <v>1558</v>
      </c>
      <c r="I10" s="30" t="s">
        <v>638</v>
      </c>
      <c r="J10" s="30" t="s">
        <v>1559</v>
      </c>
      <c r="K10" s="30" t="s">
        <v>638</v>
      </c>
      <c r="L10" s="33">
        <v>19823.131486276001</v>
      </c>
      <c r="M10" s="30" t="s">
        <v>1560</v>
      </c>
      <c r="N10" s="33">
        <v>174386.0068032</v>
      </c>
      <c r="O10" s="30" t="s">
        <v>1561</v>
      </c>
    </row>
    <row r="11" spans="1:17" ht="25.9" hidden="1" customHeight="1">
      <c r="A11" s="30" t="s">
        <v>1038</v>
      </c>
      <c r="B11" s="29" t="s">
        <v>27</v>
      </c>
      <c r="C11" s="29" t="s">
        <v>1039</v>
      </c>
      <c r="D11" s="29" t="s">
        <v>211</v>
      </c>
      <c r="E11" s="31" t="s">
        <v>1040</v>
      </c>
      <c r="F11" s="30" t="s">
        <v>1562</v>
      </c>
      <c r="G11" s="30" t="s">
        <v>638</v>
      </c>
      <c r="H11" s="30" t="s">
        <v>1563</v>
      </c>
      <c r="I11" s="30" t="s">
        <v>638</v>
      </c>
      <c r="J11" s="30" t="s">
        <v>1564</v>
      </c>
      <c r="K11" s="30" t="s">
        <v>638</v>
      </c>
      <c r="L11" s="33">
        <v>19410.786644479998</v>
      </c>
      <c r="M11" s="30" t="s">
        <v>1565</v>
      </c>
      <c r="N11" s="33">
        <v>193796.79344770001</v>
      </c>
      <c r="O11" s="30" t="s">
        <v>1566</v>
      </c>
    </row>
    <row r="12" spans="1:17" ht="39" hidden="1" customHeight="1">
      <c r="A12" s="30" t="s">
        <v>330</v>
      </c>
      <c r="B12" s="29" t="s">
        <v>27</v>
      </c>
      <c r="C12" s="29" t="s">
        <v>331</v>
      </c>
      <c r="D12" s="29" t="s">
        <v>123</v>
      </c>
      <c r="E12" s="31" t="s">
        <v>25</v>
      </c>
      <c r="F12" s="30" t="s">
        <v>1567</v>
      </c>
      <c r="G12" s="30" t="s">
        <v>638</v>
      </c>
      <c r="H12" s="30" t="s">
        <v>1568</v>
      </c>
      <c r="I12" s="30" t="s">
        <v>638</v>
      </c>
      <c r="J12" s="30" t="s">
        <v>1569</v>
      </c>
      <c r="K12" s="30" t="s">
        <v>638</v>
      </c>
      <c r="L12" s="33">
        <v>16850.028825000001</v>
      </c>
      <c r="M12" s="30" t="s">
        <v>1570</v>
      </c>
      <c r="N12" s="33">
        <v>210646.8222727</v>
      </c>
      <c r="O12" s="30" t="s">
        <v>1571</v>
      </c>
    </row>
    <row r="13" spans="1:17" ht="25.9" hidden="1" customHeight="1">
      <c r="A13" s="30" t="s">
        <v>901</v>
      </c>
      <c r="B13" s="29" t="s">
        <v>27</v>
      </c>
      <c r="C13" s="29" t="s">
        <v>902</v>
      </c>
      <c r="D13" s="29" t="s">
        <v>123</v>
      </c>
      <c r="E13" s="31" t="s">
        <v>75</v>
      </c>
      <c r="F13" s="30" t="s">
        <v>1572</v>
      </c>
      <c r="G13" s="30" t="s">
        <v>638</v>
      </c>
      <c r="H13" s="30" t="s">
        <v>1573</v>
      </c>
      <c r="I13" s="30" t="s">
        <v>638</v>
      </c>
      <c r="J13" s="30" t="s">
        <v>1574</v>
      </c>
      <c r="K13" s="30" t="s">
        <v>638</v>
      </c>
      <c r="L13" s="33">
        <v>15599.017599999999</v>
      </c>
      <c r="M13" s="30" t="s">
        <v>1575</v>
      </c>
      <c r="N13" s="33">
        <v>226245.83987269999</v>
      </c>
      <c r="O13" s="30" t="s">
        <v>1576</v>
      </c>
    </row>
    <row r="14" spans="1:17" ht="25.9" hidden="1" customHeight="1">
      <c r="A14" s="30" t="s">
        <v>903</v>
      </c>
      <c r="B14" s="29" t="s">
        <v>27</v>
      </c>
      <c r="C14" s="29" t="s">
        <v>904</v>
      </c>
      <c r="D14" s="29" t="s">
        <v>123</v>
      </c>
      <c r="E14" s="31" t="s">
        <v>34</v>
      </c>
      <c r="F14" s="30" t="s">
        <v>1577</v>
      </c>
      <c r="G14" s="30" t="s">
        <v>638</v>
      </c>
      <c r="H14" s="30" t="s">
        <v>1578</v>
      </c>
      <c r="I14" s="30" t="s">
        <v>638</v>
      </c>
      <c r="J14" s="30" t="s">
        <v>1579</v>
      </c>
      <c r="K14" s="30" t="s">
        <v>638</v>
      </c>
      <c r="L14" s="33">
        <v>8931.7205639999993</v>
      </c>
      <c r="M14" s="30" t="s">
        <v>1580</v>
      </c>
      <c r="N14" s="33">
        <v>235177.56043670001</v>
      </c>
      <c r="O14" s="30" t="s">
        <v>1581</v>
      </c>
    </row>
    <row r="15" spans="1:17" ht="25.9" hidden="1" customHeight="1">
      <c r="A15" s="30" t="s">
        <v>1001</v>
      </c>
      <c r="B15" s="29" t="s">
        <v>27</v>
      </c>
      <c r="C15" s="29" t="s">
        <v>1002</v>
      </c>
      <c r="D15" s="29" t="s">
        <v>123</v>
      </c>
      <c r="E15" s="31" t="s">
        <v>71</v>
      </c>
      <c r="F15" s="30" t="s">
        <v>1582</v>
      </c>
      <c r="G15" s="30" t="s">
        <v>638</v>
      </c>
      <c r="H15" s="30" t="s">
        <v>1583</v>
      </c>
      <c r="I15" s="30" t="s">
        <v>638</v>
      </c>
      <c r="J15" s="30" t="s">
        <v>1584</v>
      </c>
      <c r="K15" s="30" t="s">
        <v>638</v>
      </c>
      <c r="L15" s="33">
        <v>8723.0550132000008</v>
      </c>
      <c r="M15" s="30" t="s">
        <v>1585</v>
      </c>
      <c r="N15" s="33">
        <v>243900.61544990001</v>
      </c>
      <c r="O15" s="30" t="s">
        <v>1586</v>
      </c>
    </row>
    <row r="16" spans="1:17" ht="25.9" hidden="1" customHeight="1">
      <c r="A16" s="30" t="s">
        <v>253</v>
      </c>
      <c r="B16" s="29" t="s">
        <v>27</v>
      </c>
      <c r="C16" s="29" t="s">
        <v>254</v>
      </c>
      <c r="D16" s="29" t="s">
        <v>123</v>
      </c>
      <c r="E16" s="31" t="s">
        <v>30</v>
      </c>
      <c r="F16" s="30" t="s">
        <v>1587</v>
      </c>
      <c r="G16" s="30" t="s">
        <v>638</v>
      </c>
      <c r="H16" s="30" t="s">
        <v>1588</v>
      </c>
      <c r="I16" s="30" t="s">
        <v>638</v>
      </c>
      <c r="J16" s="30" t="s">
        <v>1589</v>
      </c>
      <c r="K16" s="30" t="s">
        <v>638</v>
      </c>
      <c r="L16" s="33">
        <v>8398.7683084550008</v>
      </c>
      <c r="M16" s="30" t="s">
        <v>1590</v>
      </c>
      <c r="N16" s="33">
        <v>252299.38375840001</v>
      </c>
      <c r="O16" s="30" t="s">
        <v>1591</v>
      </c>
    </row>
    <row r="17" spans="1:15" ht="24" hidden="1" customHeight="1">
      <c r="A17" s="30" t="s">
        <v>490</v>
      </c>
      <c r="B17" s="29" t="s">
        <v>27</v>
      </c>
      <c r="C17" s="29" t="s">
        <v>1014</v>
      </c>
      <c r="D17" s="29" t="s">
        <v>399</v>
      </c>
      <c r="E17" s="31" t="s">
        <v>119</v>
      </c>
      <c r="F17" s="30" t="s">
        <v>1592</v>
      </c>
      <c r="G17" s="30" t="s">
        <v>638</v>
      </c>
      <c r="H17" s="30" t="s">
        <v>1553</v>
      </c>
      <c r="I17" s="30" t="s">
        <v>638</v>
      </c>
      <c r="J17" s="30" t="s">
        <v>1593</v>
      </c>
      <c r="K17" s="30" t="s">
        <v>638</v>
      </c>
      <c r="L17" s="33">
        <v>7930.6648843759995</v>
      </c>
      <c r="M17" s="30" t="s">
        <v>1594</v>
      </c>
      <c r="N17" s="33">
        <v>260230.04864279999</v>
      </c>
      <c r="O17" s="30" t="s">
        <v>1595</v>
      </c>
    </row>
    <row r="18" spans="1:15" ht="24" hidden="1" customHeight="1">
      <c r="A18" s="30" t="s">
        <v>948</v>
      </c>
      <c r="B18" s="29" t="s">
        <v>27</v>
      </c>
      <c r="C18" s="29" t="s">
        <v>949</v>
      </c>
      <c r="D18" s="29" t="s">
        <v>123</v>
      </c>
      <c r="E18" s="31" t="s">
        <v>187</v>
      </c>
      <c r="F18" s="30" t="s">
        <v>1596</v>
      </c>
      <c r="G18" s="30" t="s">
        <v>638</v>
      </c>
      <c r="H18" s="30" t="s">
        <v>1597</v>
      </c>
      <c r="I18" s="30" t="s">
        <v>638</v>
      </c>
      <c r="J18" s="30" t="s">
        <v>1598</v>
      </c>
      <c r="K18" s="30" t="s">
        <v>638</v>
      </c>
      <c r="L18" s="33">
        <v>7474.8183220800001</v>
      </c>
      <c r="M18" s="30" t="s">
        <v>1599</v>
      </c>
      <c r="N18" s="33">
        <v>267704.86696489999</v>
      </c>
      <c r="O18" s="30" t="s">
        <v>1600</v>
      </c>
    </row>
    <row r="19" spans="1:15" ht="39" hidden="1" customHeight="1">
      <c r="A19" s="30" t="s">
        <v>999</v>
      </c>
      <c r="B19" s="29" t="s">
        <v>27</v>
      </c>
      <c r="C19" s="29" t="s">
        <v>1000</v>
      </c>
      <c r="D19" s="29" t="s">
        <v>123</v>
      </c>
      <c r="E19" s="31" t="s">
        <v>71</v>
      </c>
      <c r="F19" s="30" t="s">
        <v>1601</v>
      </c>
      <c r="G19" s="30" t="s">
        <v>638</v>
      </c>
      <c r="H19" s="30" t="s">
        <v>1602</v>
      </c>
      <c r="I19" s="30" t="s">
        <v>638</v>
      </c>
      <c r="J19" s="30" t="s">
        <v>1603</v>
      </c>
      <c r="K19" s="30" t="s">
        <v>638</v>
      </c>
      <c r="L19" s="33">
        <v>7420.9805762400001</v>
      </c>
      <c r="M19" s="30" t="s">
        <v>1604</v>
      </c>
      <c r="N19" s="33">
        <v>275125.8475411</v>
      </c>
      <c r="O19" s="30" t="s">
        <v>1605</v>
      </c>
    </row>
    <row r="20" spans="1:15" ht="24" customHeight="1">
      <c r="A20" s="30" t="s">
        <v>495</v>
      </c>
      <c r="B20" s="29" t="s">
        <v>27</v>
      </c>
      <c r="C20" s="29" t="s">
        <v>496</v>
      </c>
      <c r="D20" s="29" t="s">
        <v>123</v>
      </c>
      <c r="E20" s="31" t="s">
        <v>34</v>
      </c>
      <c r="F20" s="30" t="s">
        <v>1606</v>
      </c>
      <c r="G20" s="30" t="s">
        <v>638</v>
      </c>
      <c r="H20" s="30" t="s">
        <v>1527</v>
      </c>
      <c r="I20" s="30" t="s">
        <v>638</v>
      </c>
      <c r="J20" s="30" t="s">
        <v>1607</v>
      </c>
      <c r="K20" s="30" t="s">
        <v>638</v>
      </c>
      <c r="L20" s="33">
        <v>7329.5164800000002</v>
      </c>
      <c r="M20" s="30" t="s">
        <v>1608</v>
      </c>
      <c r="N20" s="33">
        <v>282455.36402109999</v>
      </c>
      <c r="O20" s="30" t="s">
        <v>1609</v>
      </c>
    </row>
    <row r="21" spans="1:15" ht="24" hidden="1" customHeight="1">
      <c r="A21" s="30" t="s">
        <v>400</v>
      </c>
      <c r="B21" s="29" t="s">
        <v>27</v>
      </c>
      <c r="C21" s="29" t="s">
        <v>401</v>
      </c>
      <c r="D21" s="29" t="s">
        <v>402</v>
      </c>
      <c r="E21" s="31" t="s">
        <v>119</v>
      </c>
      <c r="F21" s="30" t="s">
        <v>1610</v>
      </c>
      <c r="G21" s="30" t="s">
        <v>638</v>
      </c>
      <c r="H21" s="30" t="s">
        <v>1611</v>
      </c>
      <c r="I21" s="30" t="s">
        <v>638</v>
      </c>
      <c r="J21" s="30" t="s">
        <v>1612</v>
      </c>
      <c r="K21" s="30" t="s">
        <v>638</v>
      </c>
      <c r="L21" s="33">
        <v>6980.5655876880001</v>
      </c>
      <c r="M21" s="30" t="s">
        <v>1613</v>
      </c>
      <c r="N21" s="33">
        <v>289435.92960879998</v>
      </c>
      <c r="O21" s="30" t="s">
        <v>1614</v>
      </c>
    </row>
    <row r="22" spans="1:15" ht="24" hidden="1" customHeight="1">
      <c r="A22" s="30" t="s">
        <v>535</v>
      </c>
      <c r="B22" s="29" t="s">
        <v>27</v>
      </c>
      <c r="C22" s="29" t="s">
        <v>1027</v>
      </c>
      <c r="D22" s="29" t="s">
        <v>399</v>
      </c>
      <c r="E22" s="31" t="s">
        <v>119</v>
      </c>
      <c r="F22" s="30" t="s">
        <v>1615</v>
      </c>
      <c r="G22" s="30" t="s">
        <v>638</v>
      </c>
      <c r="H22" s="30" t="s">
        <v>1553</v>
      </c>
      <c r="I22" s="30" t="s">
        <v>638</v>
      </c>
      <c r="J22" s="30" t="s">
        <v>1616</v>
      </c>
      <c r="K22" s="30" t="s">
        <v>638</v>
      </c>
      <c r="L22" s="33">
        <v>6768.2823322719996</v>
      </c>
      <c r="M22" s="30" t="s">
        <v>1617</v>
      </c>
      <c r="N22" s="33">
        <v>296204.21194110002</v>
      </c>
      <c r="O22" s="30" t="s">
        <v>1618</v>
      </c>
    </row>
    <row r="23" spans="1:15" ht="24" hidden="1" customHeight="1">
      <c r="A23" s="30" t="s">
        <v>954</v>
      </c>
      <c r="B23" s="29" t="s">
        <v>27</v>
      </c>
      <c r="C23" s="29" t="s">
        <v>955</v>
      </c>
      <c r="D23" s="29" t="s">
        <v>123</v>
      </c>
      <c r="E23" s="31" t="s">
        <v>187</v>
      </c>
      <c r="F23" s="30" t="s">
        <v>1619</v>
      </c>
      <c r="G23" s="30" t="s">
        <v>638</v>
      </c>
      <c r="H23" s="30" t="s">
        <v>1620</v>
      </c>
      <c r="I23" s="30" t="s">
        <v>638</v>
      </c>
      <c r="J23" s="30" t="s">
        <v>1621</v>
      </c>
      <c r="K23" s="30" t="s">
        <v>638</v>
      </c>
      <c r="L23" s="33">
        <v>6079.40729732</v>
      </c>
      <c r="M23" s="30" t="s">
        <v>1622</v>
      </c>
      <c r="N23" s="33">
        <v>302283.61923840002</v>
      </c>
      <c r="O23" s="30" t="s">
        <v>1623</v>
      </c>
    </row>
    <row r="24" spans="1:15" ht="24" hidden="1" customHeight="1">
      <c r="A24" s="30" t="s">
        <v>405</v>
      </c>
      <c r="B24" s="29" t="s">
        <v>27</v>
      </c>
      <c r="C24" s="29" t="s">
        <v>406</v>
      </c>
      <c r="D24" s="29" t="s">
        <v>402</v>
      </c>
      <c r="E24" s="31" t="s">
        <v>119</v>
      </c>
      <c r="F24" s="30" t="s">
        <v>1610</v>
      </c>
      <c r="G24" s="30" t="s">
        <v>638</v>
      </c>
      <c r="H24" s="30" t="s">
        <v>1624</v>
      </c>
      <c r="I24" s="30" t="s">
        <v>638</v>
      </c>
      <c r="J24" s="30" t="s">
        <v>1625</v>
      </c>
      <c r="K24" s="30" t="s">
        <v>638</v>
      </c>
      <c r="L24" s="33">
        <v>5817.1379897400002</v>
      </c>
      <c r="M24" s="30" t="s">
        <v>1626</v>
      </c>
      <c r="N24" s="33">
        <v>308100.75722809997</v>
      </c>
      <c r="O24" s="30" t="s">
        <v>1627</v>
      </c>
    </row>
    <row r="25" spans="1:15" ht="25.9" customHeight="1">
      <c r="A25" s="134" t="s">
        <v>503</v>
      </c>
      <c r="B25" s="135" t="s">
        <v>27</v>
      </c>
      <c r="C25" s="135" t="s">
        <v>504</v>
      </c>
      <c r="D25" s="135" t="s">
        <v>123</v>
      </c>
      <c r="E25" s="136" t="s">
        <v>34</v>
      </c>
      <c r="F25" s="134" t="s">
        <v>1628</v>
      </c>
      <c r="G25" s="134" t="s">
        <v>638</v>
      </c>
      <c r="H25" s="134" t="s">
        <v>1629</v>
      </c>
      <c r="I25" s="134" t="s">
        <v>638</v>
      </c>
      <c r="J25" s="134" t="s">
        <v>1630</v>
      </c>
      <c r="K25" s="30" t="s">
        <v>638</v>
      </c>
      <c r="L25" s="33">
        <v>5216.2335862</v>
      </c>
      <c r="M25" s="30" t="s">
        <v>1631</v>
      </c>
      <c r="N25" s="33">
        <v>313316.99081430002</v>
      </c>
      <c r="O25" s="30" t="s">
        <v>1632</v>
      </c>
    </row>
    <row r="26" spans="1:15" ht="24" hidden="1" customHeight="1">
      <c r="A26" s="30" t="s">
        <v>950</v>
      </c>
      <c r="B26" s="29" t="s">
        <v>27</v>
      </c>
      <c r="C26" s="29" t="s">
        <v>951</v>
      </c>
      <c r="D26" s="29" t="s">
        <v>123</v>
      </c>
      <c r="E26" s="31" t="s">
        <v>187</v>
      </c>
      <c r="F26" s="30" t="s">
        <v>1633</v>
      </c>
      <c r="G26" s="30" t="s">
        <v>638</v>
      </c>
      <c r="H26" s="30" t="s">
        <v>1634</v>
      </c>
      <c r="I26" s="30" t="s">
        <v>638</v>
      </c>
      <c r="J26" s="30" t="s">
        <v>1635</v>
      </c>
      <c r="K26" s="30" t="s">
        <v>638</v>
      </c>
      <c r="L26" s="33">
        <v>4989.0994271999998</v>
      </c>
      <c r="M26" s="30" t="s">
        <v>1636</v>
      </c>
      <c r="N26" s="33">
        <v>318306.0902415</v>
      </c>
      <c r="O26" s="30" t="s">
        <v>1637</v>
      </c>
    </row>
    <row r="27" spans="1:15" ht="24" hidden="1" customHeight="1">
      <c r="A27" s="30" t="s">
        <v>412</v>
      </c>
      <c r="B27" s="29" t="s">
        <v>27</v>
      </c>
      <c r="C27" s="29" t="s">
        <v>413</v>
      </c>
      <c r="D27" s="29" t="s">
        <v>414</v>
      </c>
      <c r="E27" s="31" t="s">
        <v>119</v>
      </c>
      <c r="F27" s="30" t="s">
        <v>1610</v>
      </c>
      <c r="G27" s="30" t="s">
        <v>638</v>
      </c>
      <c r="H27" s="30" t="s">
        <v>1292</v>
      </c>
      <c r="I27" s="30" t="s">
        <v>638</v>
      </c>
      <c r="J27" s="30" t="s">
        <v>1638</v>
      </c>
      <c r="K27" s="30" t="s">
        <v>638</v>
      </c>
      <c r="L27" s="33">
        <v>4986.1182769199995</v>
      </c>
      <c r="M27" s="30" t="s">
        <v>1636</v>
      </c>
      <c r="N27" s="33">
        <v>323292.20851839997</v>
      </c>
      <c r="O27" s="30" t="s">
        <v>1639</v>
      </c>
    </row>
    <row r="28" spans="1:15" ht="24" hidden="1" customHeight="1">
      <c r="A28" s="30" t="s">
        <v>436</v>
      </c>
      <c r="B28" s="29" t="s">
        <v>27</v>
      </c>
      <c r="C28" s="29" t="s">
        <v>1009</v>
      </c>
      <c r="D28" s="29" t="s">
        <v>399</v>
      </c>
      <c r="E28" s="31" t="s">
        <v>119</v>
      </c>
      <c r="F28" s="30" t="s">
        <v>1640</v>
      </c>
      <c r="G28" s="30" t="s">
        <v>638</v>
      </c>
      <c r="H28" s="30" t="s">
        <v>1553</v>
      </c>
      <c r="I28" s="30" t="s">
        <v>638</v>
      </c>
      <c r="J28" s="30" t="s">
        <v>1641</v>
      </c>
      <c r="K28" s="30" t="s">
        <v>638</v>
      </c>
      <c r="L28" s="33">
        <v>4794.707366613</v>
      </c>
      <c r="M28" s="30" t="s">
        <v>1642</v>
      </c>
      <c r="N28" s="33">
        <v>328086.91588500002</v>
      </c>
      <c r="O28" s="30" t="s">
        <v>1643</v>
      </c>
    </row>
    <row r="29" spans="1:15" ht="25.9" hidden="1" customHeight="1">
      <c r="A29" s="30" t="s">
        <v>257</v>
      </c>
      <c r="B29" s="29" t="s">
        <v>27</v>
      </c>
      <c r="C29" s="29" t="s">
        <v>258</v>
      </c>
      <c r="D29" s="29" t="s">
        <v>123</v>
      </c>
      <c r="E29" s="31" t="s">
        <v>30</v>
      </c>
      <c r="F29" s="30" t="s">
        <v>1644</v>
      </c>
      <c r="G29" s="30" t="s">
        <v>638</v>
      </c>
      <c r="H29" s="30" t="s">
        <v>1645</v>
      </c>
      <c r="I29" s="30" t="s">
        <v>638</v>
      </c>
      <c r="J29" s="30" t="s">
        <v>1646</v>
      </c>
      <c r="K29" s="30" t="s">
        <v>638</v>
      </c>
      <c r="L29" s="33">
        <v>4689.0519862419997</v>
      </c>
      <c r="M29" s="30" t="s">
        <v>1647</v>
      </c>
      <c r="N29" s="33">
        <v>332775.9678712</v>
      </c>
      <c r="O29" s="30" t="s">
        <v>1648</v>
      </c>
    </row>
    <row r="30" spans="1:15" ht="39" hidden="1" customHeight="1">
      <c r="A30" s="30" t="s">
        <v>923</v>
      </c>
      <c r="B30" s="29" t="s">
        <v>27</v>
      </c>
      <c r="C30" s="29" t="s">
        <v>924</v>
      </c>
      <c r="D30" s="29" t="s">
        <v>123</v>
      </c>
      <c r="E30" s="31" t="s">
        <v>155</v>
      </c>
      <c r="F30" s="30" t="s">
        <v>1649</v>
      </c>
      <c r="G30" s="30" t="s">
        <v>638</v>
      </c>
      <c r="H30" s="30" t="s">
        <v>1650</v>
      </c>
      <c r="I30" s="30" t="s">
        <v>638</v>
      </c>
      <c r="J30" s="30" t="s">
        <v>1651</v>
      </c>
      <c r="K30" s="30" t="s">
        <v>638</v>
      </c>
      <c r="L30" s="33">
        <v>4616.78287</v>
      </c>
      <c r="M30" s="30" t="s">
        <v>1652</v>
      </c>
      <c r="N30" s="33">
        <v>337392.7507412</v>
      </c>
      <c r="O30" s="30" t="s">
        <v>1653</v>
      </c>
    </row>
    <row r="31" spans="1:15" ht="52.15" hidden="1" customHeight="1">
      <c r="A31" s="30" t="s">
        <v>832</v>
      </c>
      <c r="B31" s="29" t="s">
        <v>27</v>
      </c>
      <c r="C31" s="29" t="s">
        <v>833</v>
      </c>
      <c r="D31" s="29" t="s">
        <v>123</v>
      </c>
      <c r="E31" s="31" t="s">
        <v>75</v>
      </c>
      <c r="F31" s="30" t="s">
        <v>1654</v>
      </c>
      <c r="G31" s="30" t="s">
        <v>638</v>
      </c>
      <c r="H31" s="30" t="s">
        <v>1261</v>
      </c>
      <c r="I31" s="30" t="s">
        <v>638</v>
      </c>
      <c r="J31" s="30" t="s">
        <v>1261</v>
      </c>
      <c r="K31" s="30" t="s">
        <v>638</v>
      </c>
      <c r="L31" s="33">
        <v>4492.25</v>
      </c>
      <c r="M31" s="30" t="s">
        <v>1655</v>
      </c>
      <c r="N31" s="33">
        <v>341885.0007412</v>
      </c>
      <c r="O31" s="30" t="s">
        <v>1656</v>
      </c>
    </row>
    <row r="32" spans="1:15" ht="25.9" hidden="1" customHeight="1">
      <c r="A32" s="30" t="s">
        <v>422</v>
      </c>
      <c r="B32" s="29" t="s">
        <v>27</v>
      </c>
      <c r="C32" s="29" t="s">
        <v>423</v>
      </c>
      <c r="D32" s="29" t="s">
        <v>211</v>
      </c>
      <c r="E32" s="31" t="s">
        <v>119</v>
      </c>
      <c r="F32" s="30" t="s">
        <v>1657</v>
      </c>
      <c r="G32" s="30" t="s">
        <v>638</v>
      </c>
      <c r="H32" s="30" t="s">
        <v>1259</v>
      </c>
      <c r="I32" s="30" t="s">
        <v>638</v>
      </c>
      <c r="J32" s="30" t="s">
        <v>1658</v>
      </c>
      <c r="K32" s="30" t="s">
        <v>638</v>
      </c>
      <c r="L32" s="33">
        <v>4275.8143403579998</v>
      </c>
      <c r="M32" s="30" t="s">
        <v>1659</v>
      </c>
      <c r="N32" s="33">
        <v>346160.81508159998</v>
      </c>
      <c r="O32" s="30" t="s">
        <v>1660</v>
      </c>
    </row>
    <row r="33" spans="1:15" ht="25.9" hidden="1" customHeight="1">
      <c r="A33" s="30" t="s">
        <v>997</v>
      </c>
      <c r="B33" s="29" t="s">
        <v>27</v>
      </c>
      <c r="C33" s="29" t="s">
        <v>998</v>
      </c>
      <c r="D33" s="29" t="s">
        <v>123</v>
      </c>
      <c r="E33" s="31" t="s">
        <v>25</v>
      </c>
      <c r="F33" s="30" t="s">
        <v>1661</v>
      </c>
      <c r="G33" s="30" t="s">
        <v>638</v>
      </c>
      <c r="H33" s="30" t="s">
        <v>1662</v>
      </c>
      <c r="I33" s="30" t="s">
        <v>638</v>
      </c>
      <c r="J33" s="30" t="s">
        <v>1663</v>
      </c>
      <c r="K33" s="30" t="s">
        <v>638</v>
      </c>
      <c r="L33" s="33">
        <v>4067.74509984</v>
      </c>
      <c r="M33" s="30" t="s">
        <v>1664</v>
      </c>
      <c r="N33" s="33">
        <v>350228.56018139998</v>
      </c>
      <c r="O33" s="30" t="s">
        <v>1665</v>
      </c>
    </row>
    <row r="34" spans="1:15" ht="24" customHeight="1">
      <c r="A34" s="134" t="s">
        <v>497</v>
      </c>
      <c r="B34" s="135" t="s">
        <v>27</v>
      </c>
      <c r="C34" s="135" t="s">
        <v>498</v>
      </c>
      <c r="D34" s="135" t="s">
        <v>123</v>
      </c>
      <c r="E34" s="136" t="s">
        <v>34</v>
      </c>
      <c r="F34" s="134" t="s">
        <v>1666</v>
      </c>
      <c r="G34" s="134" t="s">
        <v>638</v>
      </c>
      <c r="H34" s="134" t="s">
        <v>1667</v>
      </c>
      <c r="I34" s="134" t="s">
        <v>638</v>
      </c>
      <c r="J34" s="134" t="s">
        <v>1668</v>
      </c>
      <c r="K34" s="30" t="s">
        <v>638</v>
      </c>
      <c r="L34" s="33">
        <v>3485.8551000000002</v>
      </c>
      <c r="M34" s="30" t="s">
        <v>1669</v>
      </c>
      <c r="N34" s="33">
        <v>353714.41528140003</v>
      </c>
      <c r="O34" s="30" t="s">
        <v>1670</v>
      </c>
    </row>
    <row r="35" spans="1:15" ht="24" hidden="1" customHeight="1">
      <c r="A35" s="30" t="s">
        <v>516</v>
      </c>
      <c r="B35" s="29" t="s">
        <v>27</v>
      </c>
      <c r="C35" s="29" t="s">
        <v>517</v>
      </c>
      <c r="D35" s="29" t="s">
        <v>399</v>
      </c>
      <c r="E35" s="31" t="s">
        <v>119</v>
      </c>
      <c r="F35" s="30" t="s">
        <v>1671</v>
      </c>
      <c r="G35" s="30" t="s">
        <v>638</v>
      </c>
      <c r="H35" s="30" t="s">
        <v>1672</v>
      </c>
      <c r="I35" s="30" t="s">
        <v>638</v>
      </c>
      <c r="J35" s="30" t="s">
        <v>1673</v>
      </c>
      <c r="K35" s="30" t="s">
        <v>638</v>
      </c>
      <c r="L35" s="33">
        <v>3294.5053364309997</v>
      </c>
      <c r="M35" s="30" t="s">
        <v>1674</v>
      </c>
      <c r="N35" s="33">
        <v>357008.92061779997</v>
      </c>
      <c r="O35" s="30" t="s">
        <v>1675</v>
      </c>
    </row>
    <row r="36" spans="1:15" ht="25.9" hidden="1" customHeight="1">
      <c r="A36" s="30" t="s">
        <v>917</v>
      </c>
      <c r="B36" s="29" t="s">
        <v>27</v>
      </c>
      <c r="C36" s="29" t="s">
        <v>918</v>
      </c>
      <c r="D36" s="29" t="s">
        <v>123</v>
      </c>
      <c r="E36" s="31" t="s">
        <v>34</v>
      </c>
      <c r="F36" s="30" t="s">
        <v>1676</v>
      </c>
      <c r="G36" s="30" t="s">
        <v>638</v>
      </c>
      <c r="H36" s="30" t="s">
        <v>1677</v>
      </c>
      <c r="I36" s="30" t="s">
        <v>638</v>
      </c>
      <c r="J36" s="30" t="s">
        <v>1678</v>
      </c>
      <c r="K36" s="30" t="s">
        <v>638</v>
      </c>
      <c r="L36" s="33">
        <v>3194.2315680000002</v>
      </c>
      <c r="M36" s="30" t="s">
        <v>1679</v>
      </c>
      <c r="N36" s="33">
        <v>360203.15218580002</v>
      </c>
      <c r="O36" s="30" t="s">
        <v>1680</v>
      </c>
    </row>
    <row r="37" spans="1:15" ht="24" customHeight="1">
      <c r="A37" s="134" t="s">
        <v>499</v>
      </c>
      <c r="B37" s="135" t="s">
        <v>27</v>
      </c>
      <c r="C37" s="135" t="s">
        <v>500</v>
      </c>
      <c r="D37" s="135" t="s">
        <v>123</v>
      </c>
      <c r="E37" s="136" t="s">
        <v>34</v>
      </c>
      <c r="F37" s="134" t="s">
        <v>1681</v>
      </c>
      <c r="G37" s="134" t="s">
        <v>638</v>
      </c>
      <c r="H37" s="134" t="s">
        <v>1682</v>
      </c>
      <c r="I37" s="134" t="s">
        <v>638</v>
      </c>
      <c r="J37" s="134" t="s">
        <v>1683</v>
      </c>
      <c r="K37" s="30" t="s">
        <v>638</v>
      </c>
      <c r="L37" s="33">
        <v>3099.54482448</v>
      </c>
      <c r="M37" s="30" t="s">
        <v>1684</v>
      </c>
      <c r="N37" s="33">
        <v>363302.69701030001</v>
      </c>
      <c r="O37" s="30" t="s">
        <v>1685</v>
      </c>
    </row>
    <row r="38" spans="1:15" ht="39" hidden="1" customHeight="1">
      <c r="A38" s="35" t="s">
        <v>933</v>
      </c>
      <c r="B38" s="34" t="s">
        <v>27</v>
      </c>
      <c r="C38" s="34" t="s">
        <v>934</v>
      </c>
      <c r="D38" s="34" t="s">
        <v>123</v>
      </c>
      <c r="E38" s="36" t="s">
        <v>34</v>
      </c>
      <c r="F38" s="35" t="s">
        <v>1686</v>
      </c>
      <c r="G38" s="35" t="s">
        <v>638</v>
      </c>
      <c r="H38" s="35" t="s">
        <v>1341</v>
      </c>
      <c r="I38" s="35" t="s">
        <v>638</v>
      </c>
      <c r="J38" s="35" t="s">
        <v>1687</v>
      </c>
      <c r="K38" s="35" t="s">
        <v>638</v>
      </c>
      <c r="L38" s="38">
        <v>3073.4329999999995</v>
      </c>
      <c r="M38" s="35" t="s">
        <v>1684</v>
      </c>
      <c r="N38" s="38">
        <v>366376.13001030002</v>
      </c>
      <c r="O38" s="35" t="s">
        <v>1688</v>
      </c>
    </row>
    <row r="39" spans="1:15" ht="64.900000000000006" hidden="1" customHeight="1">
      <c r="A39" s="35" t="s">
        <v>838</v>
      </c>
      <c r="B39" s="34" t="s">
        <v>27</v>
      </c>
      <c r="C39" s="34" t="s">
        <v>839</v>
      </c>
      <c r="D39" s="34" t="s">
        <v>123</v>
      </c>
      <c r="E39" s="36" t="s">
        <v>75</v>
      </c>
      <c r="F39" s="35" t="s">
        <v>1654</v>
      </c>
      <c r="G39" s="35" t="s">
        <v>638</v>
      </c>
      <c r="H39" s="35" t="s">
        <v>1291</v>
      </c>
      <c r="I39" s="35" t="s">
        <v>638</v>
      </c>
      <c r="J39" s="35" t="s">
        <v>1291</v>
      </c>
      <c r="K39" s="35" t="s">
        <v>638</v>
      </c>
      <c r="L39" s="38">
        <v>2727.19</v>
      </c>
      <c r="M39" s="35" t="s">
        <v>1689</v>
      </c>
      <c r="N39" s="38">
        <v>369103.32001030003</v>
      </c>
      <c r="O39" s="35" t="s">
        <v>1690</v>
      </c>
    </row>
    <row r="40" spans="1:15" ht="24" hidden="1" customHeight="1">
      <c r="A40" s="35" t="s">
        <v>931</v>
      </c>
      <c r="B40" s="34" t="s">
        <v>27</v>
      </c>
      <c r="C40" s="34" t="s">
        <v>932</v>
      </c>
      <c r="D40" s="34" t="s">
        <v>123</v>
      </c>
      <c r="E40" s="36" t="s">
        <v>34</v>
      </c>
      <c r="F40" s="35" t="s">
        <v>1691</v>
      </c>
      <c r="G40" s="35" t="s">
        <v>638</v>
      </c>
      <c r="H40" s="35" t="s">
        <v>1692</v>
      </c>
      <c r="I40" s="35" t="s">
        <v>638</v>
      </c>
      <c r="J40" s="35" t="s">
        <v>1693</v>
      </c>
      <c r="K40" s="35" t="s">
        <v>638</v>
      </c>
      <c r="L40" s="38">
        <v>2704.79</v>
      </c>
      <c r="M40" s="35" t="s">
        <v>1694</v>
      </c>
      <c r="N40" s="38">
        <v>371808.11001030001</v>
      </c>
      <c r="O40" s="35" t="s">
        <v>1695</v>
      </c>
    </row>
    <row r="41" spans="1:15" ht="24" hidden="1" customHeight="1">
      <c r="A41" s="35" t="s">
        <v>230</v>
      </c>
      <c r="B41" s="34" t="s">
        <v>27</v>
      </c>
      <c r="C41" s="34" t="s">
        <v>231</v>
      </c>
      <c r="D41" s="34" t="s">
        <v>123</v>
      </c>
      <c r="E41" s="36" t="s">
        <v>187</v>
      </c>
      <c r="F41" s="35" t="s">
        <v>1696</v>
      </c>
      <c r="G41" s="35" t="s">
        <v>638</v>
      </c>
      <c r="H41" s="35" t="s">
        <v>1697</v>
      </c>
      <c r="I41" s="35" t="s">
        <v>638</v>
      </c>
      <c r="J41" s="35" t="s">
        <v>1698</v>
      </c>
      <c r="K41" s="35" t="s">
        <v>638</v>
      </c>
      <c r="L41" s="38">
        <v>2525.0286120000001</v>
      </c>
      <c r="M41" s="35" t="s">
        <v>1699</v>
      </c>
      <c r="N41" s="38">
        <v>374333.1386223</v>
      </c>
      <c r="O41" s="35" t="s">
        <v>1700</v>
      </c>
    </row>
    <row r="42" spans="1:15" ht="25.9" hidden="1" customHeight="1">
      <c r="A42" s="35" t="s">
        <v>905</v>
      </c>
      <c r="B42" s="34" t="s">
        <v>27</v>
      </c>
      <c r="C42" s="34" t="s">
        <v>906</v>
      </c>
      <c r="D42" s="34" t="s">
        <v>123</v>
      </c>
      <c r="E42" s="36" t="s">
        <v>34</v>
      </c>
      <c r="F42" s="35" t="s">
        <v>1701</v>
      </c>
      <c r="G42" s="35" t="s">
        <v>638</v>
      </c>
      <c r="H42" s="35" t="s">
        <v>1702</v>
      </c>
      <c r="I42" s="35" t="s">
        <v>638</v>
      </c>
      <c r="J42" s="35" t="s">
        <v>1703</v>
      </c>
      <c r="K42" s="35" t="s">
        <v>638</v>
      </c>
      <c r="L42" s="38">
        <v>2418.2182499999999</v>
      </c>
      <c r="M42" s="35" t="s">
        <v>1704</v>
      </c>
      <c r="N42" s="38">
        <v>376751.35687229998</v>
      </c>
      <c r="O42" s="35" t="s">
        <v>1705</v>
      </c>
    </row>
    <row r="43" spans="1:15" ht="39" hidden="1" customHeight="1">
      <c r="A43" s="35" t="s">
        <v>899</v>
      </c>
      <c r="B43" s="34" t="s">
        <v>27</v>
      </c>
      <c r="C43" s="34" t="s">
        <v>900</v>
      </c>
      <c r="D43" s="34" t="s">
        <v>123</v>
      </c>
      <c r="E43" s="36" t="s">
        <v>350</v>
      </c>
      <c r="F43" s="35" t="s">
        <v>1706</v>
      </c>
      <c r="G43" s="35" t="s">
        <v>638</v>
      </c>
      <c r="H43" s="35" t="s">
        <v>1707</v>
      </c>
      <c r="I43" s="35" t="s">
        <v>638</v>
      </c>
      <c r="J43" s="35" t="s">
        <v>1708</v>
      </c>
      <c r="K43" s="35" t="s">
        <v>638</v>
      </c>
      <c r="L43" s="38">
        <v>2362.3022928750001</v>
      </c>
      <c r="M43" s="35" t="s">
        <v>1709</v>
      </c>
      <c r="N43" s="38">
        <v>379113.65916520002</v>
      </c>
      <c r="O43" s="35" t="s">
        <v>1710</v>
      </c>
    </row>
    <row r="44" spans="1:15" ht="24" hidden="1" customHeight="1">
      <c r="A44" s="35" t="s">
        <v>538</v>
      </c>
      <c r="B44" s="34" t="s">
        <v>27</v>
      </c>
      <c r="C44" s="34" t="s">
        <v>1028</v>
      </c>
      <c r="D44" s="34" t="s">
        <v>399</v>
      </c>
      <c r="E44" s="36" t="s">
        <v>119</v>
      </c>
      <c r="F44" s="35" t="s">
        <v>1711</v>
      </c>
      <c r="G44" s="35" t="s">
        <v>638</v>
      </c>
      <c r="H44" s="35" t="s">
        <v>1553</v>
      </c>
      <c r="I44" s="35" t="s">
        <v>638</v>
      </c>
      <c r="J44" s="35" t="s">
        <v>1712</v>
      </c>
      <c r="K44" s="35" t="s">
        <v>638</v>
      </c>
      <c r="L44" s="38">
        <v>2315.4306312680001</v>
      </c>
      <c r="M44" s="35" t="s">
        <v>1713</v>
      </c>
      <c r="N44" s="38">
        <v>381429.08979649999</v>
      </c>
      <c r="O44" s="35" t="s">
        <v>1714</v>
      </c>
    </row>
    <row r="45" spans="1:15" ht="25.9" hidden="1" customHeight="1">
      <c r="A45" s="35" t="s">
        <v>468</v>
      </c>
      <c r="B45" s="34" t="s">
        <v>27</v>
      </c>
      <c r="C45" s="34" t="s">
        <v>469</v>
      </c>
      <c r="D45" s="34" t="s">
        <v>123</v>
      </c>
      <c r="E45" s="36" t="s">
        <v>1013</v>
      </c>
      <c r="F45" s="35" t="s">
        <v>1715</v>
      </c>
      <c r="G45" s="35" t="s">
        <v>638</v>
      </c>
      <c r="H45" s="35" t="s">
        <v>1716</v>
      </c>
      <c r="I45" s="35" t="s">
        <v>638</v>
      </c>
      <c r="J45" s="35" t="s">
        <v>1717</v>
      </c>
      <c r="K45" s="35" t="s">
        <v>638</v>
      </c>
      <c r="L45" s="38">
        <v>2274.8452075999999</v>
      </c>
      <c r="M45" s="35" t="s">
        <v>1718</v>
      </c>
      <c r="N45" s="38">
        <v>383703.93500410003</v>
      </c>
      <c r="O45" s="35" t="s">
        <v>1719</v>
      </c>
    </row>
    <row r="46" spans="1:15" ht="25.9" hidden="1" customHeight="1">
      <c r="A46" s="35" t="s">
        <v>196</v>
      </c>
      <c r="B46" s="34" t="s">
        <v>27</v>
      </c>
      <c r="C46" s="34" t="s">
        <v>197</v>
      </c>
      <c r="D46" s="34" t="s">
        <v>123</v>
      </c>
      <c r="E46" s="36" t="s">
        <v>71</v>
      </c>
      <c r="F46" s="35" t="s">
        <v>1720</v>
      </c>
      <c r="G46" s="35" t="s">
        <v>638</v>
      </c>
      <c r="H46" s="35" t="s">
        <v>1721</v>
      </c>
      <c r="I46" s="35" t="s">
        <v>638</v>
      </c>
      <c r="J46" s="35" t="s">
        <v>1722</v>
      </c>
      <c r="K46" s="35" t="s">
        <v>638</v>
      </c>
      <c r="L46" s="38">
        <v>2258.4466797499999</v>
      </c>
      <c r="M46" s="35" t="s">
        <v>1718</v>
      </c>
      <c r="N46" s="38">
        <v>385962.38168390002</v>
      </c>
      <c r="O46" s="35" t="s">
        <v>1723</v>
      </c>
    </row>
    <row r="47" spans="1:15" ht="52.15" hidden="1" customHeight="1">
      <c r="A47" s="35" t="s">
        <v>387</v>
      </c>
      <c r="B47" s="34" t="s">
        <v>27</v>
      </c>
      <c r="C47" s="34" t="s">
        <v>388</v>
      </c>
      <c r="D47" s="34" t="s">
        <v>123</v>
      </c>
      <c r="E47" s="36" t="s">
        <v>75</v>
      </c>
      <c r="F47" s="35" t="s">
        <v>1724</v>
      </c>
      <c r="G47" s="35" t="s">
        <v>638</v>
      </c>
      <c r="H47" s="35" t="s">
        <v>1725</v>
      </c>
      <c r="I47" s="35" t="s">
        <v>638</v>
      </c>
      <c r="J47" s="35" t="s">
        <v>1726</v>
      </c>
      <c r="K47" s="35" t="s">
        <v>638</v>
      </c>
      <c r="L47" s="38">
        <v>2249.12</v>
      </c>
      <c r="M47" s="35" t="s">
        <v>1727</v>
      </c>
      <c r="N47" s="38">
        <v>388211.50168390002</v>
      </c>
      <c r="O47" s="35" t="s">
        <v>1728</v>
      </c>
    </row>
    <row r="48" spans="1:15" ht="25.9" hidden="1" customHeight="1">
      <c r="A48" s="35" t="s">
        <v>424</v>
      </c>
      <c r="B48" s="34" t="s">
        <v>27</v>
      </c>
      <c r="C48" s="34" t="s">
        <v>425</v>
      </c>
      <c r="D48" s="34" t="s">
        <v>211</v>
      </c>
      <c r="E48" s="36" t="s">
        <v>119</v>
      </c>
      <c r="F48" s="35" t="s">
        <v>1657</v>
      </c>
      <c r="G48" s="35" t="s">
        <v>638</v>
      </c>
      <c r="H48" s="35" t="s">
        <v>1316</v>
      </c>
      <c r="I48" s="35" t="s">
        <v>638</v>
      </c>
      <c r="J48" s="35" t="s">
        <v>1729</v>
      </c>
      <c r="K48" s="35" t="s">
        <v>638</v>
      </c>
      <c r="L48" s="38">
        <v>2073.1221044160002</v>
      </c>
      <c r="M48" s="35" t="s">
        <v>1730</v>
      </c>
      <c r="N48" s="38">
        <v>390284.62378830003</v>
      </c>
      <c r="O48" s="35" t="s">
        <v>1731</v>
      </c>
    </row>
    <row r="49" spans="1:15" ht="24" hidden="1" customHeight="1">
      <c r="A49" s="35" t="s">
        <v>428</v>
      </c>
      <c r="B49" s="34" t="s">
        <v>27</v>
      </c>
      <c r="C49" s="34" t="s">
        <v>429</v>
      </c>
      <c r="D49" s="34" t="s">
        <v>123</v>
      </c>
      <c r="E49" s="36" t="s">
        <v>34</v>
      </c>
      <c r="F49" s="35" t="s">
        <v>1732</v>
      </c>
      <c r="G49" s="35" t="s">
        <v>638</v>
      </c>
      <c r="H49" s="35" t="s">
        <v>1297</v>
      </c>
      <c r="I49" s="35" t="s">
        <v>638</v>
      </c>
      <c r="J49" s="35" t="s">
        <v>1733</v>
      </c>
      <c r="K49" s="35" t="s">
        <v>638</v>
      </c>
      <c r="L49" s="38">
        <v>2063.5449702020001</v>
      </c>
      <c r="M49" s="35" t="s">
        <v>1734</v>
      </c>
      <c r="N49" s="38">
        <v>392348.16875850002</v>
      </c>
      <c r="O49" s="35" t="s">
        <v>1735</v>
      </c>
    </row>
    <row r="50" spans="1:15" ht="39" hidden="1" customHeight="1">
      <c r="A50" s="35" t="s">
        <v>586</v>
      </c>
      <c r="B50" s="34" t="s">
        <v>27</v>
      </c>
      <c r="C50" s="34" t="s">
        <v>587</v>
      </c>
      <c r="D50" s="34" t="s">
        <v>211</v>
      </c>
      <c r="E50" s="36" t="s">
        <v>75</v>
      </c>
      <c r="F50" s="35" t="s">
        <v>1736</v>
      </c>
      <c r="G50" s="35" t="s">
        <v>638</v>
      </c>
      <c r="H50" s="35" t="s">
        <v>1737</v>
      </c>
      <c r="I50" s="35" t="s">
        <v>638</v>
      </c>
      <c r="J50" s="35" t="s">
        <v>1738</v>
      </c>
      <c r="K50" s="35" t="s">
        <v>638</v>
      </c>
      <c r="L50" s="38">
        <v>1936.834118919</v>
      </c>
      <c r="M50" s="35" t="s">
        <v>1739</v>
      </c>
      <c r="N50" s="38">
        <v>394285.00287740002</v>
      </c>
      <c r="O50" s="35" t="s">
        <v>1740</v>
      </c>
    </row>
    <row r="51" spans="1:15" ht="25.9" hidden="1" customHeight="1">
      <c r="A51" s="35" t="s">
        <v>403</v>
      </c>
      <c r="B51" s="34" t="s">
        <v>27</v>
      </c>
      <c r="C51" s="34" t="s">
        <v>404</v>
      </c>
      <c r="D51" s="34" t="s">
        <v>211</v>
      </c>
      <c r="E51" s="36" t="s">
        <v>119</v>
      </c>
      <c r="F51" s="35" t="s">
        <v>1741</v>
      </c>
      <c r="G51" s="35" t="s">
        <v>638</v>
      </c>
      <c r="H51" s="35" t="s">
        <v>1742</v>
      </c>
      <c r="I51" s="35" t="s">
        <v>638</v>
      </c>
      <c r="J51" s="35" t="s">
        <v>1743</v>
      </c>
      <c r="K51" s="35" t="s">
        <v>638</v>
      </c>
      <c r="L51" s="38">
        <v>1935.4462722400001</v>
      </c>
      <c r="M51" s="35" t="s">
        <v>1739</v>
      </c>
      <c r="N51" s="38">
        <v>396220.4491496</v>
      </c>
      <c r="O51" s="35" t="s">
        <v>1744</v>
      </c>
    </row>
    <row r="52" spans="1:15" ht="24" hidden="1" customHeight="1">
      <c r="A52" s="35" t="s">
        <v>1024</v>
      </c>
      <c r="B52" s="34" t="s">
        <v>27</v>
      </c>
      <c r="C52" s="34" t="s">
        <v>1025</v>
      </c>
      <c r="D52" s="34" t="s">
        <v>399</v>
      </c>
      <c r="E52" s="36" t="s">
        <v>119</v>
      </c>
      <c r="F52" s="35" t="s">
        <v>1745</v>
      </c>
      <c r="G52" s="35" t="s">
        <v>638</v>
      </c>
      <c r="H52" s="35" t="s">
        <v>1746</v>
      </c>
      <c r="I52" s="35" t="s">
        <v>638</v>
      </c>
      <c r="J52" s="35" t="s">
        <v>1747</v>
      </c>
      <c r="K52" s="35" t="s">
        <v>638</v>
      </c>
      <c r="L52" s="38">
        <v>1807.9876334820001</v>
      </c>
      <c r="M52" s="35" t="s">
        <v>1748</v>
      </c>
      <c r="N52" s="38">
        <v>398028.43678310001</v>
      </c>
      <c r="O52" s="35" t="s">
        <v>1749</v>
      </c>
    </row>
    <row r="53" spans="1:15" ht="24" customHeight="1">
      <c r="A53" s="134" t="s">
        <v>501</v>
      </c>
      <c r="B53" s="135" t="s">
        <v>27</v>
      </c>
      <c r="C53" s="135" t="s">
        <v>502</v>
      </c>
      <c r="D53" s="135" t="s">
        <v>123</v>
      </c>
      <c r="E53" s="136" t="s">
        <v>34</v>
      </c>
      <c r="F53" s="134" t="s">
        <v>1750</v>
      </c>
      <c r="G53" s="134" t="s">
        <v>638</v>
      </c>
      <c r="H53" s="134" t="s">
        <v>1751</v>
      </c>
      <c r="I53" s="134" t="s">
        <v>638</v>
      </c>
      <c r="J53" s="134" t="s">
        <v>1752</v>
      </c>
      <c r="K53" s="35" t="s">
        <v>638</v>
      </c>
      <c r="L53" s="38">
        <v>1688.1102000000001</v>
      </c>
      <c r="M53" s="35" t="s">
        <v>1753</v>
      </c>
      <c r="N53" s="38">
        <v>399716.54698310001</v>
      </c>
      <c r="O53" s="35" t="s">
        <v>1754</v>
      </c>
    </row>
    <row r="54" spans="1:15" ht="24" hidden="1" customHeight="1">
      <c r="A54" s="35" t="s">
        <v>935</v>
      </c>
      <c r="B54" s="34" t="s">
        <v>27</v>
      </c>
      <c r="C54" s="34" t="s">
        <v>936</v>
      </c>
      <c r="D54" s="34" t="s">
        <v>123</v>
      </c>
      <c r="E54" s="36" t="s">
        <v>187</v>
      </c>
      <c r="F54" s="35" t="s">
        <v>1755</v>
      </c>
      <c r="G54" s="35" t="s">
        <v>638</v>
      </c>
      <c r="H54" s="35" t="s">
        <v>1756</v>
      </c>
      <c r="I54" s="35" t="s">
        <v>638</v>
      </c>
      <c r="J54" s="35" t="s">
        <v>1757</v>
      </c>
      <c r="K54" s="35" t="s">
        <v>638</v>
      </c>
      <c r="L54" s="38">
        <v>1614.5798069999998</v>
      </c>
      <c r="M54" s="35" t="s">
        <v>1758</v>
      </c>
      <c r="N54" s="38">
        <v>401331.12679010001</v>
      </c>
      <c r="O54" s="35" t="s">
        <v>1759</v>
      </c>
    </row>
    <row r="55" spans="1:15" ht="39" hidden="1" customHeight="1">
      <c r="A55" s="35" t="s">
        <v>891</v>
      </c>
      <c r="B55" s="34" t="s">
        <v>27</v>
      </c>
      <c r="C55" s="34" t="s">
        <v>892</v>
      </c>
      <c r="D55" s="34" t="s">
        <v>123</v>
      </c>
      <c r="E55" s="36" t="s">
        <v>25</v>
      </c>
      <c r="F55" s="35" t="s">
        <v>1760</v>
      </c>
      <c r="G55" s="35" t="s">
        <v>638</v>
      </c>
      <c r="H55" s="35" t="s">
        <v>1761</v>
      </c>
      <c r="I55" s="35" t="s">
        <v>638</v>
      </c>
      <c r="J55" s="35" t="s">
        <v>1762</v>
      </c>
      <c r="K55" s="35" t="s">
        <v>638</v>
      </c>
      <c r="L55" s="38">
        <v>1553.84</v>
      </c>
      <c r="M55" s="35" t="s">
        <v>1763</v>
      </c>
      <c r="N55" s="38">
        <v>402884.96679009998</v>
      </c>
      <c r="O55" s="35" t="s">
        <v>1764</v>
      </c>
    </row>
    <row r="56" spans="1:15" ht="24" hidden="1" customHeight="1">
      <c r="A56" s="35" t="s">
        <v>417</v>
      </c>
      <c r="B56" s="34" t="s">
        <v>27</v>
      </c>
      <c r="C56" s="34" t="s">
        <v>1004</v>
      </c>
      <c r="D56" s="34" t="s">
        <v>399</v>
      </c>
      <c r="E56" s="36" t="s">
        <v>119</v>
      </c>
      <c r="F56" s="35" t="s">
        <v>1765</v>
      </c>
      <c r="G56" s="35" t="s">
        <v>638</v>
      </c>
      <c r="H56" s="35" t="s">
        <v>1766</v>
      </c>
      <c r="I56" s="35" t="s">
        <v>638</v>
      </c>
      <c r="J56" s="35" t="s">
        <v>1767</v>
      </c>
      <c r="K56" s="35" t="s">
        <v>638</v>
      </c>
      <c r="L56" s="38">
        <v>1524.3758131770001</v>
      </c>
      <c r="M56" s="35" t="s">
        <v>1768</v>
      </c>
      <c r="N56" s="38">
        <v>404409.3426033</v>
      </c>
      <c r="O56" s="35" t="s">
        <v>1769</v>
      </c>
    </row>
    <row r="57" spans="1:15" ht="39" hidden="1" customHeight="1">
      <c r="A57" s="35" t="s">
        <v>482</v>
      </c>
      <c r="B57" s="34" t="s">
        <v>27</v>
      </c>
      <c r="C57" s="34" t="s">
        <v>483</v>
      </c>
      <c r="D57" s="34" t="s">
        <v>123</v>
      </c>
      <c r="E57" s="36" t="s">
        <v>71</v>
      </c>
      <c r="F57" s="35" t="s">
        <v>1770</v>
      </c>
      <c r="G57" s="35" t="s">
        <v>638</v>
      </c>
      <c r="H57" s="35" t="s">
        <v>1771</v>
      </c>
      <c r="I57" s="35" t="s">
        <v>638</v>
      </c>
      <c r="J57" s="35" t="s">
        <v>1772</v>
      </c>
      <c r="K57" s="35" t="s">
        <v>638</v>
      </c>
      <c r="L57" s="38">
        <v>1523.8930559999999</v>
      </c>
      <c r="M57" s="35" t="s">
        <v>1768</v>
      </c>
      <c r="N57" s="38">
        <v>405933.2356593</v>
      </c>
      <c r="O57" s="35" t="s">
        <v>1773</v>
      </c>
    </row>
    <row r="58" spans="1:15" ht="25.9" hidden="1" customHeight="1">
      <c r="A58" s="35" t="s">
        <v>245</v>
      </c>
      <c r="B58" s="34" t="s">
        <v>27</v>
      </c>
      <c r="C58" s="34" t="s">
        <v>246</v>
      </c>
      <c r="D58" s="34" t="s">
        <v>123</v>
      </c>
      <c r="E58" s="36" t="s">
        <v>71</v>
      </c>
      <c r="F58" s="35" t="s">
        <v>1774</v>
      </c>
      <c r="G58" s="35" t="s">
        <v>638</v>
      </c>
      <c r="H58" s="35" t="s">
        <v>1775</v>
      </c>
      <c r="I58" s="35" t="s">
        <v>638</v>
      </c>
      <c r="J58" s="35" t="s">
        <v>1776</v>
      </c>
      <c r="K58" s="35" t="s">
        <v>638</v>
      </c>
      <c r="L58" s="38">
        <v>1494.83217629</v>
      </c>
      <c r="M58" s="35" t="s">
        <v>1768</v>
      </c>
      <c r="N58" s="38">
        <v>407428.0678356</v>
      </c>
      <c r="O58" s="35" t="s">
        <v>1777</v>
      </c>
    </row>
    <row r="59" spans="1:15" ht="25.9" customHeight="1">
      <c r="A59" s="134" t="s">
        <v>907</v>
      </c>
      <c r="B59" s="135" t="s">
        <v>27</v>
      </c>
      <c r="C59" s="135" t="s">
        <v>908</v>
      </c>
      <c r="D59" s="135" t="s">
        <v>123</v>
      </c>
      <c r="E59" s="136" t="s">
        <v>34</v>
      </c>
      <c r="F59" s="134" t="s">
        <v>1778</v>
      </c>
      <c r="G59" s="134" t="s">
        <v>638</v>
      </c>
      <c r="H59" s="134" t="s">
        <v>1779</v>
      </c>
      <c r="I59" s="134" t="s">
        <v>638</v>
      </c>
      <c r="J59" s="134" t="s">
        <v>1780</v>
      </c>
      <c r="K59" s="35" t="s">
        <v>638</v>
      </c>
      <c r="L59" s="38">
        <v>1487.7782500000001</v>
      </c>
      <c r="M59" s="35" t="s">
        <v>1768</v>
      </c>
      <c r="N59" s="38">
        <v>408915.84608559997</v>
      </c>
      <c r="O59" s="35" t="s">
        <v>1781</v>
      </c>
    </row>
    <row r="60" spans="1:15" ht="25.9" hidden="1" customHeight="1">
      <c r="A60" s="35" t="s">
        <v>389</v>
      </c>
      <c r="B60" s="34" t="s">
        <v>27</v>
      </c>
      <c r="C60" s="34" t="s">
        <v>390</v>
      </c>
      <c r="D60" s="34" t="s">
        <v>123</v>
      </c>
      <c r="E60" s="36" t="s">
        <v>75</v>
      </c>
      <c r="F60" s="35" t="s">
        <v>1724</v>
      </c>
      <c r="G60" s="35" t="s">
        <v>638</v>
      </c>
      <c r="H60" s="35" t="s">
        <v>1782</v>
      </c>
      <c r="I60" s="35" t="s">
        <v>638</v>
      </c>
      <c r="J60" s="35" t="s">
        <v>1783</v>
      </c>
      <c r="K60" s="35" t="s">
        <v>638</v>
      </c>
      <c r="L60" s="38">
        <v>1436.48</v>
      </c>
      <c r="M60" s="35" t="s">
        <v>1784</v>
      </c>
      <c r="N60" s="38">
        <v>410352.32608560001</v>
      </c>
      <c r="O60" s="35" t="s">
        <v>1785</v>
      </c>
    </row>
    <row r="61" spans="1:15" ht="25.9" hidden="1" customHeight="1">
      <c r="A61" s="35" t="s">
        <v>310</v>
      </c>
      <c r="B61" s="34" t="s">
        <v>27</v>
      </c>
      <c r="C61" s="34" t="s">
        <v>311</v>
      </c>
      <c r="D61" s="34" t="s">
        <v>123</v>
      </c>
      <c r="E61" s="36" t="s">
        <v>30</v>
      </c>
      <c r="F61" s="35" t="s">
        <v>1786</v>
      </c>
      <c r="G61" s="35" t="s">
        <v>638</v>
      </c>
      <c r="H61" s="35" t="s">
        <v>1787</v>
      </c>
      <c r="I61" s="35" t="s">
        <v>638</v>
      </c>
      <c r="J61" s="35" t="s">
        <v>1788</v>
      </c>
      <c r="K61" s="35" t="s">
        <v>638</v>
      </c>
      <c r="L61" s="38">
        <v>1416.91968</v>
      </c>
      <c r="M61" s="35" t="s">
        <v>1789</v>
      </c>
      <c r="N61" s="38">
        <v>411769.2457656</v>
      </c>
      <c r="O61" s="35" t="s">
        <v>1790</v>
      </c>
    </row>
    <row r="62" spans="1:15" ht="24" hidden="1" customHeight="1">
      <c r="A62" s="35" t="s">
        <v>300</v>
      </c>
      <c r="B62" s="34" t="s">
        <v>27</v>
      </c>
      <c r="C62" s="34" t="s">
        <v>301</v>
      </c>
      <c r="D62" s="34" t="s">
        <v>123</v>
      </c>
      <c r="E62" s="36" t="s">
        <v>187</v>
      </c>
      <c r="F62" s="35" t="s">
        <v>1791</v>
      </c>
      <c r="G62" s="35" t="s">
        <v>638</v>
      </c>
      <c r="H62" s="35" t="s">
        <v>1792</v>
      </c>
      <c r="I62" s="35" t="s">
        <v>638</v>
      </c>
      <c r="J62" s="35" t="s">
        <v>1793</v>
      </c>
      <c r="K62" s="35" t="s">
        <v>638</v>
      </c>
      <c r="L62" s="38">
        <v>1340.1169056000001</v>
      </c>
      <c r="M62" s="35" t="s">
        <v>1794</v>
      </c>
      <c r="N62" s="38">
        <v>413109.36267120001</v>
      </c>
      <c r="O62" s="35" t="s">
        <v>1795</v>
      </c>
    </row>
    <row r="63" spans="1:15" ht="24" hidden="1" customHeight="1">
      <c r="A63" s="35" t="s">
        <v>507</v>
      </c>
      <c r="B63" s="34" t="s">
        <v>27</v>
      </c>
      <c r="C63" s="34" t="s">
        <v>1015</v>
      </c>
      <c r="D63" s="34" t="s">
        <v>399</v>
      </c>
      <c r="E63" s="36" t="s">
        <v>119</v>
      </c>
      <c r="F63" s="35" t="s">
        <v>1796</v>
      </c>
      <c r="G63" s="35" t="s">
        <v>638</v>
      </c>
      <c r="H63" s="35" t="s">
        <v>1553</v>
      </c>
      <c r="I63" s="35" t="s">
        <v>638</v>
      </c>
      <c r="J63" s="35" t="s">
        <v>1797</v>
      </c>
      <c r="K63" s="35" t="s">
        <v>638</v>
      </c>
      <c r="L63" s="38">
        <v>1334.834102666</v>
      </c>
      <c r="M63" s="35" t="s">
        <v>1794</v>
      </c>
      <c r="N63" s="38">
        <v>414444.19677390001</v>
      </c>
      <c r="O63" s="35" t="s">
        <v>1798</v>
      </c>
    </row>
    <row r="64" spans="1:15" ht="25.9" hidden="1" customHeight="1">
      <c r="A64" s="35" t="s">
        <v>407</v>
      </c>
      <c r="B64" s="34" t="s">
        <v>27</v>
      </c>
      <c r="C64" s="34" t="s">
        <v>408</v>
      </c>
      <c r="D64" s="34" t="s">
        <v>211</v>
      </c>
      <c r="E64" s="36" t="s">
        <v>119</v>
      </c>
      <c r="F64" s="35" t="s">
        <v>1741</v>
      </c>
      <c r="G64" s="35" t="s">
        <v>638</v>
      </c>
      <c r="H64" s="35" t="s">
        <v>1799</v>
      </c>
      <c r="I64" s="35" t="s">
        <v>638</v>
      </c>
      <c r="J64" s="35" t="s">
        <v>1800</v>
      </c>
      <c r="K64" s="35" t="s">
        <v>638</v>
      </c>
      <c r="L64" s="38">
        <v>1317.75065344</v>
      </c>
      <c r="M64" s="35" t="s">
        <v>1794</v>
      </c>
      <c r="N64" s="38">
        <v>415761.94742729998</v>
      </c>
      <c r="O64" s="35" t="s">
        <v>1801</v>
      </c>
    </row>
    <row r="65" spans="1:15" ht="25.9" hidden="1" customHeight="1">
      <c r="A65" s="35" t="s">
        <v>977</v>
      </c>
      <c r="B65" s="34" t="s">
        <v>27</v>
      </c>
      <c r="C65" s="34" t="s">
        <v>978</v>
      </c>
      <c r="D65" s="34" t="s">
        <v>123</v>
      </c>
      <c r="E65" s="36" t="s">
        <v>71</v>
      </c>
      <c r="F65" s="35" t="s">
        <v>1802</v>
      </c>
      <c r="G65" s="35" t="s">
        <v>638</v>
      </c>
      <c r="H65" s="35" t="s">
        <v>1803</v>
      </c>
      <c r="I65" s="35" t="s">
        <v>638</v>
      </c>
      <c r="J65" s="35" t="s">
        <v>1804</v>
      </c>
      <c r="K65" s="35" t="s">
        <v>638</v>
      </c>
      <c r="L65" s="38">
        <v>1226.8351680000001</v>
      </c>
      <c r="M65" s="35" t="s">
        <v>1805</v>
      </c>
      <c r="N65" s="38">
        <v>416988.7825953</v>
      </c>
      <c r="O65" s="35" t="s">
        <v>1806</v>
      </c>
    </row>
    <row r="66" spans="1:15" ht="24" hidden="1" customHeight="1">
      <c r="A66" s="35" t="s">
        <v>548</v>
      </c>
      <c r="B66" s="34" t="s">
        <v>27</v>
      </c>
      <c r="C66" s="34" t="s">
        <v>1030</v>
      </c>
      <c r="D66" s="34" t="s">
        <v>399</v>
      </c>
      <c r="E66" s="36" t="s">
        <v>119</v>
      </c>
      <c r="F66" s="35" t="s">
        <v>1807</v>
      </c>
      <c r="G66" s="35" t="s">
        <v>638</v>
      </c>
      <c r="H66" s="35" t="s">
        <v>1808</v>
      </c>
      <c r="I66" s="35" t="s">
        <v>638</v>
      </c>
      <c r="J66" s="35" t="s">
        <v>1809</v>
      </c>
      <c r="K66" s="35" t="s">
        <v>638</v>
      </c>
      <c r="L66" s="38">
        <v>1122.8179235279999</v>
      </c>
      <c r="M66" s="35" t="s">
        <v>1810</v>
      </c>
      <c r="N66" s="38">
        <v>418111.60051880003</v>
      </c>
      <c r="O66" s="35" t="s">
        <v>1811</v>
      </c>
    </row>
    <row r="67" spans="1:15" ht="24" hidden="1" customHeight="1">
      <c r="A67" s="35" t="s">
        <v>298</v>
      </c>
      <c r="B67" s="34" t="s">
        <v>27</v>
      </c>
      <c r="C67" s="34" t="s">
        <v>299</v>
      </c>
      <c r="D67" s="34" t="s">
        <v>123</v>
      </c>
      <c r="E67" s="36" t="s">
        <v>187</v>
      </c>
      <c r="F67" s="35" t="s">
        <v>1812</v>
      </c>
      <c r="G67" s="35" t="s">
        <v>638</v>
      </c>
      <c r="H67" s="35" t="s">
        <v>1813</v>
      </c>
      <c r="I67" s="35" t="s">
        <v>638</v>
      </c>
      <c r="J67" s="35" t="s">
        <v>1814</v>
      </c>
      <c r="K67" s="35" t="s">
        <v>638</v>
      </c>
      <c r="L67" s="38">
        <v>1102.52126084</v>
      </c>
      <c r="M67" s="35" t="s">
        <v>1815</v>
      </c>
      <c r="N67" s="38">
        <v>419214.12177959998</v>
      </c>
      <c r="O67" s="35" t="s">
        <v>1816</v>
      </c>
    </row>
    <row r="68" spans="1:15" ht="25.9" hidden="1" customHeight="1">
      <c r="A68" s="35" t="s">
        <v>169</v>
      </c>
      <c r="B68" s="34" t="s">
        <v>27</v>
      </c>
      <c r="C68" s="34" t="s">
        <v>170</v>
      </c>
      <c r="D68" s="34" t="s">
        <v>123</v>
      </c>
      <c r="E68" s="36" t="s">
        <v>34</v>
      </c>
      <c r="F68" s="35" t="s">
        <v>1817</v>
      </c>
      <c r="G68" s="35" t="s">
        <v>638</v>
      </c>
      <c r="H68" s="35" t="s">
        <v>1818</v>
      </c>
      <c r="I68" s="35" t="s">
        <v>638</v>
      </c>
      <c r="J68" s="35" t="s">
        <v>1819</v>
      </c>
      <c r="K68" s="35" t="s">
        <v>638</v>
      </c>
      <c r="L68" s="38">
        <v>1095.1051540000001</v>
      </c>
      <c r="M68" s="35" t="s">
        <v>1815</v>
      </c>
      <c r="N68" s="38">
        <v>420309.22693359997</v>
      </c>
      <c r="O68" s="35" t="s">
        <v>1820</v>
      </c>
    </row>
    <row r="69" spans="1:15" ht="39" hidden="1" customHeight="1">
      <c r="A69" s="35" t="s">
        <v>426</v>
      </c>
      <c r="B69" s="34" t="s">
        <v>27</v>
      </c>
      <c r="C69" s="34" t="s">
        <v>427</v>
      </c>
      <c r="D69" s="34" t="s">
        <v>123</v>
      </c>
      <c r="E69" s="36" t="s">
        <v>75</v>
      </c>
      <c r="F69" s="35" t="s">
        <v>1821</v>
      </c>
      <c r="G69" s="35" t="s">
        <v>638</v>
      </c>
      <c r="H69" s="35" t="s">
        <v>1466</v>
      </c>
      <c r="I69" s="35" t="s">
        <v>638</v>
      </c>
      <c r="J69" s="35" t="s">
        <v>1822</v>
      </c>
      <c r="K69" s="35" t="s">
        <v>638</v>
      </c>
      <c r="L69" s="38">
        <v>1083.8664000000001</v>
      </c>
      <c r="M69" s="35" t="s">
        <v>1815</v>
      </c>
      <c r="N69" s="38">
        <v>421393.09333359997</v>
      </c>
      <c r="O69" s="35" t="s">
        <v>1823</v>
      </c>
    </row>
    <row r="70" spans="1:15" ht="39" hidden="1" customHeight="1">
      <c r="A70" s="35" t="s">
        <v>554</v>
      </c>
      <c r="B70" s="34" t="s">
        <v>27</v>
      </c>
      <c r="C70" s="34" t="s">
        <v>555</v>
      </c>
      <c r="D70" s="34" t="s">
        <v>123</v>
      </c>
      <c r="E70" s="36" t="s">
        <v>25</v>
      </c>
      <c r="F70" s="35" t="s">
        <v>1824</v>
      </c>
      <c r="G70" s="35" t="s">
        <v>638</v>
      </c>
      <c r="H70" s="35" t="s">
        <v>1825</v>
      </c>
      <c r="I70" s="35" t="s">
        <v>638</v>
      </c>
      <c r="J70" s="35" t="s">
        <v>1826</v>
      </c>
      <c r="K70" s="35" t="s">
        <v>638</v>
      </c>
      <c r="L70" s="38">
        <v>1013.49587745</v>
      </c>
      <c r="M70" s="35" t="s">
        <v>1827</v>
      </c>
      <c r="N70" s="38">
        <v>422406.58921110001</v>
      </c>
      <c r="O70" s="35" t="s">
        <v>1828</v>
      </c>
    </row>
    <row r="71" spans="1:15" ht="25.9" hidden="1" customHeight="1">
      <c r="A71" s="35" t="s">
        <v>941</v>
      </c>
      <c r="B71" s="34" t="s">
        <v>27</v>
      </c>
      <c r="C71" s="34" t="s">
        <v>942</v>
      </c>
      <c r="D71" s="34" t="s">
        <v>123</v>
      </c>
      <c r="E71" s="36" t="s">
        <v>943</v>
      </c>
      <c r="F71" s="35" t="s">
        <v>1829</v>
      </c>
      <c r="G71" s="35" t="s">
        <v>638</v>
      </c>
      <c r="H71" s="35" t="s">
        <v>1830</v>
      </c>
      <c r="I71" s="35" t="s">
        <v>638</v>
      </c>
      <c r="J71" s="35" t="s">
        <v>1831</v>
      </c>
      <c r="K71" s="35" t="s">
        <v>638</v>
      </c>
      <c r="L71" s="38">
        <v>994.00156800000002</v>
      </c>
      <c r="M71" s="35" t="s">
        <v>1827</v>
      </c>
      <c r="N71" s="38">
        <v>423400.59077910002</v>
      </c>
      <c r="O71" s="35" t="s">
        <v>1832</v>
      </c>
    </row>
    <row r="72" spans="1:15" ht="25.9" hidden="1" customHeight="1">
      <c r="A72" s="35" t="s">
        <v>194</v>
      </c>
      <c r="B72" s="34" t="s">
        <v>27</v>
      </c>
      <c r="C72" s="34" t="s">
        <v>195</v>
      </c>
      <c r="D72" s="34" t="s">
        <v>123</v>
      </c>
      <c r="E72" s="36" t="s">
        <v>71</v>
      </c>
      <c r="F72" s="35" t="s">
        <v>1833</v>
      </c>
      <c r="G72" s="35" t="s">
        <v>638</v>
      </c>
      <c r="H72" s="35" t="s">
        <v>1834</v>
      </c>
      <c r="I72" s="35" t="s">
        <v>638</v>
      </c>
      <c r="J72" s="35" t="s">
        <v>1835</v>
      </c>
      <c r="K72" s="35" t="s">
        <v>638</v>
      </c>
      <c r="L72" s="38">
        <v>975.13725563499997</v>
      </c>
      <c r="M72" s="35" t="s">
        <v>1836</v>
      </c>
      <c r="N72" s="38">
        <v>424375.72803469998</v>
      </c>
      <c r="O72" s="35" t="s">
        <v>1837</v>
      </c>
    </row>
    <row r="73" spans="1:15" ht="39" hidden="1" customHeight="1">
      <c r="A73" s="35" t="s">
        <v>344</v>
      </c>
      <c r="B73" s="34" t="s">
        <v>27</v>
      </c>
      <c r="C73" s="34" t="s">
        <v>345</v>
      </c>
      <c r="D73" s="34" t="s">
        <v>123</v>
      </c>
      <c r="E73" s="36" t="s">
        <v>75</v>
      </c>
      <c r="F73" s="35" t="s">
        <v>1838</v>
      </c>
      <c r="G73" s="35" t="s">
        <v>638</v>
      </c>
      <c r="H73" s="35" t="s">
        <v>1839</v>
      </c>
      <c r="I73" s="35" t="s">
        <v>638</v>
      </c>
      <c r="J73" s="35" t="s">
        <v>1840</v>
      </c>
      <c r="K73" s="35" t="s">
        <v>638</v>
      </c>
      <c r="L73" s="38">
        <v>939.67200000000003</v>
      </c>
      <c r="M73" s="35" t="s">
        <v>1836</v>
      </c>
      <c r="N73" s="38">
        <v>425315.4000347</v>
      </c>
      <c r="O73" s="35" t="s">
        <v>1841</v>
      </c>
    </row>
    <row r="74" spans="1:15" ht="25.9" hidden="1" customHeight="1">
      <c r="A74" s="35" t="s">
        <v>418</v>
      </c>
      <c r="B74" s="34" t="s">
        <v>27</v>
      </c>
      <c r="C74" s="34" t="s">
        <v>419</v>
      </c>
      <c r="D74" s="34" t="s">
        <v>211</v>
      </c>
      <c r="E74" s="36" t="s">
        <v>119</v>
      </c>
      <c r="F74" s="35" t="s">
        <v>1842</v>
      </c>
      <c r="G74" s="35" t="s">
        <v>638</v>
      </c>
      <c r="H74" s="35" t="s">
        <v>1843</v>
      </c>
      <c r="I74" s="35" t="s">
        <v>638</v>
      </c>
      <c r="J74" s="35" t="s">
        <v>1844</v>
      </c>
      <c r="K74" s="35" t="s">
        <v>638</v>
      </c>
      <c r="L74" s="38">
        <v>857.19961615800003</v>
      </c>
      <c r="M74" s="35" t="s">
        <v>1845</v>
      </c>
      <c r="N74" s="38">
        <v>426172.5996509</v>
      </c>
      <c r="O74" s="35" t="s">
        <v>1846</v>
      </c>
    </row>
    <row r="75" spans="1:15" ht="25.9" hidden="1" customHeight="1">
      <c r="A75" s="35" t="s">
        <v>939</v>
      </c>
      <c r="B75" s="34" t="s">
        <v>24</v>
      </c>
      <c r="C75" s="34" t="s">
        <v>940</v>
      </c>
      <c r="D75" s="34" t="s">
        <v>123</v>
      </c>
      <c r="E75" s="36" t="s">
        <v>25</v>
      </c>
      <c r="F75" s="35" t="s">
        <v>1847</v>
      </c>
      <c r="G75" s="35" t="s">
        <v>638</v>
      </c>
      <c r="H75" s="35" t="s">
        <v>1848</v>
      </c>
      <c r="I75" s="35" t="s">
        <v>638</v>
      </c>
      <c r="J75" s="35" t="s">
        <v>1849</v>
      </c>
      <c r="K75" s="35" t="s">
        <v>638</v>
      </c>
      <c r="L75" s="38">
        <v>831.07920000000001</v>
      </c>
      <c r="M75" s="35" t="s">
        <v>1850</v>
      </c>
      <c r="N75" s="38">
        <v>427003.67885089997</v>
      </c>
      <c r="O75" s="35" t="s">
        <v>1851</v>
      </c>
    </row>
    <row r="76" spans="1:15" ht="25.9" hidden="1" customHeight="1">
      <c r="A76" s="35" t="s">
        <v>929</v>
      </c>
      <c r="B76" s="34" t="s">
        <v>27</v>
      </c>
      <c r="C76" s="34" t="s">
        <v>930</v>
      </c>
      <c r="D76" s="34" t="s">
        <v>123</v>
      </c>
      <c r="E76" s="36" t="s">
        <v>71</v>
      </c>
      <c r="F76" s="35" t="s">
        <v>1852</v>
      </c>
      <c r="G76" s="35" t="s">
        <v>638</v>
      </c>
      <c r="H76" s="35" t="s">
        <v>1853</v>
      </c>
      <c r="I76" s="35" t="s">
        <v>638</v>
      </c>
      <c r="J76" s="35" t="s">
        <v>1854</v>
      </c>
      <c r="K76" s="35" t="s">
        <v>638</v>
      </c>
      <c r="L76" s="38">
        <v>829.19600000000003</v>
      </c>
      <c r="M76" s="35" t="s">
        <v>1850</v>
      </c>
      <c r="N76" s="38">
        <v>427832.87485090003</v>
      </c>
      <c r="O76" s="35" t="s">
        <v>1855</v>
      </c>
    </row>
    <row r="77" spans="1:15" ht="25.9" hidden="1" customHeight="1">
      <c r="A77" s="35" t="s">
        <v>237</v>
      </c>
      <c r="B77" s="34" t="s">
        <v>27</v>
      </c>
      <c r="C77" s="34" t="s">
        <v>238</v>
      </c>
      <c r="D77" s="34" t="s">
        <v>123</v>
      </c>
      <c r="E77" s="36" t="s">
        <v>71</v>
      </c>
      <c r="F77" s="35" t="s">
        <v>1856</v>
      </c>
      <c r="G77" s="35" t="s">
        <v>638</v>
      </c>
      <c r="H77" s="35" t="s">
        <v>1857</v>
      </c>
      <c r="I77" s="35" t="s">
        <v>638</v>
      </c>
      <c r="J77" s="35" t="s">
        <v>1858</v>
      </c>
      <c r="K77" s="35" t="s">
        <v>638</v>
      </c>
      <c r="L77" s="38">
        <v>760.010625</v>
      </c>
      <c r="M77" s="35" t="s">
        <v>1859</v>
      </c>
      <c r="N77" s="38">
        <v>428592.88547590002</v>
      </c>
      <c r="O77" s="35" t="s">
        <v>1860</v>
      </c>
    </row>
    <row r="78" spans="1:15" ht="25.9" hidden="1" customHeight="1">
      <c r="A78" s="35" t="s">
        <v>243</v>
      </c>
      <c r="B78" s="34" t="s">
        <v>27</v>
      </c>
      <c r="C78" s="34" t="s">
        <v>244</v>
      </c>
      <c r="D78" s="34" t="s">
        <v>123</v>
      </c>
      <c r="E78" s="36" t="s">
        <v>71</v>
      </c>
      <c r="F78" s="35" t="s">
        <v>1861</v>
      </c>
      <c r="G78" s="35" t="s">
        <v>638</v>
      </c>
      <c r="H78" s="35" t="s">
        <v>1862</v>
      </c>
      <c r="I78" s="35" t="s">
        <v>638</v>
      </c>
      <c r="J78" s="35" t="s">
        <v>1863</v>
      </c>
      <c r="K78" s="35" t="s">
        <v>638</v>
      </c>
      <c r="L78" s="38">
        <v>748.00274999999999</v>
      </c>
      <c r="M78" s="35" t="s">
        <v>1864</v>
      </c>
      <c r="N78" s="38">
        <v>429340.88822590001</v>
      </c>
      <c r="O78" s="35" t="s">
        <v>1865</v>
      </c>
    </row>
    <row r="79" spans="1:15" ht="24" hidden="1" customHeight="1">
      <c r="A79" s="35" t="s">
        <v>952</v>
      </c>
      <c r="B79" s="34" t="s">
        <v>27</v>
      </c>
      <c r="C79" s="34" t="s">
        <v>953</v>
      </c>
      <c r="D79" s="34" t="s">
        <v>123</v>
      </c>
      <c r="E79" s="36" t="s">
        <v>75</v>
      </c>
      <c r="F79" s="35" t="s">
        <v>1866</v>
      </c>
      <c r="G79" s="35" t="s">
        <v>638</v>
      </c>
      <c r="H79" s="35" t="s">
        <v>1867</v>
      </c>
      <c r="I79" s="35" t="s">
        <v>638</v>
      </c>
      <c r="J79" s="35" t="s">
        <v>1868</v>
      </c>
      <c r="K79" s="35" t="s">
        <v>638</v>
      </c>
      <c r="L79" s="38">
        <v>672.59087999999997</v>
      </c>
      <c r="M79" s="35" t="s">
        <v>1869</v>
      </c>
      <c r="N79" s="38">
        <v>430013.47910589998</v>
      </c>
      <c r="O79" s="35" t="s">
        <v>1870</v>
      </c>
    </row>
    <row r="80" spans="1:15" ht="25.9" hidden="1" customHeight="1">
      <c r="A80" s="35" t="s">
        <v>598</v>
      </c>
      <c r="B80" s="34" t="s">
        <v>27</v>
      </c>
      <c r="C80" s="34" t="s">
        <v>599</v>
      </c>
      <c r="D80" s="34" t="s">
        <v>211</v>
      </c>
      <c r="E80" s="36" t="s">
        <v>119</v>
      </c>
      <c r="F80" s="35" t="s">
        <v>1871</v>
      </c>
      <c r="G80" s="35" t="s">
        <v>638</v>
      </c>
      <c r="H80" s="35" t="s">
        <v>1872</v>
      </c>
      <c r="I80" s="35" t="s">
        <v>638</v>
      </c>
      <c r="J80" s="35" t="s">
        <v>1873</v>
      </c>
      <c r="K80" s="35" t="s">
        <v>638</v>
      </c>
      <c r="L80" s="38">
        <v>633.91282642199997</v>
      </c>
      <c r="M80" s="35" t="s">
        <v>1874</v>
      </c>
      <c r="N80" s="38">
        <v>430647.3919323</v>
      </c>
      <c r="O80" s="35" t="s">
        <v>1875</v>
      </c>
    </row>
    <row r="81" spans="1:15" ht="24" hidden="1" customHeight="1">
      <c r="A81" s="35" t="s">
        <v>486</v>
      </c>
      <c r="B81" s="34" t="s">
        <v>27</v>
      </c>
      <c r="C81" s="34" t="s">
        <v>487</v>
      </c>
      <c r="D81" s="34" t="s">
        <v>123</v>
      </c>
      <c r="E81" s="36" t="s">
        <v>187</v>
      </c>
      <c r="F81" s="35" t="s">
        <v>1876</v>
      </c>
      <c r="G81" s="35" t="s">
        <v>638</v>
      </c>
      <c r="H81" s="35" t="s">
        <v>1877</v>
      </c>
      <c r="I81" s="35" t="s">
        <v>638</v>
      </c>
      <c r="J81" s="35" t="s">
        <v>1878</v>
      </c>
      <c r="K81" s="35" t="s">
        <v>638</v>
      </c>
      <c r="L81" s="38">
        <v>631.96828536299995</v>
      </c>
      <c r="M81" s="35" t="s">
        <v>1874</v>
      </c>
      <c r="N81" s="38">
        <v>431279.36021770001</v>
      </c>
      <c r="O81" s="35" t="s">
        <v>1879</v>
      </c>
    </row>
    <row r="82" spans="1:15" ht="25.9" hidden="1" customHeight="1">
      <c r="A82" s="35" t="s">
        <v>600</v>
      </c>
      <c r="B82" s="34" t="s">
        <v>27</v>
      </c>
      <c r="C82" s="34" t="s">
        <v>601</v>
      </c>
      <c r="D82" s="34" t="s">
        <v>211</v>
      </c>
      <c r="E82" s="36" t="s">
        <v>119</v>
      </c>
      <c r="F82" s="35" t="s">
        <v>1871</v>
      </c>
      <c r="G82" s="35" t="s">
        <v>638</v>
      </c>
      <c r="H82" s="35" t="s">
        <v>1880</v>
      </c>
      <c r="I82" s="35" t="s">
        <v>638</v>
      </c>
      <c r="J82" s="35" t="s">
        <v>1881</v>
      </c>
      <c r="K82" s="35" t="s">
        <v>638</v>
      </c>
      <c r="L82" s="38">
        <v>628.99877350400004</v>
      </c>
      <c r="M82" s="35" t="s">
        <v>1874</v>
      </c>
      <c r="N82" s="38">
        <v>431908.35899119999</v>
      </c>
      <c r="O82" s="35" t="s">
        <v>1882</v>
      </c>
    </row>
    <row r="83" spans="1:15" ht="39" hidden="1" customHeight="1">
      <c r="A83" s="35" t="s">
        <v>1061</v>
      </c>
      <c r="B83" s="34" t="s">
        <v>27</v>
      </c>
      <c r="C83" s="34" t="s">
        <v>1062</v>
      </c>
      <c r="D83" s="34" t="s">
        <v>211</v>
      </c>
      <c r="E83" s="36" t="s">
        <v>75</v>
      </c>
      <c r="F83" s="35" t="s">
        <v>1883</v>
      </c>
      <c r="G83" s="35" t="s">
        <v>638</v>
      </c>
      <c r="H83" s="35" t="s">
        <v>1884</v>
      </c>
      <c r="I83" s="35" t="s">
        <v>638</v>
      </c>
      <c r="J83" s="35" t="s">
        <v>1885</v>
      </c>
      <c r="K83" s="35" t="s">
        <v>638</v>
      </c>
      <c r="L83" s="38">
        <v>627.38993952600003</v>
      </c>
      <c r="M83" s="35" t="s">
        <v>1874</v>
      </c>
      <c r="N83" s="38">
        <v>432535.74893070001</v>
      </c>
      <c r="O83" s="35" t="s">
        <v>1886</v>
      </c>
    </row>
    <row r="84" spans="1:15" ht="24" hidden="1" customHeight="1">
      <c r="A84" s="8" t="s">
        <v>398</v>
      </c>
      <c r="B84" s="7" t="s">
        <v>27</v>
      </c>
      <c r="C84" s="7" t="s">
        <v>1003</v>
      </c>
      <c r="D84" s="7" t="s">
        <v>399</v>
      </c>
      <c r="E84" s="9" t="s">
        <v>119</v>
      </c>
      <c r="F84" s="8" t="s">
        <v>1887</v>
      </c>
      <c r="G84" s="8" t="s">
        <v>638</v>
      </c>
      <c r="H84" s="8" t="s">
        <v>1888</v>
      </c>
      <c r="I84" s="8" t="s">
        <v>638</v>
      </c>
      <c r="J84" s="8" t="s">
        <v>1889</v>
      </c>
      <c r="K84" s="8" t="s">
        <v>638</v>
      </c>
      <c r="L84" s="10">
        <v>621.40228651200005</v>
      </c>
      <c r="M84" s="8" t="s">
        <v>1874</v>
      </c>
      <c r="N84" s="10">
        <v>433157.15121719998</v>
      </c>
      <c r="O84" s="8" t="s">
        <v>1890</v>
      </c>
    </row>
    <row r="85" spans="1:15" ht="24" hidden="1" customHeight="1">
      <c r="A85" s="8" t="s">
        <v>439</v>
      </c>
      <c r="B85" s="7" t="s">
        <v>27</v>
      </c>
      <c r="C85" s="7" t="s">
        <v>1010</v>
      </c>
      <c r="D85" s="7" t="s">
        <v>399</v>
      </c>
      <c r="E85" s="9" t="s">
        <v>119</v>
      </c>
      <c r="F85" s="8" t="s">
        <v>1891</v>
      </c>
      <c r="G85" s="8" t="s">
        <v>638</v>
      </c>
      <c r="H85" s="8" t="s">
        <v>1892</v>
      </c>
      <c r="I85" s="8" t="s">
        <v>638</v>
      </c>
      <c r="J85" s="8" t="s">
        <v>1893</v>
      </c>
      <c r="K85" s="8" t="s">
        <v>638</v>
      </c>
      <c r="L85" s="10">
        <v>617.90208490800001</v>
      </c>
      <c r="M85" s="8" t="s">
        <v>1874</v>
      </c>
      <c r="N85" s="10">
        <v>433775.05330209999</v>
      </c>
      <c r="O85" s="8" t="s">
        <v>1894</v>
      </c>
    </row>
    <row r="86" spans="1:15" ht="24" hidden="1" customHeight="1">
      <c r="A86" s="8" t="s">
        <v>944</v>
      </c>
      <c r="B86" s="7" t="s">
        <v>27</v>
      </c>
      <c r="C86" s="7" t="s">
        <v>945</v>
      </c>
      <c r="D86" s="7" t="s">
        <v>123</v>
      </c>
      <c r="E86" s="9" t="s">
        <v>187</v>
      </c>
      <c r="F86" s="8" t="s">
        <v>1895</v>
      </c>
      <c r="G86" s="8" t="s">
        <v>638</v>
      </c>
      <c r="H86" s="8" t="s">
        <v>1896</v>
      </c>
      <c r="I86" s="8" t="s">
        <v>638</v>
      </c>
      <c r="J86" s="8" t="s">
        <v>1897</v>
      </c>
      <c r="K86" s="8" t="s">
        <v>638</v>
      </c>
      <c r="L86" s="10">
        <v>617.58547199999998</v>
      </c>
      <c r="M86" s="8" t="s">
        <v>1874</v>
      </c>
      <c r="N86" s="10">
        <v>434392.63877409999</v>
      </c>
      <c r="O86" s="8" t="s">
        <v>1898</v>
      </c>
    </row>
    <row r="87" spans="1:15" ht="25.9" hidden="1" customHeight="1">
      <c r="A87" s="8" t="s">
        <v>338</v>
      </c>
      <c r="B87" s="7" t="s">
        <v>27</v>
      </c>
      <c r="C87" s="7" t="s">
        <v>339</v>
      </c>
      <c r="D87" s="7" t="s">
        <v>123</v>
      </c>
      <c r="E87" s="9" t="s">
        <v>75</v>
      </c>
      <c r="F87" s="8" t="s">
        <v>1899</v>
      </c>
      <c r="G87" s="8" t="s">
        <v>638</v>
      </c>
      <c r="H87" s="8" t="s">
        <v>1900</v>
      </c>
      <c r="I87" s="8" t="s">
        <v>638</v>
      </c>
      <c r="J87" s="8" t="s">
        <v>1901</v>
      </c>
      <c r="K87" s="8" t="s">
        <v>638</v>
      </c>
      <c r="L87" s="10">
        <v>617.52599999999995</v>
      </c>
      <c r="M87" s="8" t="s">
        <v>1874</v>
      </c>
      <c r="N87" s="10">
        <v>435010.16477410001</v>
      </c>
      <c r="O87" s="8" t="s">
        <v>1902</v>
      </c>
    </row>
    <row r="88" spans="1:15" ht="24" hidden="1" customHeight="1">
      <c r="A88" s="8" t="s">
        <v>226</v>
      </c>
      <c r="B88" s="7" t="s">
        <v>27</v>
      </c>
      <c r="C88" s="7" t="s">
        <v>227</v>
      </c>
      <c r="D88" s="7" t="s">
        <v>123</v>
      </c>
      <c r="E88" s="9" t="s">
        <v>187</v>
      </c>
      <c r="F88" s="8" t="s">
        <v>1903</v>
      </c>
      <c r="G88" s="8" t="s">
        <v>638</v>
      </c>
      <c r="H88" s="8" t="s">
        <v>1904</v>
      </c>
      <c r="I88" s="8" t="s">
        <v>638</v>
      </c>
      <c r="J88" s="8" t="s">
        <v>1905</v>
      </c>
      <c r="K88" s="8" t="s">
        <v>638</v>
      </c>
      <c r="L88" s="10">
        <v>596.62617599999999</v>
      </c>
      <c r="M88" s="8" t="s">
        <v>1906</v>
      </c>
      <c r="N88" s="10">
        <v>435606.7909501</v>
      </c>
      <c r="O88" s="8" t="s">
        <v>1907</v>
      </c>
    </row>
    <row r="89" spans="1:15" ht="24" hidden="1" customHeight="1">
      <c r="A89" s="8" t="s">
        <v>960</v>
      </c>
      <c r="B89" s="7" t="s">
        <v>27</v>
      </c>
      <c r="C89" s="7" t="s">
        <v>961</v>
      </c>
      <c r="D89" s="7" t="s">
        <v>123</v>
      </c>
      <c r="E89" s="9" t="s">
        <v>75</v>
      </c>
      <c r="F89" s="8" t="s">
        <v>1724</v>
      </c>
      <c r="G89" s="8" t="s">
        <v>638</v>
      </c>
      <c r="H89" s="8" t="s">
        <v>1908</v>
      </c>
      <c r="I89" s="8" t="s">
        <v>638</v>
      </c>
      <c r="J89" s="8" t="s">
        <v>1909</v>
      </c>
      <c r="K89" s="8" t="s">
        <v>638</v>
      </c>
      <c r="L89" s="10">
        <v>587.67999999999995</v>
      </c>
      <c r="M89" s="8" t="s">
        <v>1906</v>
      </c>
      <c r="N89" s="10">
        <v>436194.47095009999</v>
      </c>
      <c r="O89" s="8" t="s">
        <v>1910</v>
      </c>
    </row>
    <row r="90" spans="1:15" ht="25.9" hidden="1" customHeight="1">
      <c r="A90" s="8" t="s">
        <v>348</v>
      </c>
      <c r="B90" s="7" t="s">
        <v>27</v>
      </c>
      <c r="C90" s="7" t="s">
        <v>349</v>
      </c>
      <c r="D90" s="7" t="s">
        <v>123</v>
      </c>
      <c r="E90" s="9" t="s">
        <v>30</v>
      </c>
      <c r="F90" s="8" t="s">
        <v>1911</v>
      </c>
      <c r="G90" s="8" t="s">
        <v>638</v>
      </c>
      <c r="H90" s="8" t="s">
        <v>1588</v>
      </c>
      <c r="I90" s="8" t="s">
        <v>638</v>
      </c>
      <c r="J90" s="8" t="s">
        <v>1912</v>
      </c>
      <c r="K90" s="8" t="s">
        <v>638</v>
      </c>
      <c r="L90" s="10">
        <v>583.87398200099994</v>
      </c>
      <c r="M90" s="8" t="s">
        <v>1906</v>
      </c>
      <c r="N90" s="10">
        <v>436778.34493209998</v>
      </c>
      <c r="O90" s="8" t="s">
        <v>1913</v>
      </c>
    </row>
    <row r="91" spans="1:15" ht="39" hidden="1" customHeight="1">
      <c r="A91" s="8" t="s">
        <v>215</v>
      </c>
      <c r="B91" s="7" t="s">
        <v>27</v>
      </c>
      <c r="C91" s="7" t="s">
        <v>216</v>
      </c>
      <c r="D91" s="7" t="s">
        <v>211</v>
      </c>
      <c r="E91" s="9" t="s">
        <v>212</v>
      </c>
      <c r="F91" s="8" t="s">
        <v>1914</v>
      </c>
      <c r="G91" s="8" t="s">
        <v>638</v>
      </c>
      <c r="H91" s="8" t="s">
        <v>1915</v>
      </c>
      <c r="I91" s="8" t="s">
        <v>638</v>
      </c>
      <c r="J91" s="8" t="s">
        <v>1916</v>
      </c>
      <c r="K91" s="8" t="s">
        <v>638</v>
      </c>
      <c r="L91" s="10">
        <v>545.36268640000003</v>
      </c>
      <c r="M91" s="8" t="s">
        <v>1917</v>
      </c>
      <c r="N91" s="10">
        <v>437323.70761849999</v>
      </c>
      <c r="O91" s="8" t="s">
        <v>1918</v>
      </c>
    </row>
    <row r="92" spans="1:15" ht="39" hidden="1" customHeight="1">
      <c r="A92" s="8" t="s">
        <v>322</v>
      </c>
      <c r="B92" s="7" t="s">
        <v>27</v>
      </c>
      <c r="C92" s="7" t="s">
        <v>323</v>
      </c>
      <c r="D92" s="7" t="s">
        <v>123</v>
      </c>
      <c r="E92" s="9" t="s">
        <v>75</v>
      </c>
      <c r="F92" s="8" t="s">
        <v>1919</v>
      </c>
      <c r="G92" s="8" t="s">
        <v>638</v>
      </c>
      <c r="H92" s="8" t="s">
        <v>1920</v>
      </c>
      <c r="I92" s="8" t="s">
        <v>638</v>
      </c>
      <c r="J92" s="8" t="s">
        <v>1921</v>
      </c>
      <c r="K92" s="8" t="s">
        <v>638</v>
      </c>
      <c r="L92" s="10">
        <v>540.73464392999995</v>
      </c>
      <c r="M92" s="8" t="s">
        <v>1917</v>
      </c>
      <c r="N92" s="10">
        <v>437864.4422624</v>
      </c>
      <c r="O92" s="8" t="s">
        <v>1922</v>
      </c>
    </row>
    <row r="93" spans="1:15" ht="52.15" hidden="1" customHeight="1">
      <c r="A93" s="8" t="s">
        <v>316</v>
      </c>
      <c r="B93" s="7" t="s">
        <v>27</v>
      </c>
      <c r="C93" s="7" t="s">
        <v>317</v>
      </c>
      <c r="D93" s="7" t="s">
        <v>211</v>
      </c>
      <c r="E93" s="9" t="s">
        <v>212</v>
      </c>
      <c r="F93" s="8" t="s">
        <v>1923</v>
      </c>
      <c r="G93" s="8" t="s">
        <v>638</v>
      </c>
      <c r="H93" s="8" t="s">
        <v>1924</v>
      </c>
      <c r="I93" s="8" t="s">
        <v>638</v>
      </c>
      <c r="J93" s="8" t="s">
        <v>1925</v>
      </c>
      <c r="K93" s="8" t="s">
        <v>638</v>
      </c>
      <c r="L93" s="10">
        <v>524.90233599999999</v>
      </c>
      <c r="M93" s="8" t="s">
        <v>1917</v>
      </c>
      <c r="N93" s="10">
        <v>438389.3445984</v>
      </c>
      <c r="O93" s="8" t="s">
        <v>1926</v>
      </c>
    </row>
    <row r="94" spans="1:15" ht="24" hidden="1" customHeight="1">
      <c r="A94" s="8" t="s">
        <v>545</v>
      </c>
      <c r="B94" s="7" t="s">
        <v>27</v>
      </c>
      <c r="C94" s="7" t="s">
        <v>1029</v>
      </c>
      <c r="D94" s="7" t="s">
        <v>399</v>
      </c>
      <c r="E94" s="9" t="s">
        <v>119</v>
      </c>
      <c r="F94" s="8" t="s">
        <v>1927</v>
      </c>
      <c r="G94" s="8" t="s">
        <v>638</v>
      </c>
      <c r="H94" s="8" t="s">
        <v>1928</v>
      </c>
      <c r="I94" s="8" t="s">
        <v>638</v>
      </c>
      <c r="J94" s="8" t="s">
        <v>1929</v>
      </c>
      <c r="K94" s="8" t="s">
        <v>638</v>
      </c>
      <c r="L94" s="10">
        <v>513.27624940800001</v>
      </c>
      <c r="M94" s="8" t="s">
        <v>1930</v>
      </c>
      <c r="N94" s="10">
        <v>438902.62084779999</v>
      </c>
      <c r="O94" s="8" t="s">
        <v>1931</v>
      </c>
    </row>
    <row r="95" spans="1:15" ht="25.9" hidden="1" customHeight="1">
      <c r="A95" s="8" t="s">
        <v>454</v>
      </c>
      <c r="B95" s="7" t="s">
        <v>27</v>
      </c>
      <c r="C95" s="7" t="s">
        <v>455</v>
      </c>
      <c r="D95" s="7" t="s">
        <v>123</v>
      </c>
      <c r="E95" s="9" t="s">
        <v>187</v>
      </c>
      <c r="F95" s="8" t="s">
        <v>1932</v>
      </c>
      <c r="G95" s="8" t="s">
        <v>638</v>
      </c>
      <c r="H95" s="8" t="s">
        <v>1933</v>
      </c>
      <c r="I95" s="8" t="s">
        <v>638</v>
      </c>
      <c r="J95" s="8" t="s">
        <v>1934</v>
      </c>
      <c r="K95" s="8" t="s">
        <v>638</v>
      </c>
      <c r="L95" s="10">
        <v>476.97408000000001</v>
      </c>
      <c r="M95" s="8" t="s">
        <v>1935</v>
      </c>
      <c r="N95" s="10">
        <v>439379.5949278</v>
      </c>
      <c r="O95" s="8" t="s">
        <v>1936</v>
      </c>
    </row>
    <row r="96" spans="1:15" ht="39" hidden="1" customHeight="1">
      <c r="A96" s="8" t="s">
        <v>983</v>
      </c>
      <c r="B96" s="7" t="s">
        <v>27</v>
      </c>
      <c r="C96" s="7" t="s">
        <v>984</v>
      </c>
      <c r="D96" s="7" t="s">
        <v>123</v>
      </c>
      <c r="E96" s="9" t="s">
        <v>75</v>
      </c>
      <c r="F96" s="8" t="s">
        <v>1937</v>
      </c>
      <c r="G96" s="8" t="s">
        <v>638</v>
      </c>
      <c r="H96" s="8" t="s">
        <v>1938</v>
      </c>
      <c r="I96" s="8" t="s">
        <v>638</v>
      </c>
      <c r="J96" s="8" t="s">
        <v>1939</v>
      </c>
      <c r="K96" s="8" t="s">
        <v>638</v>
      </c>
      <c r="L96" s="10">
        <v>467.51566500000001</v>
      </c>
      <c r="M96" s="8" t="s">
        <v>1935</v>
      </c>
      <c r="N96" s="10">
        <v>439847.11059280002</v>
      </c>
      <c r="O96" s="8" t="s">
        <v>1940</v>
      </c>
    </row>
    <row r="97" spans="1:15" ht="25.9" hidden="1" customHeight="1">
      <c r="A97" s="8" t="s">
        <v>294</v>
      </c>
      <c r="B97" s="7" t="s">
        <v>27</v>
      </c>
      <c r="C97" s="7" t="s">
        <v>295</v>
      </c>
      <c r="D97" s="7" t="s">
        <v>123</v>
      </c>
      <c r="E97" s="9" t="s">
        <v>25</v>
      </c>
      <c r="F97" s="8" t="s">
        <v>1941</v>
      </c>
      <c r="G97" s="8" t="s">
        <v>638</v>
      </c>
      <c r="H97" s="8" t="s">
        <v>1942</v>
      </c>
      <c r="I97" s="8" t="s">
        <v>638</v>
      </c>
      <c r="J97" s="8" t="s">
        <v>1943</v>
      </c>
      <c r="K97" s="8" t="s">
        <v>638</v>
      </c>
      <c r="L97" s="10">
        <v>435.93033600000001</v>
      </c>
      <c r="M97" s="8" t="s">
        <v>1935</v>
      </c>
      <c r="N97" s="10">
        <v>440283.04092880001</v>
      </c>
      <c r="O97" s="8" t="s">
        <v>1944</v>
      </c>
    </row>
    <row r="98" spans="1:15" ht="25.9" hidden="1" customHeight="1">
      <c r="A98" s="8" t="s">
        <v>377</v>
      </c>
      <c r="B98" s="7" t="s">
        <v>27</v>
      </c>
      <c r="C98" s="7" t="s">
        <v>378</v>
      </c>
      <c r="D98" s="7" t="s">
        <v>123</v>
      </c>
      <c r="E98" s="9" t="s">
        <v>71</v>
      </c>
      <c r="F98" s="8" t="s">
        <v>1945</v>
      </c>
      <c r="G98" s="8" t="s">
        <v>638</v>
      </c>
      <c r="H98" s="8" t="s">
        <v>1946</v>
      </c>
      <c r="I98" s="8" t="s">
        <v>638</v>
      </c>
      <c r="J98" s="8" t="s">
        <v>1947</v>
      </c>
      <c r="K98" s="8" t="s">
        <v>638</v>
      </c>
      <c r="L98" s="10">
        <v>429.94273500000003</v>
      </c>
      <c r="M98" s="8" t="s">
        <v>1948</v>
      </c>
      <c r="N98" s="10">
        <v>440712.9836638</v>
      </c>
      <c r="O98" s="8" t="s">
        <v>1949</v>
      </c>
    </row>
    <row r="99" spans="1:15" ht="25.9" hidden="1" customHeight="1">
      <c r="A99" s="8" t="s">
        <v>241</v>
      </c>
      <c r="B99" s="7" t="s">
        <v>27</v>
      </c>
      <c r="C99" s="7" t="s">
        <v>242</v>
      </c>
      <c r="D99" s="7" t="s">
        <v>123</v>
      </c>
      <c r="E99" s="9" t="s">
        <v>71</v>
      </c>
      <c r="F99" s="8" t="s">
        <v>1950</v>
      </c>
      <c r="G99" s="8" t="s">
        <v>638</v>
      </c>
      <c r="H99" s="8" t="s">
        <v>1951</v>
      </c>
      <c r="I99" s="8" t="s">
        <v>638</v>
      </c>
      <c r="J99" s="8" t="s">
        <v>1952</v>
      </c>
      <c r="K99" s="8" t="s">
        <v>638</v>
      </c>
      <c r="L99" s="10">
        <v>419.86129249999999</v>
      </c>
      <c r="M99" s="8" t="s">
        <v>1948</v>
      </c>
      <c r="N99" s="10">
        <v>441132.84495629999</v>
      </c>
      <c r="O99" s="8" t="s">
        <v>1953</v>
      </c>
    </row>
    <row r="100" spans="1:15" ht="39" hidden="1" customHeight="1">
      <c r="A100" s="8" t="s">
        <v>320</v>
      </c>
      <c r="B100" s="7" t="s">
        <v>27</v>
      </c>
      <c r="C100" s="7" t="s">
        <v>321</v>
      </c>
      <c r="D100" s="7" t="s">
        <v>123</v>
      </c>
      <c r="E100" s="9" t="s">
        <v>71</v>
      </c>
      <c r="F100" s="8" t="s">
        <v>1954</v>
      </c>
      <c r="G100" s="8" t="s">
        <v>638</v>
      </c>
      <c r="H100" s="8" t="s">
        <v>1955</v>
      </c>
      <c r="I100" s="8" t="s">
        <v>638</v>
      </c>
      <c r="J100" s="8" t="s">
        <v>1956</v>
      </c>
      <c r="K100" s="8" t="s">
        <v>638</v>
      </c>
      <c r="L100" s="10">
        <v>387.56343512000001</v>
      </c>
      <c r="M100" s="8" t="s">
        <v>1948</v>
      </c>
      <c r="N100" s="10">
        <v>441520.40839140001</v>
      </c>
      <c r="O100" s="8" t="s">
        <v>1957</v>
      </c>
    </row>
    <row r="101" spans="1:15" ht="25.9" hidden="1" customHeight="1">
      <c r="A101" s="8" t="s">
        <v>146</v>
      </c>
      <c r="B101" s="7" t="s">
        <v>27</v>
      </c>
      <c r="C101" s="7" t="s">
        <v>147</v>
      </c>
      <c r="D101" s="7" t="s">
        <v>123</v>
      </c>
      <c r="E101" s="9" t="s">
        <v>75</v>
      </c>
      <c r="F101" s="8" t="s">
        <v>1958</v>
      </c>
      <c r="G101" s="8" t="s">
        <v>638</v>
      </c>
      <c r="H101" s="8" t="s">
        <v>1959</v>
      </c>
      <c r="I101" s="8" t="s">
        <v>638</v>
      </c>
      <c r="J101" s="8" t="s">
        <v>1960</v>
      </c>
      <c r="K101" s="8" t="s">
        <v>638</v>
      </c>
      <c r="L101" s="10">
        <v>362.56</v>
      </c>
      <c r="M101" s="8" t="s">
        <v>1961</v>
      </c>
      <c r="N101" s="10">
        <v>441882.96839140001</v>
      </c>
      <c r="O101" s="8" t="s">
        <v>1962</v>
      </c>
    </row>
    <row r="102" spans="1:15" ht="24" hidden="1" customHeight="1">
      <c r="A102" s="8" t="s">
        <v>239</v>
      </c>
      <c r="B102" s="7" t="s">
        <v>27</v>
      </c>
      <c r="C102" s="7" t="s">
        <v>240</v>
      </c>
      <c r="D102" s="7" t="s">
        <v>123</v>
      </c>
      <c r="E102" s="9" t="s">
        <v>34</v>
      </c>
      <c r="F102" s="8" t="s">
        <v>1963</v>
      </c>
      <c r="G102" s="8" t="s">
        <v>638</v>
      </c>
      <c r="H102" s="8" t="s">
        <v>1818</v>
      </c>
      <c r="I102" s="8" t="s">
        <v>638</v>
      </c>
      <c r="J102" s="8" t="s">
        <v>1964</v>
      </c>
      <c r="K102" s="8" t="s">
        <v>638</v>
      </c>
      <c r="L102" s="10">
        <v>352.77466278600002</v>
      </c>
      <c r="M102" s="8" t="s">
        <v>1961</v>
      </c>
      <c r="N102" s="10">
        <v>442235.74305420002</v>
      </c>
      <c r="O102" s="8" t="s">
        <v>1965</v>
      </c>
    </row>
    <row r="103" spans="1:15" ht="39" hidden="1" customHeight="1">
      <c r="A103" s="8" t="s">
        <v>1049</v>
      </c>
      <c r="B103" s="7" t="s">
        <v>27</v>
      </c>
      <c r="C103" s="7" t="s">
        <v>1050</v>
      </c>
      <c r="D103" s="7" t="s">
        <v>123</v>
      </c>
      <c r="E103" s="9" t="s">
        <v>75</v>
      </c>
      <c r="F103" s="8" t="s">
        <v>1966</v>
      </c>
      <c r="G103" s="8" t="s">
        <v>638</v>
      </c>
      <c r="H103" s="8" t="s">
        <v>1967</v>
      </c>
      <c r="I103" s="8" t="s">
        <v>638</v>
      </c>
      <c r="J103" s="8" t="s">
        <v>1968</v>
      </c>
      <c r="K103" s="8" t="s">
        <v>638</v>
      </c>
      <c r="L103" s="10">
        <v>351.48141269799999</v>
      </c>
      <c r="M103" s="8" t="s">
        <v>1961</v>
      </c>
      <c r="N103" s="10">
        <v>442587.22446689999</v>
      </c>
      <c r="O103" s="8" t="s">
        <v>1969</v>
      </c>
    </row>
    <row r="104" spans="1:15" ht="25.9" hidden="1" customHeight="1">
      <c r="A104" s="8" t="s">
        <v>148</v>
      </c>
      <c r="B104" s="7" t="s">
        <v>27</v>
      </c>
      <c r="C104" s="7" t="s">
        <v>149</v>
      </c>
      <c r="D104" s="7" t="s">
        <v>123</v>
      </c>
      <c r="E104" s="9" t="s">
        <v>75</v>
      </c>
      <c r="F104" s="8" t="s">
        <v>1958</v>
      </c>
      <c r="G104" s="8" t="s">
        <v>638</v>
      </c>
      <c r="H104" s="8" t="s">
        <v>1970</v>
      </c>
      <c r="I104" s="8" t="s">
        <v>638</v>
      </c>
      <c r="J104" s="8" t="s">
        <v>1971</v>
      </c>
      <c r="K104" s="8" t="s">
        <v>638</v>
      </c>
      <c r="L104" s="10">
        <v>350.6</v>
      </c>
      <c r="M104" s="8" t="s">
        <v>1961</v>
      </c>
      <c r="N104" s="10">
        <v>442937.82446690003</v>
      </c>
      <c r="O104" s="8" t="s">
        <v>1972</v>
      </c>
    </row>
    <row r="105" spans="1:15" ht="39" hidden="1" customHeight="1">
      <c r="A105" s="8" t="s">
        <v>383</v>
      </c>
      <c r="B105" s="7" t="s">
        <v>27</v>
      </c>
      <c r="C105" s="7" t="s">
        <v>384</v>
      </c>
      <c r="D105" s="7" t="s">
        <v>123</v>
      </c>
      <c r="E105" s="9" t="s">
        <v>75</v>
      </c>
      <c r="F105" s="8" t="s">
        <v>1654</v>
      </c>
      <c r="G105" s="8" t="s">
        <v>638</v>
      </c>
      <c r="H105" s="8" t="s">
        <v>1973</v>
      </c>
      <c r="I105" s="8" t="s">
        <v>638</v>
      </c>
      <c r="J105" s="8" t="s">
        <v>1973</v>
      </c>
      <c r="K105" s="8" t="s">
        <v>638</v>
      </c>
      <c r="L105" s="10">
        <v>318.51</v>
      </c>
      <c r="M105" s="8" t="s">
        <v>1974</v>
      </c>
      <c r="N105" s="10">
        <v>443256.33446689998</v>
      </c>
      <c r="O105" s="8" t="s">
        <v>1975</v>
      </c>
    </row>
    <row r="106" spans="1:15" ht="39" hidden="1" customHeight="1">
      <c r="A106" s="8" t="s">
        <v>171</v>
      </c>
      <c r="B106" s="7" t="s">
        <v>27</v>
      </c>
      <c r="C106" s="7" t="s">
        <v>172</v>
      </c>
      <c r="D106" s="7" t="s">
        <v>123</v>
      </c>
      <c r="E106" s="9" t="s">
        <v>75</v>
      </c>
      <c r="F106" s="8" t="s">
        <v>1976</v>
      </c>
      <c r="G106" s="8" t="s">
        <v>638</v>
      </c>
      <c r="H106" s="8" t="s">
        <v>1977</v>
      </c>
      <c r="I106" s="8" t="s">
        <v>638</v>
      </c>
      <c r="J106" s="8" t="s">
        <v>1978</v>
      </c>
      <c r="K106" s="8" t="s">
        <v>638</v>
      </c>
      <c r="L106" s="10">
        <v>311.42557799999997</v>
      </c>
      <c r="M106" s="8" t="s">
        <v>1974</v>
      </c>
      <c r="N106" s="10">
        <v>443567.7600449</v>
      </c>
      <c r="O106" s="8" t="s">
        <v>1979</v>
      </c>
    </row>
    <row r="107" spans="1:15" ht="25.9" hidden="1" customHeight="1">
      <c r="A107" s="8" t="s">
        <v>420</v>
      </c>
      <c r="B107" s="7" t="s">
        <v>27</v>
      </c>
      <c r="C107" s="7" t="s">
        <v>421</v>
      </c>
      <c r="D107" s="7" t="s">
        <v>211</v>
      </c>
      <c r="E107" s="9" t="s">
        <v>119</v>
      </c>
      <c r="F107" s="8" t="s">
        <v>1842</v>
      </c>
      <c r="G107" s="8" t="s">
        <v>638</v>
      </c>
      <c r="H107" s="8" t="s">
        <v>1980</v>
      </c>
      <c r="I107" s="8" t="s">
        <v>638</v>
      </c>
      <c r="J107" s="8" t="s">
        <v>1981</v>
      </c>
      <c r="K107" s="8" t="s">
        <v>638</v>
      </c>
      <c r="L107" s="10">
        <v>306.704449818</v>
      </c>
      <c r="M107" s="8" t="s">
        <v>1974</v>
      </c>
      <c r="N107" s="10">
        <v>443874.46449470002</v>
      </c>
      <c r="O107" s="8" t="s">
        <v>1982</v>
      </c>
    </row>
    <row r="108" spans="1:15" ht="25.9" hidden="1" customHeight="1">
      <c r="A108" s="8" t="s">
        <v>592</v>
      </c>
      <c r="B108" s="7" t="s">
        <v>27</v>
      </c>
      <c r="C108" s="7" t="s">
        <v>593</v>
      </c>
      <c r="D108" s="7" t="s">
        <v>211</v>
      </c>
      <c r="E108" s="9" t="s">
        <v>119</v>
      </c>
      <c r="F108" s="8" t="s">
        <v>1983</v>
      </c>
      <c r="G108" s="8" t="s">
        <v>638</v>
      </c>
      <c r="H108" s="8" t="s">
        <v>1984</v>
      </c>
      <c r="I108" s="8" t="s">
        <v>638</v>
      </c>
      <c r="J108" s="8" t="s">
        <v>1985</v>
      </c>
      <c r="K108" s="8" t="s">
        <v>638</v>
      </c>
      <c r="L108" s="10">
        <v>297.87481020000001</v>
      </c>
      <c r="M108" s="8" t="s">
        <v>1974</v>
      </c>
      <c r="N108" s="10">
        <v>444172.33930489997</v>
      </c>
      <c r="O108" s="8" t="s">
        <v>1986</v>
      </c>
    </row>
    <row r="109" spans="1:15" ht="25.9" hidden="1" customHeight="1">
      <c r="A109" s="8" t="s">
        <v>303</v>
      </c>
      <c r="B109" s="7" t="s">
        <v>27</v>
      </c>
      <c r="C109" s="7" t="s">
        <v>304</v>
      </c>
      <c r="D109" s="7" t="s">
        <v>123</v>
      </c>
      <c r="E109" s="9" t="s">
        <v>34</v>
      </c>
      <c r="F109" s="8" t="s">
        <v>1987</v>
      </c>
      <c r="G109" s="8" t="s">
        <v>638</v>
      </c>
      <c r="H109" s="8" t="s">
        <v>1818</v>
      </c>
      <c r="I109" s="8" t="s">
        <v>638</v>
      </c>
      <c r="J109" s="8" t="s">
        <v>1988</v>
      </c>
      <c r="K109" s="8" t="s">
        <v>638</v>
      </c>
      <c r="L109" s="10">
        <v>296.58403944000003</v>
      </c>
      <c r="M109" s="8" t="s">
        <v>1974</v>
      </c>
      <c r="N109" s="10">
        <v>444468.92334430001</v>
      </c>
      <c r="O109" s="8" t="s">
        <v>1989</v>
      </c>
    </row>
    <row r="110" spans="1:15" ht="24" hidden="1" customHeight="1">
      <c r="A110" s="8" t="s">
        <v>1020</v>
      </c>
      <c r="B110" s="7" t="s">
        <v>27</v>
      </c>
      <c r="C110" s="7" t="s">
        <v>1021</v>
      </c>
      <c r="D110" s="7" t="s">
        <v>399</v>
      </c>
      <c r="E110" s="9" t="s">
        <v>119</v>
      </c>
      <c r="F110" s="8" t="s">
        <v>1990</v>
      </c>
      <c r="G110" s="8" t="s">
        <v>638</v>
      </c>
      <c r="H110" s="8" t="s">
        <v>1991</v>
      </c>
      <c r="I110" s="8" t="s">
        <v>638</v>
      </c>
      <c r="J110" s="8" t="s">
        <v>1992</v>
      </c>
      <c r="K110" s="8" t="s">
        <v>638</v>
      </c>
      <c r="L110" s="10">
        <v>286.82080811999998</v>
      </c>
      <c r="M110" s="8" t="s">
        <v>1993</v>
      </c>
      <c r="N110" s="10">
        <v>444755.7441524</v>
      </c>
      <c r="O110" s="8" t="s">
        <v>1994</v>
      </c>
    </row>
    <row r="111" spans="1:15" ht="25.9" hidden="1" customHeight="1">
      <c r="A111" s="8" t="s">
        <v>190</v>
      </c>
      <c r="B111" s="7" t="s">
        <v>27</v>
      </c>
      <c r="C111" s="7" t="s">
        <v>191</v>
      </c>
      <c r="D111" s="7" t="s">
        <v>123</v>
      </c>
      <c r="E111" s="9" t="s">
        <v>34</v>
      </c>
      <c r="F111" s="8" t="s">
        <v>1995</v>
      </c>
      <c r="G111" s="8" t="s">
        <v>638</v>
      </c>
      <c r="H111" s="8" t="s">
        <v>1996</v>
      </c>
      <c r="I111" s="8" t="s">
        <v>638</v>
      </c>
      <c r="J111" s="8" t="s">
        <v>1997</v>
      </c>
      <c r="K111" s="8" t="s">
        <v>638</v>
      </c>
      <c r="L111" s="10">
        <v>267.17575679999999</v>
      </c>
      <c r="M111" s="8" t="s">
        <v>1993</v>
      </c>
      <c r="N111" s="10">
        <v>445022.91990919999</v>
      </c>
      <c r="O111" s="8" t="s">
        <v>1998</v>
      </c>
    </row>
    <row r="112" spans="1:15" ht="39" hidden="1" customHeight="1">
      <c r="A112" s="8" t="s">
        <v>596</v>
      </c>
      <c r="B112" s="7" t="s">
        <v>27</v>
      </c>
      <c r="C112" s="7" t="s">
        <v>597</v>
      </c>
      <c r="D112" s="7" t="s">
        <v>123</v>
      </c>
      <c r="E112" s="9" t="s">
        <v>25</v>
      </c>
      <c r="F112" s="8" t="s">
        <v>1999</v>
      </c>
      <c r="G112" s="8" t="s">
        <v>638</v>
      </c>
      <c r="H112" s="8" t="s">
        <v>2000</v>
      </c>
      <c r="I112" s="8" t="s">
        <v>638</v>
      </c>
      <c r="J112" s="8" t="s">
        <v>2001</v>
      </c>
      <c r="K112" s="8" t="s">
        <v>638</v>
      </c>
      <c r="L112" s="10">
        <v>264.75976800000001</v>
      </c>
      <c r="M112" s="8" t="s">
        <v>1993</v>
      </c>
      <c r="N112" s="10">
        <v>445287.67967719998</v>
      </c>
      <c r="O112" s="8" t="s">
        <v>2002</v>
      </c>
    </row>
    <row r="113" spans="1:15" ht="24" hidden="1" customHeight="1">
      <c r="A113" s="8" t="s">
        <v>314</v>
      </c>
      <c r="B113" s="7" t="s">
        <v>27</v>
      </c>
      <c r="C113" s="7" t="s">
        <v>315</v>
      </c>
      <c r="D113" s="7" t="s">
        <v>211</v>
      </c>
      <c r="E113" s="9" t="s">
        <v>212</v>
      </c>
      <c r="F113" s="8" t="s">
        <v>2003</v>
      </c>
      <c r="G113" s="8" t="s">
        <v>638</v>
      </c>
      <c r="H113" s="8" t="s">
        <v>2004</v>
      </c>
      <c r="I113" s="8" t="s">
        <v>638</v>
      </c>
      <c r="J113" s="8" t="s">
        <v>2005</v>
      </c>
      <c r="K113" s="8" t="s">
        <v>638</v>
      </c>
      <c r="L113" s="10">
        <v>251.62175999999999</v>
      </c>
      <c r="M113" s="8" t="s">
        <v>1993</v>
      </c>
      <c r="N113" s="10">
        <v>445539.30143719999</v>
      </c>
      <c r="O113" s="8" t="s">
        <v>2006</v>
      </c>
    </row>
    <row r="114" spans="1:15" ht="25.9" hidden="1" customHeight="1">
      <c r="A114" s="8" t="s">
        <v>334</v>
      </c>
      <c r="B114" s="7" t="s">
        <v>27</v>
      </c>
      <c r="C114" s="7" t="s">
        <v>335</v>
      </c>
      <c r="D114" s="7" t="s">
        <v>123</v>
      </c>
      <c r="E114" s="9" t="s">
        <v>75</v>
      </c>
      <c r="F114" s="8" t="s">
        <v>2007</v>
      </c>
      <c r="G114" s="8" t="s">
        <v>638</v>
      </c>
      <c r="H114" s="8" t="s">
        <v>2008</v>
      </c>
      <c r="I114" s="8" t="s">
        <v>638</v>
      </c>
      <c r="J114" s="8" t="s">
        <v>2009</v>
      </c>
      <c r="K114" s="8" t="s">
        <v>638</v>
      </c>
      <c r="L114" s="10">
        <v>244.13399999999999</v>
      </c>
      <c r="M114" s="8" t="s">
        <v>2010</v>
      </c>
      <c r="N114" s="10">
        <v>445783.43543720001</v>
      </c>
      <c r="O114" s="8" t="s">
        <v>2011</v>
      </c>
    </row>
    <row r="115" spans="1:15" ht="25.9" hidden="1" customHeight="1">
      <c r="A115" s="8" t="s">
        <v>987</v>
      </c>
      <c r="B115" s="7" t="s">
        <v>27</v>
      </c>
      <c r="C115" s="7" t="s">
        <v>988</v>
      </c>
      <c r="D115" s="7" t="s">
        <v>123</v>
      </c>
      <c r="E115" s="9" t="s">
        <v>187</v>
      </c>
      <c r="F115" s="8" t="s">
        <v>2012</v>
      </c>
      <c r="G115" s="8" t="s">
        <v>638</v>
      </c>
      <c r="H115" s="8" t="s">
        <v>2013</v>
      </c>
      <c r="I115" s="8" t="s">
        <v>638</v>
      </c>
      <c r="J115" s="8" t="s">
        <v>2014</v>
      </c>
      <c r="K115" s="8" t="s">
        <v>638</v>
      </c>
      <c r="L115" s="10">
        <v>224.78056000000001</v>
      </c>
      <c r="M115" s="8" t="s">
        <v>2010</v>
      </c>
      <c r="N115" s="10">
        <v>446008.21599719999</v>
      </c>
      <c r="O115" s="8" t="s">
        <v>2015</v>
      </c>
    </row>
    <row r="116" spans="1:15" ht="39" hidden="1" customHeight="1">
      <c r="A116" s="8" t="s">
        <v>213</v>
      </c>
      <c r="B116" s="7" t="s">
        <v>27</v>
      </c>
      <c r="C116" s="7" t="s">
        <v>214</v>
      </c>
      <c r="D116" s="7" t="s">
        <v>211</v>
      </c>
      <c r="E116" s="9" t="s">
        <v>212</v>
      </c>
      <c r="F116" s="8" t="s">
        <v>2016</v>
      </c>
      <c r="G116" s="8" t="s">
        <v>638</v>
      </c>
      <c r="H116" s="8" t="s">
        <v>2004</v>
      </c>
      <c r="I116" s="8" t="s">
        <v>638</v>
      </c>
      <c r="J116" s="8" t="s">
        <v>2017</v>
      </c>
      <c r="K116" s="8" t="s">
        <v>638</v>
      </c>
      <c r="L116" s="10">
        <v>221.16244800000001</v>
      </c>
      <c r="M116" s="8" t="s">
        <v>2010</v>
      </c>
      <c r="N116" s="10">
        <v>446229.37844519998</v>
      </c>
      <c r="O116" s="8" t="s">
        <v>2018</v>
      </c>
    </row>
    <row r="117" spans="1:15" ht="39" hidden="1" customHeight="1">
      <c r="A117" s="8" t="s">
        <v>222</v>
      </c>
      <c r="B117" s="7" t="s">
        <v>27</v>
      </c>
      <c r="C117" s="7" t="s">
        <v>223</v>
      </c>
      <c r="D117" s="7" t="s">
        <v>123</v>
      </c>
      <c r="E117" s="9" t="s">
        <v>71</v>
      </c>
      <c r="F117" s="8" t="s">
        <v>2019</v>
      </c>
      <c r="G117" s="8" t="s">
        <v>638</v>
      </c>
      <c r="H117" s="8" t="s">
        <v>2020</v>
      </c>
      <c r="I117" s="8" t="s">
        <v>638</v>
      </c>
      <c r="J117" s="8" t="s">
        <v>2021</v>
      </c>
      <c r="K117" s="8" t="s">
        <v>638</v>
      </c>
      <c r="L117" s="10">
        <v>196.39935</v>
      </c>
      <c r="M117" s="8" t="s">
        <v>2022</v>
      </c>
      <c r="N117" s="10">
        <v>446425.7777952</v>
      </c>
      <c r="O117" s="8" t="s">
        <v>2023</v>
      </c>
    </row>
    <row r="118" spans="1:15" ht="52.15" hidden="1" customHeight="1">
      <c r="A118" s="8" t="s">
        <v>979</v>
      </c>
      <c r="B118" s="7" t="s">
        <v>27</v>
      </c>
      <c r="C118" s="7" t="s">
        <v>980</v>
      </c>
      <c r="D118" s="7" t="s">
        <v>123</v>
      </c>
      <c r="E118" s="9" t="s">
        <v>75</v>
      </c>
      <c r="F118" s="8" t="s">
        <v>2024</v>
      </c>
      <c r="G118" s="8" t="s">
        <v>638</v>
      </c>
      <c r="H118" s="8" t="s">
        <v>2025</v>
      </c>
      <c r="I118" s="8" t="s">
        <v>638</v>
      </c>
      <c r="J118" s="8" t="s">
        <v>2026</v>
      </c>
      <c r="K118" s="8" t="s">
        <v>638</v>
      </c>
      <c r="L118" s="10">
        <v>194.74</v>
      </c>
      <c r="M118" s="8" t="s">
        <v>2022</v>
      </c>
      <c r="N118" s="10">
        <v>446620.51779519999</v>
      </c>
      <c r="O118" s="8" t="s">
        <v>2027</v>
      </c>
    </row>
    <row r="119" spans="1:15" ht="25.9" hidden="1" customHeight="1">
      <c r="A119" s="8" t="s">
        <v>973</v>
      </c>
      <c r="B119" s="7" t="s">
        <v>27</v>
      </c>
      <c r="C119" s="7" t="s">
        <v>974</v>
      </c>
      <c r="D119" s="7" t="s">
        <v>123</v>
      </c>
      <c r="E119" s="9" t="s">
        <v>75</v>
      </c>
      <c r="F119" s="8" t="s">
        <v>2028</v>
      </c>
      <c r="G119" s="8" t="s">
        <v>638</v>
      </c>
      <c r="H119" s="8" t="s">
        <v>2029</v>
      </c>
      <c r="I119" s="8" t="s">
        <v>638</v>
      </c>
      <c r="J119" s="8" t="s">
        <v>2030</v>
      </c>
      <c r="K119" s="8" t="s">
        <v>638</v>
      </c>
      <c r="L119" s="10">
        <v>182.88</v>
      </c>
      <c r="M119" s="8" t="s">
        <v>2022</v>
      </c>
      <c r="N119" s="10">
        <v>446803.3977952</v>
      </c>
      <c r="O119" s="8" t="s">
        <v>2031</v>
      </c>
    </row>
    <row r="120" spans="1:15" ht="25.9" hidden="1" customHeight="1">
      <c r="A120" s="8" t="s">
        <v>528</v>
      </c>
      <c r="B120" s="7" t="s">
        <v>27</v>
      </c>
      <c r="C120" s="7" t="s">
        <v>529</v>
      </c>
      <c r="D120" s="7" t="s">
        <v>399</v>
      </c>
      <c r="E120" s="9" t="s">
        <v>119</v>
      </c>
      <c r="F120" s="8" t="s">
        <v>2032</v>
      </c>
      <c r="G120" s="8" t="s">
        <v>638</v>
      </c>
      <c r="H120" s="8" t="s">
        <v>2033</v>
      </c>
      <c r="I120" s="8" t="s">
        <v>638</v>
      </c>
      <c r="J120" s="8" t="s">
        <v>2034</v>
      </c>
      <c r="K120" s="8" t="s">
        <v>638</v>
      </c>
      <c r="L120" s="10">
        <v>159.82822450399999</v>
      </c>
      <c r="M120" s="8" t="s">
        <v>2022</v>
      </c>
      <c r="N120" s="10">
        <v>446963.2260197</v>
      </c>
      <c r="O120" s="8" t="s">
        <v>2035</v>
      </c>
    </row>
    <row r="121" spans="1:15" ht="24" hidden="1" customHeight="1">
      <c r="A121" s="8" t="s">
        <v>524</v>
      </c>
      <c r="B121" s="7" t="s">
        <v>27</v>
      </c>
      <c r="C121" s="7" t="s">
        <v>525</v>
      </c>
      <c r="D121" s="7" t="s">
        <v>399</v>
      </c>
      <c r="E121" s="9" t="s">
        <v>119</v>
      </c>
      <c r="F121" s="8" t="s">
        <v>2036</v>
      </c>
      <c r="G121" s="8" t="s">
        <v>638</v>
      </c>
      <c r="H121" s="8" t="s">
        <v>2037</v>
      </c>
      <c r="I121" s="8" t="s">
        <v>638</v>
      </c>
      <c r="J121" s="8" t="s">
        <v>2038</v>
      </c>
      <c r="K121" s="8" t="s">
        <v>638</v>
      </c>
      <c r="L121" s="10">
        <v>152.211910354</v>
      </c>
      <c r="M121" s="8" t="s">
        <v>2039</v>
      </c>
      <c r="N121" s="10">
        <v>447115.43793010002</v>
      </c>
      <c r="O121" s="8" t="s">
        <v>2040</v>
      </c>
    </row>
    <row r="122" spans="1:15" ht="25.9" hidden="1" customHeight="1">
      <c r="A122" s="8" t="s">
        <v>440</v>
      </c>
      <c r="B122" s="7" t="s">
        <v>27</v>
      </c>
      <c r="C122" s="7" t="s">
        <v>441</v>
      </c>
      <c r="D122" s="7" t="s">
        <v>211</v>
      </c>
      <c r="E122" s="9" t="s">
        <v>119</v>
      </c>
      <c r="F122" s="8" t="s">
        <v>2041</v>
      </c>
      <c r="G122" s="8" t="s">
        <v>638</v>
      </c>
      <c r="H122" s="8" t="s">
        <v>1853</v>
      </c>
      <c r="I122" s="8" t="s">
        <v>638</v>
      </c>
      <c r="J122" s="8" t="s">
        <v>2042</v>
      </c>
      <c r="K122" s="8" t="s">
        <v>638</v>
      </c>
      <c r="L122" s="10">
        <v>145.30638239999999</v>
      </c>
      <c r="M122" s="8" t="s">
        <v>2039</v>
      </c>
      <c r="N122" s="10">
        <v>447260.7443125</v>
      </c>
      <c r="O122" s="8" t="s">
        <v>2043</v>
      </c>
    </row>
    <row r="123" spans="1:15" ht="78" hidden="1" customHeight="1">
      <c r="A123" s="8" t="s">
        <v>1051</v>
      </c>
      <c r="B123" s="7" t="s">
        <v>27</v>
      </c>
      <c r="C123" s="7" t="s">
        <v>1052</v>
      </c>
      <c r="D123" s="7" t="s">
        <v>211</v>
      </c>
      <c r="E123" s="9" t="s">
        <v>75</v>
      </c>
      <c r="F123" s="8" t="s">
        <v>1966</v>
      </c>
      <c r="G123" s="8" t="s">
        <v>638</v>
      </c>
      <c r="H123" s="8" t="s">
        <v>2044</v>
      </c>
      <c r="I123" s="8" t="s">
        <v>638</v>
      </c>
      <c r="J123" s="8" t="s">
        <v>2045</v>
      </c>
      <c r="K123" s="8" t="s">
        <v>638</v>
      </c>
      <c r="L123" s="10">
        <v>138.82733665999999</v>
      </c>
      <c r="M123" s="8" t="s">
        <v>2039</v>
      </c>
      <c r="N123" s="10">
        <v>447399.57164919999</v>
      </c>
      <c r="O123" s="8" t="s">
        <v>2046</v>
      </c>
    </row>
    <row r="124" spans="1:15" ht="25.9" hidden="1" customHeight="1">
      <c r="A124" s="8" t="s">
        <v>975</v>
      </c>
      <c r="B124" s="7" t="s">
        <v>27</v>
      </c>
      <c r="C124" s="7" t="s">
        <v>976</v>
      </c>
      <c r="D124" s="7" t="s">
        <v>123</v>
      </c>
      <c r="E124" s="9" t="s">
        <v>75</v>
      </c>
      <c r="F124" s="8" t="s">
        <v>2028</v>
      </c>
      <c r="G124" s="8" t="s">
        <v>638</v>
      </c>
      <c r="H124" s="8" t="s">
        <v>2047</v>
      </c>
      <c r="I124" s="8" t="s">
        <v>638</v>
      </c>
      <c r="J124" s="8" t="s">
        <v>2048</v>
      </c>
      <c r="K124" s="8" t="s">
        <v>638</v>
      </c>
      <c r="L124" s="10">
        <v>135.54</v>
      </c>
      <c r="M124" s="8" t="s">
        <v>2039</v>
      </c>
      <c r="N124" s="10">
        <v>447535.11164919997</v>
      </c>
      <c r="O124" s="8" t="s">
        <v>2049</v>
      </c>
    </row>
    <row r="125" spans="1:15" ht="25.9" hidden="1" customHeight="1">
      <c r="A125" s="8" t="s">
        <v>897</v>
      </c>
      <c r="B125" s="7" t="s">
        <v>27</v>
      </c>
      <c r="C125" s="7" t="s">
        <v>898</v>
      </c>
      <c r="D125" s="7" t="s">
        <v>123</v>
      </c>
      <c r="E125" s="9" t="s">
        <v>71</v>
      </c>
      <c r="F125" s="8" t="s">
        <v>2050</v>
      </c>
      <c r="G125" s="8" t="s">
        <v>638</v>
      </c>
      <c r="H125" s="8" t="s">
        <v>2051</v>
      </c>
      <c r="I125" s="8" t="s">
        <v>638</v>
      </c>
      <c r="J125" s="8" t="s">
        <v>2052</v>
      </c>
      <c r="K125" s="8" t="s">
        <v>638</v>
      </c>
      <c r="L125" s="10">
        <v>129.85824</v>
      </c>
      <c r="M125" s="8" t="s">
        <v>2039</v>
      </c>
      <c r="N125" s="10">
        <v>447664.9698892</v>
      </c>
      <c r="O125" s="8" t="s">
        <v>2053</v>
      </c>
    </row>
    <row r="126" spans="1:15" ht="25.9" hidden="1" customHeight="1">
      <c r="A126" s="8" t="s">
        <v>919</v>
      </c>
      <c r="B126" s="7" t="s">
        <v>27</v>
      </c>
      <c r="C126" s="7" t="s">
        <v>920</v>
      </c>
      <c r="D126" s="7" t="s">
        <v>123</v>
      </c>
      <c r="E126" s="9" t="s">
        <v>34</v>
      </c>
      <c r="F126" s="8" t="s">
        <v>2054</v>
      </c>
      <c r="G126" s="8" t="s">
        <v>638</v>
      </c>
      <c r="H126" s="8" t="s">
        <v>2055</v>
      </c>
      <c r="I126" s="8" t="s">
        <v>638</v>
      </c>
      <c r="J126" s="8" t="s">
        <v>2056</v>
      </c>
      <c r="K126" s="8" t="s">
        <v>638</v>
      </c>
      <c r="L126" s="10">
        <v>120.163296</v>
      </c>
      <c r="M126" s="8" t="s">
        <v>2039</v>
      </c>
      <c r="N126" s="10">
        <v>447785.13318519999</v>
      </c>
      <c r="O126" s="8" t="s">
        <v>2057</v>
      </c>
    </row>
    <row r="127" spans="1:15" ht="39" hidden="1" customHeight="1">
      <c r="A127" s="8" t="s">
        <v>478</v>
      </c>
      <c r="B127" s="7" t="s">
        <v>27</v>
      </c>
      <c r="C127" s="7" t="s">
        <v>479</v>
      </c>
      <c r="D127" s="7" t="s">
        <v>211</v>
      </c>
      <c r="E127" s="9" t="s">
        <v>75</v>
      </c>
      <c r="F127" s="8" t="s">
        <v>2058</v>
      </c>
      <c r="G127" s="8" t="s">
        <v>638</v>
      </c>
      <c r="H127" s="8" t="s">
        <v>2059</v>
      </c>
      <c r="I127" s="8" t="s">
        <v>638</v>
      </c>
      <c r="J127" s="8" t="s">
        <v>2060</v>
      </c>
      <c r="K127" s="8" t="s">
        <v>638</v>
      </c>
      <c r="L127" s="10">
        <v>107.65685463600001</v>
      </c>
      <c r="M127" s="8" t="s">
        <v>2061</v>
      </c>
      <c r="N127" s="10">
        <v>447892.79003979999</v>
      </c>
      <c r="O127" s="8" t="s">
        <v>2062</v>
      </c>
    </row>
    <row r="128" spans="1:15" ht="25.9" hidden="1" customHeight="1">
      <c r="A128" s="8" t="s">
        <v>442</v>
      </c>
      <c r="B128" s="7" t="s">
        <v>27</v>
      </c>
      <c r="C128" s="7" t="s">
        <v>443</v>
      </c>
      <c r="D128" s="7" t="s">
        <v>211</v>
      </c>
      <c r="E128" s="9" t="s">
        <v>119</v>
      </c>
      <c r="F128" s="8" t="s">
        <v>2041</v>
      </c>
      <c r="G128" s="8" t="s">
        <v>638</v>
      </c>
      <c r="H128" s="8" t="s">
        <v>2063</v>
      </c>
      <c r="I128" s="8" t="s">
        <v>638</v>
      </c>
      <c r="J128" s="8" t="s">
        <v>2064</v>
      </c>
      <c r="K128" s="8" t="s">
        <v>638</v>
      </c>
      <c r="L128" s="10">
        <v>105.8209524</v>
      </c>
      <c r="M128" s="8" t="s">
        <v>2061</v>
      </c>
      <c r="N128" s="10">
        <v>447998.61099219997</v>
      </c>
      <c r="O128" s="8" t="s">
        <v>2065</v>
      </c>
    </row>
    <row r="129" spans="1:15" ht="25.9" hidden="1" customHeight="1">
      <c r="A129" s="8" t="s">
        <v>340</v>
      </c>
      <c r="B129" s="7" t="s">
        <v>27</v>
      </c>
      <c r="C129" s="7" t="s">
        <v>341</v>
      </c>
      <c r="D129" s="7" t="s">
        <v>123</v>
      </c>
      <c r="E129" s="9" t="s">
        <v>75</v>
      </c>
      <c r="F129" s="8" t="s">
        <v>2066</v>
      </c>
      <c r="G129" s="8" t="s">
        <v>638</v>
      </c>
      <c r="H129" s="8" t="s">
        <v>1830</v>
      </c>
      <c r="I129" s="8" t="s">
        <v>638</v>
      </c>
      <c r="J129" s="8" t="s">
        <v>2067</v>
      </c>
      <c r="K129" s="8" t="s">
        <v>638</v>
      </c>
      <c r="L129" s="10">
        <v>97.099199999999996</v>
      </c>
      <c r="M129" s="8" t="s">
        <v>2061</v>
      </c>
      <c r="N129" s="10">
        <v>448095.71019219997</v>
      </c>
      <c r="O129" s="8" t="s">
        <v>2068</v>
      </c>
    </row>
    <row r="130" spans="1:15" ht="39" hidden="1" customHeight="1">
      <c r="A130" s="8" t="s">
        <v>466</v>
      </c>
      <c r="B130" s="7" t="s">
        <v>27</v>
      </c>
      <c r="C130" s="7" t="s">
        <v>467</v>
      </c>
      <c r="D130" s="7" t="s">
        <v>211</v>
      </c>
      <c r="E130" s="9" t="s">
        <v>75</v>
      </c>
      <c r="F130" s="8" t="s">
        <v>2069</v>
      </c>
      <c r="G130" s="8" t="s">
        <v>638</v>
      </c>
      <c r="H130" s="8" t="s">
        <v>2070</v>
      </c>
      <c r="I130" s="8" t="s">
        <v>638</v>
      </c>
      <c r="J130" s="8" t="s">
        <v>2071</v>
      </c>
      <c r="K130" s="8" t="s">
        <v>638</v>
      </c>
      <c r="L130" s="10">
        <v>84.608387793999995</v>
      </c>
      <c r="M130" s="8" t="s">
        <v>2061</v>
      </c>
      <c r="N130" s="10">
        <v>448180.31858000002</v>
      </c>
      <c r="O130" s="8" t="s">
        <v>2072</v>
      </c>
    </row>
    <row r="131" spans="1:15" ht="24" hidden="1" customHeight="1">
      <c r="A131" s="8" t="s">
        <v>409</v>
      </c>
      <c r="B131" s="7" t="s">
        <v>27</v>
      </c>
      <c r="C131" s="7" t="s">
        <v>410</v>
      </c>
      <c r="D131" s="7" t="s">
        <v>411</v>
      </c>
      <c r="E131" s="9" t="s">
        <v>119</v>
      </c>
      <c r="F131" s="8" t="s">
        <v>1610</v>
      </c>
      <c r="G131" s="8" t="s">
        <v>638</v>
      </c>
      <c r="H131" s="8" t="s">
        <v>1500</v>
      </c>
      <c r="I131" s="8" t="s">
        <v>638</v>
      </c>
      <c r="J131" s="8" t="s">
        <v>2073</v>
      </c>
      <c r="K131" s="8" t="s">
        <v>638</v>
      </c>
      <c r="L131" s="10">
        <v>83.101971281999994</v>
      </c>
      <c r="M131" s="8" t="s">
        <v>2061</v>
      </c>
      <c r="N131" s="10">
        <v>448263.42055129999</v>
      </c>
      <c r="O131" s="8" t="s">
        <v>2074</v>
      </c>
    </row>
    <row r="132" spans="1:15" ht="24" hidden="1" customHeight="1">
      <c r="A132" s="8" t="s">
        <v>510</v>
      </c>
      <c r="B132" s="7" t="s">
        <v>27</v>
      </c>
      <c r="C132" s="7" t="s">
        <v>1016</v>
      </c>
      <c r="D132" s="7" t="s">
        <v>399</v>
      </c>
      <c r="E132" s="9" t="s">
        <v>119</v>
      </c>
      <c r="F132" s="8" t="s">
        <v>2075</v>
      </c>
      <c r="G132" s="8" t="s">
        <v>638</v>
      </c>
      <c r="H132" s="8" t="s">
        <v>1553</v>
      </c>
      <c r="I132" s="8" t="s">
        <v>638</v>
      </c>
      <c r="J132" s="8" t="s">
        <v>2076</v>
      </c>
      <c r="K132" s="8" t="s">
        <v>638</v>
      </c>
      <c r="L132" s="10">
        <v>82.186656643000006</v>
      </c>
      <c r="M132" s="8" t="s">
        <v>2061</v>
      </c>
      <c r="N132" s="10">
        <v>448345.60720789997</v>
      </c>
      <c r="O132" s="8" t="s">
        <v>2077</v>
      </c>
    </row>
    <row r="133" spans="1:15" ht="39" hidden="1" customHeight="1">
      <c r="A133" s="8" t="s">
        <v>209</v>
      </c>
      <c r="B133" s="7" t="s">
        <v>27</v>
      </c>
      <c r="C133" s="7" t="s">
        <v>210</v>
      </c>
      <c r="D133" s="7" t="s">
        <v>211</v>
      </c>
      <c r="E133" s="9" t="s">
        <v>212</v>
      </c>
      <c r="F133" s="8" t="s">
        <v>2078</v>
      </c>
      <c r="G133" s="8" t="s">
        <v>638</v>
      </c>
      <c r="H133" s="8" t="s">
        <v>2079</v>
      </c>
      <c r="I133" s="8" t="s">
        <v>638</v>
      </c>
      <c r="J133" s="8" t="s">
        <v>2080</v>
      </c>
      <c r="K133" s="8" t="s">
        <v>638</v>
      </c>
      <c r="L133" s="10">
        <v>78.559465599999996</v>
      </c>
      <c r="M133" s="8" t="s">
        <v>2061</v>
      </c>
      <c r="N133" s="10">
        <v>448424.16667349997</v>
      </c>
      <c r="O133" s="8" t="s">
        <v>2081</v>
      </c>
    </row>
    <row r="134" spans="1:15" ht="24" hidden="1" customHeight="1">
      <c r="A134" s="8" t="s">
        <v>1007</v>
      </c>
      <c r="B134" s="7" t="s">
        <v>27</v>
      </c>
      <c r="C134" s="7" t="s">
        <v>1008</v>
      </c>
      <c r="D134" s="7" t="s">
        <v>399</v>
      </c>
      <c r="E134" s="9" t="s">
        <v>119</v>
      </c>
      <c r="F134" s="8" t="s">
        <v>2082</v>
      </c>
      <c r="G134" s="8" t="s">
        <v>638</v>
      </c>
      <c r="H134" s="8" t="s">
        <v>1441</v>
      </c>
      <c r="I134" s="8" t="s">
        <v>638</v>
      </c>
      <c r="J134" s="8" t="s">
        <v>2083</v>
      </c>
      <c r="K134" s="8" t="s">
        <v>638</v>
      </c>
      <c r="L134" s="10">
        <v>72.902170433999999</v>
      </c>
      <c r="M134" s="8" t="s">
        <v>2061</v>
      </c>
      <c r="N134" s="10">
        <v>448497.06884389999</v>
      </c>
      <c r="O134" s="8" t="s">
        <v>2084</v>
      </c>
    </row>
    <row r="135" spans="1:15" ht="25.9" hidden="1" customHeight="1">
      <c r="A135" s="8" t="s">
        <v>282</v>
      </c>
      <c r="B135" s="7" t="s">
        <v>27</v>
      </c>
      <c r="C135" s="7" t="s">
        <v>283</v>
      </c>
      <c r="D135" s="7" t="s">
        <v>123</v>
      </c>
      <c r="E135" s="9" t="s">
        <v>25</v>
      </c>
      <c r="F135" s="8" t="s">
        <v>2085</v>
      </c>
      <c r="G135" s="8" t="s">
        <v>638</v>
      </c>
      <c r="H135" s="8" t="s">
        <v>2086</v>
      </c>
      <c r="I135" s="8" t="s">
        <v>638</v>
      </c>
      <c r="J135" s="8" t="s">
        <v>2087</v>
      </c>
      <c r="K135" s="8" t="s">
        <v>638</v>
      </c>
      <c r="L135" s="10">
        <v>68.203295999999995</v>
      </c>
      <c r="M135" s="8" t="s">
        <v>2088</v>
      </c>
      <c r="N135" s="10">
        <v>448565.27213990001</v>
      </c>
      <c r="O135" s="8" t="s">
        <v>2089</v>
      </c>
    </row>
    <row r="136" spans="1:15" ht="24" hidden="1" customHeight="1">
      <c r="A136" s="8" t="s">
        <v>453</v>
      </c>
      <c r="B136" s="7" t="s">
        <v>27</v>
      </c>
      <c r="C136" s="7" t="s">
        <v>1012</v>
      </c>
      <c r="D136" s="7" t="s">
        <v>399</v>
      </c>
      <c r="E136" s="9" t="s">
        <v>119</v>
      </c>
      <c r="F136" s="8" t="s">
        <v>2090</v>
      </c>
      <c r="G136" s="8" t="s">
        <v>638</v>
      </c>
      <c r="H136" s="8" t="s">
        <v>1857</v>
      </c>
      <c r="I136" s="8" t="s">
        <v>638</v>
      </c>
      <c r="J136" s="8" t="s">
        <v>2091</v>
      </c>
      <c r="K136" s="8" t="s">
        <v>638</v>
      </c>
      <c r="L136" s="10">
        <v>64.666071360000004</v>
      </c>
      <c r="M136" s="8" t="s">
        <v>2088</v>
      </c>
      <c r="N136" s="10">
        <v>448629.9382113</v>
      </c>
      <c r="O136" s="8" t="s">
        <v>2092</v>
      </c>
    </row>
    <row r="137" spans="1:15" ht="25.9" hidden="1" customHeight="1">
      <c r="A137" s="8" t="s">
        <v>192</v>
      </c>
      <c r="B137" s="7" t="s">
        <v>27</v>
      </c>
      <c r="C137" s="7" t="s">
        <v>193</v>
      </c>
      <c r="D137" s="7" t="s">
        <v>123</v>
      </c>
      <c r="E137" s="9" t="s">
        <v>34</v>
      </c>
      <c r="F137" s="8" t="s">
        <v>2093</v>
      </c>
      <c r="G137" s="8" t="s">
        <v>638</v>
      </c>
      <c r="H137" s="8" t="s">
        <v>2094</v>
      </c>
      <c r="I137" s="8" t="s">
        <v>638</v>
      </c>
      <c r="J137" s="8" t="s">
        <v>2095</v>
      </c>
      <c r="K137" s="8" t="s">
        <v>638</v>
      </c>
      <c r="L137" s="10">
        <v>64.512799999999999</v>
      </c>
      <c r="M137" s="8" t="s">
        <v>2088</v>
      </c>
      <c r="N137" s="10">
        <v>448694.45101130003</v>
      </c>
      <c r="O137" s="8" t="s">
        <v>2096</v>
      </c>
    </row>
    <row r="138" spans="1:15" ht="39" hidden="1" customHeight="1">
      <c r="A138" s="8" t="s">
        <v>480</v>
      </c>
      <c r="B138" s="7" t="s">
        <v>27</v>
      </c>
      <c r="C138" s="7" t="s">
        <v>481</v>
      </c>
      <c r="D138" s="7" t="s">
        <v>123</v>
      </c>
      <c r="E138" s="9" t="s">
        <v>71</v>
      </c>
      <c r="F138" s="8" t="s">
        <v>2097</v>
      </c>
      <c r="G138" s="8" t="s">
        <v>638</v>
      </c>
      <c r="H138" s="8" t="s">
        <v>2098</v>
      </c>
      <c r="I138" s="8" t="s">
        <v>638</v>
      </c>
      <c r="J138" s="8" t="s">
        <v>2099</v>
      </c>
      <c r="K138" s="8" t="s">
        <v>638</v>
      </c>
      <c r="L138" s="10">
        <v>58.618329000000003</v>
      </c>
      <c r="M138" s="8" t="s">
        <v>2088</v>
      </c>
      <c r="N138" s="10">
        <v>448753.06934029999</v>
      </c>
      <c r="O138" s="8" t="s">
        <v>2100</v>
      </c>
    </row>
    <row r="139" spans="1:15" ht="24" hidden="1" customHeight="1">
      <c r="A139" s="8" t="s">
        <v>375</v>
      </c>
      <c r="B139" s="7" t="s">
        <v>27</v>
      </c>
      <c r="C139" s="7" t="s">
        <v>376</v>
      </c>
      <c r="D139" s="7" t="s">
        <v>123</v>
      </c>
      <c r="E139" s="9" t="s">
        <v>75</v>
      </c>
      <c r="F139" s="8" t="s">
        <v>2101</v>
      </c>
      <c r="G139" s="8" t="s">
        <v>638</v>
      </c>
      <c r="H139" s="8" t="s">
        <v>2102</v>
      </c>
      <c r="I139" s="8" t="s">
        <v>638</v>
      </c>
      <c r="J139" s="8" t="s">
        <v>2103</v>
      </c>
      <c r="K139" s="8" t="s">
        <v>638</v>
      </c>
      <c r="L139" s="10">
        <v>57.9</v>
      </c>
      <c r="M139" s="8" t="s">
        <v>2088</v>
      </c>
      <c r="N139" s="10">
        <v>448810.96934030001</v>
      </c>
      <c r="O139" s="8" t="s">
        <v>2104</v>
      </c>
    </row>
    <row r="140" spans="1:15" ht="24" hidden="1" customHeight="1">
      <c r="A140" s="8" t="s">
        <v>513</v>
      </c>
      <c r="B140" s="7" t="s">
        <v>27</v>
      </c>
      <c r="C140" s="7" t="s">
        <v>1017</v>
      </c>
      <c r="D140" s="7" t="s">
        <v>399</v>
      </c>
      <c r="E140" s="9" t="s">
        <v>119</v>
      </c>
      <c r="F140" s="8" t="s">
        <v>2105</v>
      </c>
      <c r="G140" s="8" t="s">
        <v>638</v>
      </c>
      <c r="H140" s="8" t="s">
        <v>1553</v>
      </c>
      <c r="I140" s="8" t="s">
        <v>638</v>
      </c>
      <c r="J140" s="8" t="s">
        <v>2106</v>
      </c>
      <c r="K140" s="8" t="s">
        <v>638</v>
      </c>
      <c r="L140" s="10">
        <v>56.199469497000003</v>
      </c>
      <c r="M140" s="8" t="s">
        <v>2088</v>
      </c>
      <c r="N140" s="10">
        <v>448867.1688098</v>
      </c>
      <c r="O140" s="8" t="s">
        <v>2107</v>
      </c>
    </row>
    <row r="141" spans="1:15" ht="25.9" hidden="1" customHeight="1">
      <c r="A141" s="8" t="s">
        <v>628</v>
      </c>
      <c r="B141" s="7" t="s">
        <v>27</v>
      </c>
      <c r="C141" s="7" t="s">
        <v>629</v>
      </c>
      <c r="D141" s="7" t="s">
        <v>211</v>
      </c>
      <c r="E141" s="9" t="s">
        <v>75</v>
      </c>
      <c r="F141" s="8" t="s">
        <v>2108</v>
      </c>
      <c r="G141" s="8" t="s">
        <v>638</v>
      </c>
      <c r="H141" s="8" t="s">
        <v>2109</v>
      </c>
      <c r="I141" s="8" t="s">
        <v>638</v>
      </c>
      <c r="J141" s="8" t="s">
        <v>2110</v>
      </c>
      <c r="K141" s="8" t="s">
        <v>638</v>
      </c>
      <c r="L141" s="10">
        <v>55.686334043999999</v>
      </c>
      <c r="M141" s="8" t="s">
        <v>2088</v>
      </c>
      <c r="N141" s="10">
        <v>448922.85514380003</v>
      </c>
      <c r="O141" s="8" t="s">
        <v>2111</v>
      </c>
    </row>
    <row r="142" spans="1:15" ht="39" hidden="1" customHeight="1">
      <c r="A142" s="8" t="s">
        <v>205</v>
      </c>
      <c r="B142" s="7" t="s">
        <v>27</v>
      </c>
      <c r="C142" s="7" t="s">
        <v>206</v>
      </c>
      <c r="D142" s="7" t="s">
        <v>123</v>
      </c>
      <c r="E142" s="9" t="s">
        <v>187</v>
      </c>
      <c r="F142" s="8" t="s">
        <v>2112</v>
      </c>
      <c r="G142" s="8" t="s">
        <v>638</v>
      </c>
      <c r="H142" s="8" t="s">
        <v>2113</v>
      </c>
      <c r="I142" s="8" t="s">
        <v>638</v>
      </c>
      <c r="J142" s="8" t="s">
        <v>2114</v>
      </c>
      <c r="K142" s="8" t="s">
        <v>638</v>
      </c>
      <c r="L142" s="10">
        <v>54.302976000000008</v>
      </c>
      <c r="M142" s="8" t="s">
        <v>2088</v>
      </c>
      <c r="N142" s="10">
        <v>448977.15811979998</v>
      </c>
      <c r="O142" s="8" t="s">
        <v>2115</v>
      </c>
    </row>
    <row r="143" spans="1:15" ht="24" hidden="1" customHeight="1">
      <c r="A143" s="8" t="s">
        <v>446</v>
      </c>
      <c r="B143" s="7" t="s">
        <v>27</v>
      </c>
      <c r="C143" s="7" t="s">
        <v>1011</v>
      </c>
      <c r="D143" s="7" t="s">
        <v>399</v>
      </c>
      <c r="E143" s="9" t="s">
        <v>119</v>
      </c>
      <c r="F143" s="8" t="s">
        <v>2116</v>
      </c>
      <c r="G143" s="8" t="s">
        <v>638</v>
      </c>
      <c r="H143" s="8" t="s">
        <v>2117</v>
      </c>
      <c r="I143" s="8" t="s">
        <v>638</v>
      </c>
      <c r="J143" s="8" t="s">
        <v>2118</v>
      </c>
      <c r="K143" s="8" t="s">
        <v>638</v>
      </c>
      <c r="L143" s="10">
        <v>52.290286569000003</v>
      </c>
      <c r="M143" s="8" t="s">
        <v>2088</v>
      </c>
      <c r="N143" s="10">
        <v>449029.44840639998</v>
      </c>
      <c r="O143" s="8" t="s">
        <v>2119</v>
      </c>
    </row>
    <row r="144" spans="1:15" ht="39" hidden="1" customHeight="1">
      <c r="A144" s="8" t="s">
        <v>937</v>
      </c>
      <c r="B144" s="7" t="s">
        <v>27</v>
      </c>
      <c r="C144" s="7" t="s">
        <v>938</v>
      </c>
      <c r="D144" s="7" t="s">
        <v>123</v>
      </c>
      <c r="E144" s="9" t="s">
        <v>34</v>
      </c>
      <c r="F144" s="8" t="s">
        <v>2120</v>
      </c>
      <c r="G144" s="8" t="s">
        <v>638</v>
      </c>
      <c r="H144" s="8" t="s">
        <v>2121</v>
      </c>
      <c r="I144" s="8" t="s">
        <v>638</v>
      </c>
      <c r="J144" s="8" t="s">
        <v>2122</v>
      </c>
      <c r="K144" s="8" t="s">
        <v>638</v>
      </c>
      <c r="L144" s="10">
        <v>51.952000000000005</v>
      </c>
      <c r="M144" s="8" t="s">
        <v>2088</v>
      </c>
      <c r="N144" s="10">
        <v>449081.40040639997</v>
      </c>
      <c r="O144" s="8" t="s">
        <v>2123</v>
      </c>
    </row>
    <row r="145" spans="1:15" ht="39" hidden="1" customHeight="1">
      <c r="A145" s="8" t="s">
        <v>985</v>
      </c>
      <c r="B145" s="7" t="s">
        <v>27</v>
      </c>
      <c r="C145" s="7" t="s">
        <v>986</v>
      </c>
      <c r="D145" s="7" t="s">
        <v>123</v>
      </c>
      <c r="E145" s="9" t="s">
        <v>71</v>
      </c>
      <c r="F145" s="8" t="s">
        <v>2124</v>
      </c>
      <c r="G145" s="8" t="s">
        <v>638</v>
      </c>
      <c r="H145" s="8" t="s">
        <v>2125</v>
      </c>
      <c r="I145" s="8" t="s">
        <v>638</v>
      </c>
      <c r="J145" s="8" t="s">
        <v>2126</v>
      </c>
      <c r="K145" s="8" t="s">
        <v>638</v>
      </c>
      <c r="L145" s="10">
        <v>51.637067999999999</v>
      </c>
      <c r="M145" s="8" t="s">
        <v>2088</v>
      </c>
      <c r="N145" s="10">
        <v>449133.03747440001</v>
      </c>
      <c r="O145" s="8" t="s">
        <v>2127</v>
      </c>
    </row>
    <row r="146" spans="1:15" ht="25.9" hidden="1" customHeight="1">
      <c r="A146" s="8" t="s">
        <v>801</v>
      </c>
      <c r="B146" s="7" t="s">
        <v>27</v>
      </c>
      <c r="C146" s="7" t="s">
        <v>802</v>
      </c>
      <c r="D146" s="7" t="s">
        <v>123</v>
      </c>
      <c r="E146" s="9" t="s">
        <v>75</v>
      </c>
      <c r="F146" s="8" t="s">
        <v>1654</v>
      </c>
      <c r="G146" s="8" t="s">
        <v>638</v>
      </c>
      <c r="H146" s="8" t="s">
        <v>1506</v>
      </c>
      <c r="I146" s="8" t="s">
        <v>638</v>
      </c>
      <c r="J146" s="8" t="s">
        <v>1506</v>
      </c>
      <c r="K146" s="8" t="s">
        <v>638</v>
      </c>
      <c r="L146" s="10">
        <v>50.41</v>
      </c>
      <c r="M146" s="8" t="s">
        <v>2088</v>
      </c>
      <c r="N146" s="10">
        <v>449183.44747439999</v>
      </c>
      <c r="O146" s="8" t="s">
        <v>2128</v>
      </c>
    </row>
    <row r="147" spans="1:15" ht="24" hidden="1" customHeight="1">
      <c r="A147" s="8" t="s">
        <v>993</v>
      </c>
      <c r="B147" s="7" t="s">
        <v>27</v>
      </c>
      <c r="C147" s="7" t="s">
        <v>994</v>
      </c>
      <c r="D147" s="7" t="s">
        <v>123</v>
      </c>
      <c r="E147" s="9" t="s">
        <v>25</v>
      </c>
      <c r="F147" s="8" t="s">
        <v>2129</v>
      </c>
      <c r="G147" s="8" t="s">
        <v>638</v>
      </c>
      <c r="H147" s="8" t="s">
        <v>2130</v>
      </c>
      <c r="I147" s="8" t="s">
        <v>638</v>
      </c>
      <c r="J147" s="8" t="s">
        <v>2131</v>
      </c>
      <c r="K147" s="8" t="s">
        <v>638</v>
      </c>
      <c r="L147" s="10">
        <v>49.732799999999997</v>
      </c>
      <c r="M147" s="8" t="s">
        <v>2088</v>
      </c>
      <c r="N147" s="10">
        <v>449233.18027439999</v>
      </c>
      <c r="O147" s="8" t="s">
        <v>2132</v>
      </c>
    </row>
    <row r="148" spans="1:15" ht="39" hidden="1" customHeight="1">
      <c r="A148" s="8" t="s">
        <v>336</v>
      </c>
      <c r="B148" s="7" t="s">
        <v>27</v>
      </c>
      <c r="C148" s="7" t="s">
        <v>337</v>
      </c>
      <c r="D148" s="7" t="s">
        <v>123</v>
      </c>
      <c r="E148" s="9" t="s">
        <v>75</v>
      </c>
      <c r="F148" s="8" t="s">
        <v>2066</v>
      </c>
      <c r="G148" s="8" t="s">
        <v>638</v>
      </c>
      <c r="H148" s="8" t="s">
        <v>2133</v>
      </c>
      <c r="I148" s="8" t="s">
        <v>638</v>
      </c>
      <c r="J148" s="8" t="s">
        <v>2134</v>
      </c>
      <c r="K148" s="8" t="s">
        <v>638</v>
      </c>
      <c r="L148" s="10">
        <v>48.232799999999997</v>
      </c>
      <c r="M148" s="8" t="s">
        <v>2088</v>
      </c>
      <c r="N148" s="10">
        <v>449281.41307439998</v>
      </c>
      <c r="O148" s="8" t="s">
        <v>2135</v>
      </c>
    </row>
    <row r="149" spans="1:15" ht="25.9" hidden="1" customHeight="1">
      <c r="A149" s="8" t="s">
        <v>612</v>
      </c>
      <c r="B149" s="7" t="s">
        <v>27</v>
      </c>
      <c r="C149" s="7" t="s">
        <v>613</v>
      </c>
      <c r="D149" s="7" t="s">
        <v>211</v>
      </c>
      <c r="E149" s="9" t="s">
        <v>119</v>
      </c>
      <c r="F149" s="8" t="s">
        <v>2136</v>
      </c>
      <c r="G149" s="8" t="s">
        <v>638</v>
      </c>
      <c r="H149" s="8" t="s">
        <v>2137</v>
      </c>
      <c r="I149" s="8" t="s">
        <v>638</v>
      </c>
      <c r="J149" s="8" t="s">
        <v>2138</v>
      </c>
      <c r="K149" s="8" t="s">
        <v>638</v>
      </c>
      <c r="L149" s="10">
        <v>45.981056000000002</v>
      </c>
      <c r="M149" s="8" t="s">
        <v>2088</v>
      </c>
      <c r="N149" s="10">
        <v>449327.39413039997</v>
      </c>
      <c r="O149" s="8" t="s">
        <v>2139</v>
      </c>
    </row>
    <row r="150" spans="1:15" ht="25.9" hidden="1" customHeight="1">
      <c r="A150" s="8" t="s">
        <v>391</v>
      </c>
      <c r="B150" s="7" t="s">
        <v>27</v>
      </c>
      <c r="C150" s="7" t="s">
        <v>392</v>
      </c>
      <c r="D150" s="7" t="s">
        <v>123</v>
      </c>
      <c r="E150" s="9" t="s">
        <v>75</v>
      </c>
      <c r="F150" s="8" t="s">
        <v>2140</v>
      </c>
      <c r="G150" s="8" t="s">
        <v>638</v>
      </c>
      <c r="H150" s="8" t="s">
        <v>2141</v>
      </c>
      <c r="I150" s="8" t="s">
        <v>638</v>
      </c>
      <c r="J150" s="8" t="s">
        <v>2142</v>
      </c>
      <c r="K150" s="8" t="s">
        <v>638</v>
      </c>
      <c r="L150" s="10">
        <v>43.62</v>
      </c>
      <c r="M150" s="8" t="s">
        <v>2088</v>
      </c>
      <c r="N150" s="10">
        <v>449371.01413040003</v>
      </c>
      <c r="O150" s="8" t="s">
        <v>2143</v>
      </c>
    </row>
    <row r="151" spans="1:15" ht="25.9" hidden="1" customHeight="1">
      <c r="A151" s="8" t="s">
        <v>271</v>
      </c>
      <c r="B151" s="7" t="s">
        <v>27</v>
      </c>
      <c r="C151" s="7" t="s">
        <v>272</v>
      </c>
      <c r="D151" s="7" t="s">
        <v>123</v>
      </c>
      <c r="E151" s="9" t="s">
        <v>273</v>
      </c>
      <c r="F151" s="8" t="s">
        <v>2144</v>
      </c>
      <c r="G151" s="8" t="s">
        <v>638</v>
      </c>
      <c r="H151" s="8" t="s">
        <v>2145</v>
      </c>
      <c r="I151" s="8" t="s">
        <v>638</v>
      </c>
      <c r="J151" s="8" t="s">
        <v>2146</v>
      </c>
      <c r="K151" s="8" t="s">
        <v>638</v>
      </c>
      <c r="L151" s="10">
        <v>41.978275109999998</v>
      </c>
      <c r="M151" s="8" t="s">
        <v>2088</v>
      </c>
      <c r="N151" s="10">
        <v>449412.99240549997</v>
      </c>
      <c r="O151" s="8" t="s">
        <v>2143</v>
      </c>
    </row>
    <row r="152" spans="1:15" ht="24" hidden="1" customHeight="1">
      <c r="A152" s="8" t="s">
        <v>296</v>
      </c>
      <c r="B152" s="7" t="s">
        <v>27</v>
      </c>
      <c r="C152" s="7" t="s">
        <v>297</v>
      </c>
      <c r="D152" s="7" t="s">
        <v>123</v>
      </c>
      <c r="E152" s="9" t="s">
        <v>34</v>
      </c>
      <c r="F152" s="8" t="s">
        <v>2147</v>
      </c>
      <c r="G152" s="8" t="s">
        <v>638</v>
      </c>
      <c r="H152" s="8" t="s">
        <v>2148</v>
      </c>
      <c r="I152" s="8" t="s">
        <v>638</v>
      </c>
      <c r="J152" s="8" t="s">
        <v>2149</v>
      </c>
      <c r="K152" s="8" t="s">
        <v>638</v>
      </c>
      <c r="L152" s="10">
        <v>39.996648</v>
      </c>
      <c r="M152" s="8" t="s">
        <v>2088</v>
      </c>
      <c r="N152" s="10">
        <v>449452.9890535</v>
      </c>
      <c r="O152" s="8" t="s">
        <v>2150</v>
      </c>
    </row>
    <row r="153" spans="1:15" ht="24" hidden="1" customHeight="1">
      <c r="A153" s="8" t="s">
        <v>292</v>
      </c>
      <c r="B153" s="7" t="s">
        <v>27</v>
      </c>
      <c r="C153" s="7" t="s">
        <v>293</v>
      </c>
      <c r="D153" s="7" t="s">
        <v>123</v>
      </c>
      <c r="E153" s="9" t="s">
        <v>34</v>
      </c>
      <c r="F153" s="8" t="s">
        <v>2151</v>
      </c>
      <c r="G153" s="8" t="s">
        <v>638</v>
      </c>
      <c r="H153" s="8" t="s">
        <v>2152</v>
      </c>
      <c r="I153" s="8" t="s">
        <v>638</v>
      </c>
      <c r="J153" s="8" t="s">
        <v>2153</v>
      </c>
      <c r="K153" s="8" t="s">
        <v>638</v>
      </c>
      <c r="L153" s="10">
        <v>35.190288000000002</v>
      </c>
      <c r="M153" s="8" t="s">
        <v>2088</v>
      </c>
      <c r="N153" s="10">
        <v>449488.17934149998</v>
      </c>
      <c r="O153" s="8" t="s">
        <v>2154</v>
      </c>
    </row>
    <row r="154" spans="1:15" ht="25.9" hidden="1" customHeight="1">
      <c r="A154" s="8" t="s">
        <v>552</v>
      </c>
      <c r="B154" s="7" t="s">
        <v>27</v>
      </c>
      <c r="C154" s="7" t="s">
        <v>553</v>
      </c>
      <c r="D154" s="7" t="s">
        <v>123</v>
      </c>
      <c r="E154" s="9" t="s">
        <v>75</v>
      </c>
      <c r="F154" s="8" t="s">
        <v>2155</v>
      </c>
      <c r="G154" s="8" t="s">
        <v>638</v>
      </c>
      <c r="H154" s="8" t="s">
        <v>2156</v>
      </c>
      <c r="I154" s="8" t="s">
        <v>638</v>
      </c>
      <c r="J154" s="8" t="s">
        <v>2157</v>
      </c>
      <c r="K154" s="8" t="s">
        <v>638</v>
      </c>
      <c r="L154" s="10">
        <v>32.520000000000003</v>
      </c>
      <c r="M154" s="8" t="s">
        <v>2088</v>
      </c>
      <c r="N154" s="10">
        <v>449520.6993415</v>
      </c>
      <c r="O154" s="8" t="s">
        <v>2158</v>
      </c>
    </row>
    <row r="155" spans="1:15" ht="24" hidden="1" customHeight="1">
      <c r="A155" s="8" t="s">
        <v>219</v>
      </c>
      <c r="B155" s="7" t="s">
        <v>27</v>
      </c>
      <c r="C155" s="7" t="s">
        <v>220</v>
      </c>
      <c r="D155" s="7" t="s">
        <v>123</v>
      </c>
      <c r="E155" s="9" t="s">
        <v>221</v>
      </c>
      <c r="F155" s="8" t="s">
        <v>2159</v>
      </c>
      <c r="G155" s="8" t="s">
        <v>638</v>
      </c>
      <c r="H155" s="8" t="s">
        <v>2160</v>
      </c>
      <c r="I155" s="8" t="s">
        <v>638</v>
      </c>
      <c r="J155" s="8" t="s">
        <v>2161</v>
      </c>
      <c r="K155" s="8" t="s">
        <v>638</v>
      </c>
      <c r="L155" s="10">
        <v>32.078246999999998</v>
      </c>
      <c r="M155" s="8" t="s">
        <v>2088</v>
      </c>
      <c r="N155" s="10">
        <v>449552.7775885</v>
      </c>
      <c r="O155" s="8" t="s">
        <v>2162</v>
      </c>
    </row>
    <row r="156" spans="1:15" ht="25.9" hidden="1" customHeight="1">
      <c r="A156" s="8" t="s">
        <v>981</v>
      </c>
      <c r="B156" s="7" t="s">
        <v>27</v>
      </c>
      <c r="C156" s="7" t="s">
        <v>982</v>
      </c>
      <c r="D156" s="7" t="s">
        <v>123</v>
      </c>
      <c r="E156" s="9" t="s">
        <v>75</v>
      </c>
      <c r="F156" s="8" t="s">
        <v>1958</v>
      </c>
      <c r="G156" s="8" t="s">
        <v>638</v>
      </c>
      <c r="H156" s="8" t="s">
        <v>2163</v>
      </c>
      <c r="I156" s="8" t="s">
        <v>638</v>
      </c>
      <c r="J156" s="8" t="s">
        <v>2164</v>
      </c>
      <c r="K156" s="8" t="s">
        <v>638</v>
      </c>
      <c r="L156" s="10">
        <v>31.78</v>
      </c>
      <c r="M156" s="8" t="s">
        <v>2088</v>
      </c>
      <c r="N156" s="10">
        <v>449584.55758850003</v>
      </c>
      <c r="O156" s="8" t="s">
        <v>2162</v>
      </c>
    </row>
    <row r="157" spans="1:15" ht="24" hidden="1" customHeight="1">
      <c r="A157" s="8" t="s">
        <v>520</v>
      </c>
      <c r="B157" s="7" t="s">
        <v>27</v>
      </c>
      <c r="C157" s="7" t="s">
        <v>521</v>
      </c>
      <c r="D157" s="7" t="s">
        <v>399</v>
      </c>
      <c r="E157" s="9" t="s">
        <v>119</v>
      </c>
      <c r="F157" s="8" t="s">
        <v>2165</v>
      </c>
      <c r="G157" s="8" t="s">
        <v>638</v>
      </c>
      <c r="H157" s="8" t="s">
        <v>2037</v>
      </c>
      <c r="I157" s="8" t="s">
        <v>638</v>
      </c>
      <c r="J157" s="8" t="s">
        <v>2166</v>
      </c>
      <c r="K157" s="8" t="s">
        <v>638</v>
      </c>
      <c r="L157" s="10">
        <v>31.251481044000002</v>
      </c>
      <c r="M157" s="8" t="s">
        <v>2088</v>
      </c>
      <c r="N157" s="10">
        <v>449615.80906950001</v>
      </c>
      <c r="O157" s="8" t="s">
        <v>2167</v>
      </c>
    </row>
    <row r="158" spans="1:15" ht="25.9" hidden="1" customHeight="1">
      <c r="A158" s="8" t="s">
        <v>614</v>
      </c>
      <c r="B158" s="7" t="s">
        <v>27</v>
      </c>
      <c r="C158" s="7" t="s">
        <v>615</v>
      </c>
      <c r="D158" s="7" t="s">
        <v>211</v>
      </c>
      <c r="E158" s="9" t="s">
        <v>119</v>
      </c>
      <c r="F158" s="8" t="s">
        <v>2136</v>
      </c>
      <c r="G158" s="8" t="s">
        <v>638</v>
      </c>
      <c r="H158" s="8" t="s">
        <v>1853</v>
      </c>
      <c r="I158" s="8" t="s">
        <v>638</v>
      </c>
      <c r="J158" s="8" t="s">
        <v>2168</v>
      </c>
      <c r="K158" s="8" t="s">
        <v>638</v>
      </c>
      <c r="L158" s="10">
        <v>31.104831999999998</v>
      </c>
      <c r="M158" s="8" t="s">
        <v>2088</v>
      </c>
      <c r="N158" s="10">
        <v>449646.9139015</v>
      </c>
      <c r="O158" s="8" t="s">
        <v>2169</v>
      </c>
    </row>
    <row r="159" spans="1:15" ht="24" hidden="1" customHeight="1">
      <c r="A159" s="8" t="s">
        <v>590</v>
      </c>
      <c r="B159" s="7" t="s">
        <v>27</v>
      </c>
      <c r="C159" s="7" t="s">
        <v>591</v>
      </c>
      <c r="D159" s="7" t="s">
        <v>123</v>
      </c>
      <c r="E159" s="9" t="s">
        <v>75</v>
      </c>
      <c r="F159" s="8" t="s">
        <v>2170</v>
      </c>
      <c r="G159" s="8" t="s">
        <v>638</v>
      </c>
      <c r="H159" s="8" t="s">
        <v>2171</v>
      </c>
      <c r="I159" s="8" t="s">
        <v>638</v>
      </c>
      <c r="J159" s="8" t="s">
        <v>2172</v>
      </c>
      <c r="K159" s="8" t="s">
        <v>638</v>
      </c>
      <c r="L159" s="10">
        <v>25.88</v>
      </c>
      <c r="M159" s="8" t="s">
        <v>2088</v>
      </c>
      <c r="N159" s="10">
        <v>449672.7939015</v>
      </c>
      <c r="O159" s="8" t="s">
        <v>2169</v>
      </c>
    </row>
    <row r="160" spans="1:15" ht="25.9" hidden="1" customHeight="1">
      <c r="A160" s="8" t="s">
        <v>228</v>
      </c>
      <c r="B160" s="7" t="s">
        <v>27</v>
      </c>
      <c r="C160" s="7" t="s">
        <v>229</v>
      </c>
      <c r="D160" s="7" t="s">
        <v>123</v>
      </c>
      <c r="E160" s="9" t="s">
        <v>75</v>
      </c>
      <c r="F160" s="8" t="s">
        <v>2173</v>
      </c>
      <c r="G160" s="8" t="s">
        <v>638</v>
      </c>
      <c r="H160" s="8" t="s">
        <v>1275</v>
      </c>
      <c r="I160" s="8" t="s">
        <v>638</v>
      </c>
      <c r="J160" s="8" t="s">
        <v>2174</v>
      </c>
      <c r="K160" s="8" t="s">
        <v>638</v>
      </c>
      <c r="L160" s="10">
        <v>24.676397999999999</v>
      </c>
      <c r="M160" s="8" t="s">
        <v>2088</v>
      </c>
      <c r="N160" s="10">
        <v>449697.47029949998</v>
      </c>
      <c r="O160" s="8" t="s">
        <v>2175</v>
      </c>
    </row>
    <row r="161" spans="1:15" ht="25.9" hidden="1" customHeight="1">
      <c r="A161" s="8" t="s">
        <v>185</v>
      </c>
      <c r="B161" s="7" t="s">
        <v>27</v>
      </c>
      <c r="C161" s="7" t="s">
        <v>186</v>
      </c>
      <c r="D161" s="7" t="s">
        <v>123</v>
      </c>
      <c r="E161" s="9" t="s">
        <v>187</v>
      </c>
      <c r="F161" s="8" t="s">
        <v>2176</v>
      </c>
      <c r="G161" s="8" t="s">
        <v>638</v>
      </c>
      <c r="H161" s="8" t="s">
        <v>2177</v>
      </c>
      <c r="I161" s="8" t="s">
        <v>638</v>
      </c>
      <c r="J161" s="8" t="s">
        <v>2178</v>
      </c>
      <c r="K161" s="8" t="s">
        <v>638</v>
      </c>
      <c r="L161" s="10">
        <v>22.147264</v>
      </c>
      <c r="M161" s="8" t="s">
        <v>2179</v>
      </c>
      <c r="N161" s="10">
        <v>449719.61756350001</v>
      </c>
      <c r="O161" s="8" t="s">
        <v>2175</v>
      </c>
    </row>
    <row r="162" spans="1:15" ht="24" hidden="1" customHeight="1">
      <c r="A162" s="8" t="s">
        <v>946</v>
      </c>
      <c r="B162" s="7" t="s">
        <v>27</v>
      </c>
      <c r="C162" s="7" t="s">
        <v>947</v>
      </c>
      <c r="D162" s="7" t="s">
        <v>123</v>
      </c>
      <c r="E162" s="9" t="s">
        <v>75</v>
      </c>
      <c r="F162" s="8" t="s">
        <v>2180</v>
      </c>
      <c r="G162" s="8" t="s">
        <v>638</v>
      </c>
      <c r="H162" s="8" t="s">
        <v>2181</v>
      </c>
      <c r="I162" s="8" t="s">
        <v>638</v>
      </c>
      <c r="J162" s="8" t="s">
        <v>1520</v>
      </c>
      <c r="K162" s="8" t="s">
        <v>638</v>
      </c>
      <c r="L162" s="10">
        <v>21.512015999999999</v>
      </c>
      <c r="M162" s="8" t="s">
        <v>2179</v>
      </c>
      <c r="N162" s="10">
        <v>449741.1295795</v>
      </c>
      <c r="O162" s="8" t="s">
        <v>2182</v>
      </c>
    </row>
    <row r="163" spans="1:15" ht="25.9" hidden="1" customHeight="1">
      <c r="A163" s="8" t="s">
        <v>456</v>
      </c>
      <c r="B163" s="7" t="s">
        <v>27</v>
      </c>
      <c r="C163" s="7" t="s">
        <v>457</v>
      </c>
      <c r="D163" s="7" t="s">
        <v>123</v>
      </c>
      <c r="E163" s="9" t="s">
        <v>34</v>
      </c>
      <c r="F163" s="8" t="s">
        <v>2183</v>
      </c>
      <c r="G163" s="8" t="s">
        <v>638</v>
      </c>
      <c r="H163" s="8" t="s">
        <v>1818</v>
      </c>
      <c r="I163" s="8" t="s">
        <v>638</v>
      </c>
      <c r="J163" s="8" t="s">
        <v>2184</v>
      </c>
      <c r="K163" s="8" t="s">
        <v>638</v>
      </c>
      <c r="L163" s="10">
        <v>18.990400000000001</v>
      </c>
      <c r="M163" s="8" t="s">
        <v>2179</v>
      </c>
      <c r="N163" s="10">
        <v>449760.11997950001</v>
      </c>
      <c r="O163" s="8" t="s">
        <v>2182</v>
      </c>
    </row>
    <row r="164" spans="1:15" ht="24" hidden="1" customHeight="1">
      <c r="A164" s="8" t="s">
        <v>588</v>
      </c>
      <c r="B164" s="7" t="s">
        <v>27</v>
      </c>
      <c r="C164" s="7" t="s">
        <v>589</v>
      </c>
      <c r="D164" s="7" t="s">
        <v>123</v>
      </c>
      <c r="E164" s="9" t="s">
        <v>75</v>
      </c>
      <c r="F164" s="8" t="s">
        <v>2140</v>
      </c>
      <c r="G164" s="8" t="s">
        <v>638</v>
      </c>
      <c r="H164" s="8" t="s">
        <v>2185</v>
      </c>
      <c r="I164" s="8" t="s">
        <v>638</v>
      </c>
      <c r="J164" s="8" t="s">
        <v>2186</v>
      </c>
      <c r="K164" s="8" t="s">
        <v>638</v>
      </c>
      <c r="L164" s="10">
        <v>17.04</v>
      </c>
      <c r="M164" s="8" t="s">
        <v>2179</v>
      </c>
      <c r="N164" s="10">
        <v>449777.15997949999</v>
      </c>
      <c r="O164" s="8" t="s">
        <v>2182</v>
      </c>
    </row>
    <row r="165" spans="1:15" ht="25.9" hidden="1" customHeight="1">
      <c r="A165" s="8" t="s">
        <v>371</v>
      </c>
      <c r="B165" s="7" t="s">
        <v>27</v>
      </c>
      <c r="C165" s="7" t="s">
        <v>372</v>
      </c>
      <c r="D165" s="7" t="s">
        <v>123</v>
      </c>
      <c r="E165" s="9" t="s">
        <v>75</v>
      </c>
      <c r="F165" s="8" t="s">
        <v>2187</v>
      </c>
      <c r="G165" s="8" t="s">
        <v>638</v>
      </c>
      <c r="H165" s="8" t="s">
        <v>2188</v>
      </c>
      <c r="I165" s="8" t="s">
        <v>638</v>
      </c>
      <c r="J165" s="8" t="s">
        <v>2189</v>
      </c>
      <c r="K165" s="8" t="s">
        <v>638</v>
      </c>
      <c r="L165" s="10">
        <v>16.113873600000002</v>
      </c>
      <c r="M165" s="8" t="s">
        <v>2179</v>
      </c>
      <c r="N165" s="10">
        <v>449793.27385310002</v>
      </c>
      <c r="O165" s="8" t="s">
        <v>2190</v>
      </c>
    </row>
    <row r="166" spans="1:15" ht="25.9" hidden="1" customHeight="1">
      <c r="A166" s="8" t="s">
        <v>995</v>
      </c>
      <c r="B166" s="7" t="s">
        <v>27</v>
      </c>
      <c r="C166" s="7" t="s">
        <v>996</v>
      </c>
      <c r="D166" s="7" t="s">
        <v>123</v>
      </c>
      <c r="E166" s="9" t="s">
        <v>34</v>
      </c>
      <c r="F166" s="8" t="s">
        <v>2191</v>
      </c>
      <c r="G166" s="8" t="s">
        <v>638</v>
      </c>
      <c r="H166" s="8" t="s">
        <v>2192</v>
      </c>
      <c r="I166" s="8" t="s">
        <v>638</v>
      </c>
      <c r="J166" s="8" t="s">
        <v>1168</v>
      </c>
      <c r="K166" s="8" t="s">
        <v>638</v>
      </c>
      <c r="L166" s="10">
        <v>12.506211</v>
      </c>
      <c r="M166" s="8" t="s">
        <v>2179</v>
      </c>
      <c r="N166" s="10">
        <v>449805.78006409999</v>
      </c>
      <c r="O166" s="8" t="s">
        <v>2190</v>
      </c>
    </row>
    <row r="167" spans="1:15" ht="25.9" hidden="1" customHeight="1">
      <c r="A167" s="8" t="s">
        <v>359</v>
      </c>
      <c r="B167" s="7" t="s">
        <v>27</v>
      </c>
      <c r="C167" s="7" t="s">
        <v>360</v>
      </c>
      <c r="D167" s="7" t="s">
        <v>123</v>
      </c>
      <c r="E167" s="9" t="s">
        <v>75</v>
      </c>
      <c r="F167" s="8" t="s">
        <v>2193</v>
      </c>
      <c r="G167" s="8" t="s">
        <v>638</v>
      </c>
      <c r="H167" s="8" t="s">
        <v>2194</v>
      </c>
      <c r="I167" s="8" t="s">
        <v>638</v>
      </c>
      <c r="J167" s="8" t="s">
        <v>2195</v>
      </c>
      <c r="K167" s="8" t="s">
        <v>638</v>
      </c>
      <c r="L167" s="10">
        <v>12.3582774</v>
      </c>
      <c r="M167" s="8" t="s">
        <v>2179</v>
      </c>
      <c r="N167" s="10">
        <v>449818.13834150002</v>
      </c>
      <c r="O167" s="8" t="s">
        <v>2190</v>
      </c>
    </row>
    <row r="168" spans="1:15" ht="25.9" hidden="1" customHeight="1">
      <c r="A168" s="8" t="s">
        <v>616</v>
      </c>
      <c r="B168" s="7" t="s">
        <v>27</v>
      </c>
      <c r="C168" s="7" t="s">
        <v>617</v>
      </c>
      <c r="D168" s="7" t="s">
        <v>123</v>
      </c>
      <c r="E168" s="9" t="s">
        <v>75</v>
      </c>
      <c r="F168" s="8" t="s">
        <v>2170</v>
      </c>
      <c r="G168" s="8" t="s">
        <v>638</v>
      </c>
      <c r="H168" s="8" t="s">
        <v>1358</v>
      </c>
      <c r="I168" s="8" t="s">
        <v>638</v>
      </c>
      <c r="J168" s="8" t="s">
        <v>2196</v>
      </c>
      <c r="K168" s="8" t="s">
        <v>638</v>
      </c>
      <c r="L168" s="10">
        <v>9.64</v>
      </c>
      <c r="M168" s="8" t="s">
        <v>2179</v>
      </c>
      <c r="N168" s="10">
        <v>449827.77834149997</v>
      </c>
      <c r="O168" s="8" t="s">
        <v>2197</v>
      </c>
    </row>
    <row r="169" spans="1:15" ht="25.9" hidden="1" customHeight="1">
      <c r="A169" s="8" t="s">
        <v>447</v>
      </c>
      <c r="B169" s="7" t="s">
        <v>27</v>
      </c>
      <c r="C169" s="7" t="s">
        <v>448</v>
      </c>
      <c r="D169" s="7" t="s">
        <v>211</v>
      </c>
      <c r="E169" s="9" t="s">
        <v>119</v>
      </c>
      <c r="F169" s="8" t="s">
        <v>2198</v>
      </c>
      <c r="G169" s="8" t="s">
        <v>638</v>
      </c>
      <c r="H169" s="8" t="s">
        <v>2199</v>
      </c>
      <c r="I169" s="8" t="s">
        <v>638</v>
      </c>
      <c r="J169" s="8" t="s">
        <v>2200</v>
      </c>
      <c r="K169" s="8" t="s">
        <v>638</v>
      </c>
      <c r="L169" s="10">
        <v>9.1559159999999995</v>
      </c>
      <c r="M169" s="8" t="s">
        <v>2179</v>
      </c>
      <c r="N169" s="10">
        <v>449836.93425749999</v>
      </c>
      <c r="O169" s="8" t="s">
        <v>2197</v>
      </c>
    </row>
    <row r="170" spans="1:15" ht="24" hidden="1" customHeight="1">
      <c r="A170" s="8" t="s">
        <v>991</v>
      </c>
      <c r="B170" s="7" t="s">
        <v>27</v>
      </c>
      <c r="C170" s="7" t="s">
        <v>992</v>
      </c>
      <c r="D170" s="7" t="s">
        <v>123</v>
      </c>
      <c r="E170" s="9" t="s">
        <v>34</v>
      </c>
      <c r="F170" s="8" t="s">
        <v>2201</v>
      </c>
      <c r="G170" s="8" t="s">
        <v>638</v>
      </c>
      <c r="H170" s="8" t="s">
        <v>2202</v>
      </c>
      <c r="I170" s="8" t="s">
        <v>638</v>
      </c>
      <c r="J170" s="8" t="s">
        <v>2203</v>
      </c>
      <c r="K170" s="8" t="s">
        <v>638</v>
      </c>
      <c r="L170" s="10">
        <v>9.1178975999999992</v>
      </c>
      <c r="M170" s="8" t="s">
        <v>2179</v>
      </c>
      <c r="N170" s="10">
        <v>449846.05215509998</v>
      </c>
      <c r="O170" s="8" t="s">
        <v>2197</v>
      </c>
    </row>
    <row r="171" spans="1:15" ht="39" hidden="1" customHeight="1">
      <c r="A171" s="8" t="s">
        <v>357</v>
      </c>
      <c r="B171" s="7" t="s">
        <v>27</v>
      </c>
      <c r="C171" s="7" t="s">
        <v>358</v>
      </c>
      <c r="D171" s="7" t="s">
        <v>123</v>
      </c>
      <c r="E171" s="9" t="s">
        <v>75</v>
      </c>
      <c r="F171" s="8" t="s">
        <v>2204</v>
      </c>
      <c r="G171" s="8" t="s">
        <v>638</v>
      </c>
      <c r="H171" s="8" t="s">
        <v>2205</v>
      </c>
      <c r="I171" s="8" t="s">
        <v>638</v>
      </c>
      <c r="J171" s="8" t="s">
        <v>2206</v>
      </c>
      <c r="K171" s="8" t="s">
        <v>638</v>
      </c>
      <c r="L171" s="10">
        <v>9.0748800000000003</v>
      </c>
      <c r="M171" s="8" t="s">
        <v>2179</v>
      </c>
      <c r="N171" s="10">
        <v>449855.12703510001</v>
      </c>
      <c r="O171" s="8" t="s">
        <v>2197</v>
      </c>
    </row>
    <row r="172" spans="1:15" ht="25.9" hidden="1" customHeight="1">
      <c r="A172" s="8" t="s">
        <v>484</v>
      </c>
      <c r="B172" s="7" t="s">
        <v>27</v>
      </c>
      <c r="C172" s="7" t="s">
        <v>485</v>
      </c>
      <c r="D172" s="7" t="s">
        <v>123</v>
      </c>
      <c r="E172" s="9" t="s">
        <v>75</v>
      </c>
      <c r="F172" s="8" t="s">
        <v>2140</v>
      </c>
      <c r="G172" s="8" t="s">
        <v>638</v>
      </c>
      <c r="H172" s="8" t="s">
        <v>2207</v>
      </c>
      <c r="I172" s="8" t="s">
        <v>638</v>
      </c>
      <c r="J172" s="8" t="s">
        <v>2208</v>
      </c>
      <c r="K172" s="8" t="s">
        <v>638</v>
      </c>
      <c r="L172" s="10">
        <v>8.1</v>
      </c>
      <c r="M172" s="8" t="s">
        <v>2179</v>
      </c>
      <c r="N172" s="10">
        <v>449863.22703509999</v>
      </c>
      <c r="O172" s="8" t="s">
        <v>2197</v>
      </c>
    </row>
    <row r="173" spans="1:15" ht="25.9" hidden="1" customHeight="1">
      <c r="A173" s="8" t="s">
        <v>346</v>
      </c>
      <c r="B173" s="7" t="s">
        <v>27</v>
      </c>
      <c r="C173" s="7" t="s">
        <v>347</v>
      </c>
      <c r="D173" s="7" t="s">
        <v>123</v>
      </c>
      <c r="E173" s="9" t="s">
        <v>75</v>
      </c>
      <c r="F173" s="8" t="s">
        <v>2209</v>
      </c>
      <c r="G173" s="8" t="s">
        <v>638</v>
      </c>
      <c r="H173" s="8" t="s">
        <v>1316</v>
      </c>
      <c r="I173" s="8" t="s">
        <v>638</v>
      </c>
      <c r="J173" s="8" t="s">
        <v>2210</v>
      </c>
      <c r="K173" s="8" t="s">
        <v>638</v>
      </c>
      <c r="L173" s="10">
        <v>7.6032000000000002</v>
      </c>
      <c r="M173" s="8" t="s">
        <v>2179</v>
      </c>
      <c r="N173" s="10">
        <v>449870.8302351</v>
      </c>
      <c r="O173" s="8" t="s">
        <v>2211</v>
      </c>
    </row>
    <row r="174" spans="1:15" ht="25.9" hidden="1" customHeight="1">
      <c r="A174" s="8" t="s">
        <v>385</v>
      </c>
      <c r="B174" s="7" t="s">
        <v>27</v>
      </c>
      <c r="C174" s="7" t="s">
        <v>386</v>
      </c>
      <c r="D174" s="7" t="s">
        <v>123</v>
      </c>
      <c r="E174" s="9" t="s">
        <v>75</v>
      </c>
      <c r="F174" s="8" t="s">
        <v>2212</v>
      </c>
      <c r="G174" s="8" t="s">
        <v>638</v>
      </c>
      <c r="H174" s="8" t="s">
        <v>2213</v>
      </c>
      <c r="I174" s="8" t="s">
        <v>638</v>
      </c>
      <c r="J174" s="8" t="s">
        <v>2214</v>
      </c>
      <c r="K174" s="8" t="s">
        <v>638</v>
      </c>
      <c r="L174" s="10">
        <v>7.55</v>
      </c>
      <c r="M174" s="8" t="s">
        <v>2179</v>
      </c>
      <c r="N174" s="10">
        <v>449878.38023509999</v>
      </c>
      <c r="O174" s="8" t="s">
        <v>2211</v>
      </c>
    </row>
    <row r="175" spans="1:15" ht="24" hidden="1" customHeight="1">
      <c r="A175" s="8" t="s">
        <v>353</v>
      </c>
      <c r="B175" s="7" t="s">
        <v>27</v>
      </c>
      <c r="C175" s="7" t="s">
        <v>354</v>
      </c>
      <c r="D175" s="7" t="s">
        <v>123</v>
      </c>
      <c r="E175" s="9" t="s">
        <v>75</v>
      </c>
      <c r="F175" s="8" t="s">
        <v>2215</v>
      </c>
      <c r="G175" s="8" t="s">
        <v>638</v>
      </c>
      <c r="H175" s="8" t="s">
        <v>2216</v>
      </c>
      <c r="I175" s="8" t="s">
        <v>638</v>
      </c>
      <c r="J175" s="8" t="s">
        <v>2217</v>
      </c>
      <c r="K175" s="8" t="s">
        <v>638</v>
      </c>
      <c r="L175" s="10">
        <v>6.6509650000000002</v>
      </c>
      <c r="M175" s="8" t="s">
        <v>2179</v>
      </c>
      <c r="N175" s="10">
        <v>449885.03120010003</v>
      </c>
      <c r="O175" s="8" t="s">
        <v>2211</v>
      </c>
    </row>
    <row r="176" spans="1:15" ht="24" hidden="1" customHeight="1">
      <c r="A176" s="8" t="s">
        <v>276</v>
      </c>
      <c r="B176" s="7" t="s">
        <v>27</v>
      </c>
      <c r="C176" s="7" t="s">
        <v>277</v>
      </c>
      <c r="D176" s="7" t="s">
        <v>123</v>
      </c>
      <c r="E176" s="9" t="s">
        <v>34</v>
      </c>
      <c r="F176" s="8" t="s">
        <v>2218</v>
      </c>
      <c r="G176" s="8" t="s">
        <v>638</v>
      </c>
      <c r="H176" s="8" t="s">
        <v>2219</v>
      </c>
      <c r="I176" s="8" t="s">
        <v>638</v>
      </c>
      <c r="J176" s="8" t="s">
        <v>2220</v>
      </c>
      <c r="K176" s="8" t="s">
        <v>638</v>
      </c>
      <c r="L176" s="10">
        <v>4.9863600000000003</v>
      </c>
      <c r="M176" s="8" t="s">
        <v>2179</v>
      </c>
      <c r="N176" s="10">
        <v>449890.01756010001</v>
      </c>
      <c r="O176" s="8" t="s">
        <v>2211</v>
      </c>
    </row>
    <row r="177" spans="1:15" ht="39" hidden="1" customHeight="1">
      <c r="A177" s="8" t="s">
        <v>618</v>
      </c>
      <c r="B177" s="7" t="s">
        <v>27</v>
      </c>
      <c r="C177" s="7" t="s">
        <v>619</v>
      </c>
      <c r="D177" s="7" t="s">
        <v>123</v>
      </c>
      <c r="E177" s="9" t="s">
        <v>75</v>
      </c>
      <c r="F177" s="8" t="s">
        <v>2170</v>
      </c>
      <c r="G177" s="8" t="s">
        <v>638</v>
      </c>
      <c r="H177" s="8" t="s">
        <v>2221</v>
      </c>
      <c r="I177" s="8" t="s">
        <v>638</v>
      </c>
      <c r="J177" s="8" t="s">
        <v>2222</v>
      </c>
      <c r="K177" s="8" t="s">
        <v>638</v>
      </c>
      <c r="L177" s="10">
        <v>4.96</v>
      </c>
      <c r="M177" s="8" t="s">
        <v>2179</v>
      </c>
      <c r="N177" s="10">
        <v>449894.97756009997</v>
      </c>
      <c r="O177" s="8" t="s">
        <v>2211</v>
      </c>
    </row>
    <row r="178" spans="1:15" ht="39" hidden="1" customHeight="1">
      <c r="A178" s="8" t="s">
        <v>318</v>
      </c>
      <c r="B178" s="7" t="s">
        <v>27</v>
      </c>
      <c r="C178" s="7" t="s">
        <v>319</v>
      </c>
      <c r="D178" s="7" t="s">
        <v>123</v>
      </c>
      <c r="E178" s="9" t="s">
        <v>75</v>
      </c>
      <c r="F178" s="8" t="s">
        <v>2223</v>
      </c>
      <c r="G178" s="8" t="s">
        <v>638</v>
      </c>
      <c r="H178" s="8" t="s">
        <v>2121</v>
      </c>
      <c r="I178" s="8" t="s">
        <v>638</v>
      </c>
      <c r="J178" s="8" t="s">
        <v>2224</v>
      </c>
      <c r="K178" s="8" t="s">
        <v>638</v>
      </c>
      <c r="L178" s="10">
        <v>4.8801791200000002</v>
      </c>
      <c r="M178" s="8" t="s">
        <v>2179</v>
      </c>
      <c r="N178" s="10">
        <v>449899.8577392</v>
      </c>
      <c r="O178" s="8" t="s">
        <v>2211</v>
      </c>
    </row>
    <row r="179" spans="1:15" ht="25.9" hidden="1" customHeight="1">
      <c r="A179" s="8" t="s">
        <v>278</v>
      </c>
      <c r="B179" s="7" t="s">
        <v>27</v>
      </c>
      <c r="C179" s="7" t="s">
        <v>279</v>
      </c>
      <c r="D179" s="7" t="s">
        <v>123</v>
      </c>
      <c r="E179" s="9" t="s">
        <v>34</v>
      </c>
      <c r="F179" s="8" t="s">
        <v>2225</v>
      </c>
      <c r="G179" s="8" t="s">
        <v>638</v>
      </c>
      <c r="H179" s="8" t="s">
        <v>1624</v>
      </c>
      <c r="I179" s="8" t="s">
        <v>638</v>
      </c>
      <c r="J179" s="8" t="s">
        <v>2226</v>
      </c>
      <c r="K179" s="8" t="s">
        <v>638</v>
      </c>
      <c r="L179" s="10">
        <v>4.5196703999999999</v>
      </c>
      <c r="M179" s="8" t="s">
        <v>2179</v>
      </c>
      <c r="N179" s="10">
        <v>449904.37740960001</v>
      </c>
      <c r="O179" s="8" t="s">
        <v>2211</v>
      </c>
    </row>
    <row r="180" spans="1:15" ht="25.9" hidden="1" customHeight="1">
      <c r="A180" s="8" t="s">
        <v>594</v>
      </c>
      <c r="B180" s="7" t="s">
        <v>27</v>
      </c>
      <c r="C180" s="7" t="s">
        <v>595</v>
      </c>
      <c r="D180" s="7" t="s">
        <v>211</v>
      </c>
      <c r="E180" s="9" t="s">
        <v>119</v>
      </c>
      <c r="F180" s="8" t="s">
        <v>1983</v>
      </c>
      <c r="G180" s="8" t="s">
        <v>638</v>
      </c>
      <c r="H180" s="8" t="s">
        <v>1500</v>
      </c>
      <c r="I180" s="8" t="s">
        <v>638</v>
      </c>
      <c r="J180" s="8" t="s">
        <v>2227</v>
      </c>
      <c r="K180" s="8" t="s">
        <v>638</v>
      </c>
      <c r="L180" s="10">
        <v>4.5132547000000001</v>
      </c>
      <c r="M180" s="8" t="s">
        <v>2179</v>
      </c>
      <c r="N180" s="10">
        <v>449908.89066430001</v>
      </c>
      <c r="O180" s="8" t="s">
        <v>2211</v>
      </c>
    </row>
    <row r="181" spans="1:15" ht="24" hidden="1" customHeight="1">
      <c r="A181" s="8" t="s">
        <v>551</v>
      </c>
      <c r="B181" s="7" t="s">
        <v>27</v>
      </c>
      <c r="C181" s="7" t="s">
        <v>1031</v>
      </c>
      <c r="D181" s="7" t="s">
        <v>399</v>
      </c>
      <c r="E181" s="9" t="s">
        <v>119</v>
      </c>
      <c r="F181" s="8" t="s">
        <v>2228</v>
      </c>
      <c r="G181" s="8" t="s">
        <v>638</v>
      </c>
      <c r="H181" s="8" t="s">
        <v>2229</v>
      </c>
      <c r="I181" s="8" t="s">
        <v>638</v>
      </c>
      <c r="J181" s="8" t="s">
        <v>2230</v>
      </c>
      <c r="K181" s="8" t="s">
        <v>638</v>
      </c>
      <c r="L181" s="10">
        <v>4.2488409310000002</v>
      </c>
      <c r="M181" s="8" t="s">
        <v>2179</v>
      </c>
      <c r="N181" s="10">
        <v>449913.13950519997</v>
      </c>
      <c r="O181" s="8" t="s">
        <v>2211</v>
      </c>
    </row>
    <row r="182" spans="1:15" ht="39" hidden="1" customHeight="1">
      <c r="A182" s="8" t="s">
        <v>373</v>
      </c>
      <c r="B182" s="7" t="s">
        <v>27</v>
      </c>
      <c r="C182" s="7" t="s">
        <v>374</v>
      </c>
      <c r="D182" s="7" t="s">
        <v>123</v>
      </c>
      <c r="E182" s="9" t="s">
        <v>75</v>
      </c>
      <c r="F182" s="8" t="s">
        <v>2231</v>
      </c>
      <c r="G182" s="8" t="s">
        <v>638</v>
      </c>
      <c r="H182" s="8" t="s">
        <v>1321</v>
      </c>
      <c r="I182" s="8" t="s">
        <v>638</v>
      </c>
      <c r="J182" s="8" t="s">
        <v>2232</v>
      </c>
      <c r="K182" s="8" t="s">
        <v>638</v>
      </c>
      <c r="L182" s="10">
        <v>4.2300000000000004</v>
      </c>
      <c r="M182" s="8" t="s">
        <v>2179</v>
      </c>
      <c r="N182" s="10">
        <v>449917.36950520001</v>
      </c>
      <c r="O182" s="8" t="s">
        <v>2233</v>
      </c>
    </row>
    <row r="183" spans="1:15" ht="25.9" hidden="1" customHeight="1">
      <c r="A183" s="8" t="s">
        <v>280</v>
      </c>
      <c r="B183" s="7" t="s">
        <v>27</v>
      </c>
      <c r="C183" s="7" t="s">
        <v>281</v>
      </c>
      <c r="D183" s="7" t="s">
        <v>123</v>
      </c>
      <c r="E183" s="9" t="s">
        <v>221</v>
      </c>
      <c r="F183" s="8" t="s">
        <v>2234</v>
      </c>
      <c r="G183" s="8" t="s">
        <v>638</v>
      </c>
      <c r="H183" s="8" t="s">
        <v>2235</v>
      </c>
      <c r="I183" s="8" t="s">
        <v>638</v>
      </c>
      <c r="J183" s="8" t="s">
        <v>2079</v>
      </c>
      <c r="K183" s="8" t="s">
        <v>638</v>
      </c>
      <c r="L183" s="10">
        <v>4.0675219199999999</v>
      </c>
      <c r="M183" s="8" t="s">
        <v>2179</v>
      </c>
      <c r="N183" s="10">
        <v>449921.43702710001</v>
      </c>
      <c r="O183" s="8" t="s">
        <v>2233</v>
      </c>
    </row>
    <row r="184" spans="1:15" ht="25.9" hidden="1" customHeight="1">
      <c r="A184" s="8" t="s">
        <v>342</v>
      </c>
      <c r="B184" s="7" t="s">
        <v>27</v>
      </c>
      <c r="C184" s="7" t="s">
        <v>343</v>
      </c>
      <c r="D184" s="7" t="s">
        <v>123</v>
      </c>
      <c r="E184" s="9" t="s">
        <v>75</v>
      </c>
      <c r="F184" s="8" t="s">
        <v>2236</v>
      </c>
      <c r="G184" s="8" t="s">
        <v>638</v>
      </c>
      <c r="H184" s="8" t="s">
        <v>1472</v>
      </c>
      <c r="I184" s="8" t="s">
        <v>638</v>
      </c>
      <c r="J184" s="8" t="s">
        <v>2237</v>
      </c>
      <c r="K184" s="8" t="s">
        <v>638</v>
      </c>
      <c r="L184" s="10">
        <v>3.24</v>
      </c>
      <c r="M184" s="8" t="s">
        <v>2179</v>
      </c>
      <c r="N184" s="10">
        <v>449924.6770271</v>
      </c>
      <c r="O184" s="8" t="s">
        <v>2233</v>
      </c>
    </row>
    <row r="185" spans="1:15" ht="25.9" hidden="1" customHeight="1">
      <c r="A185" s="8" t="s">
        <v>449</v>
      </c>
      <c r="B185" s="7" t="s">
        <v>27</v>
      </c>
      <c r="C185" s="7" t="s">
        <v>450</v>
      </c>
      <c r="D185" s="7" t="s">
        <v>211</v>
      </c>
      <c r="E185" s="9" t="s">
        <v>119</v>
      </c>
      <c r="F185" s="8" t="s">
        <v>2198</v>
      </c>
      <c r="G185" s="8" t="s">
        <v>638</v>
      </c>
      <c r="H185" s="8" t="s">
        <v>1355</v>
      </c>
      <c r="I185" s="8" t="s">
        <v>638</v>
      </c>
      <c r="J185" s="8" t="s">
        <v>2238</v>
      </c>
      <c r="K185" s="8" t="s">
        <v>638</v>
      </c>
      <c r="L185" s="10">
        <v>3.1650079999999998</v>
      </c>
      <c r="M185" s="8" t="s">
        <v>2179</v>
      </c>
      <c r="N185" s="10">
        <v>449927.84203509998</v>
      </c>
      <c r="O185" s="8" t="s">
        <v>2233</v>
      </c>
    </row>
    <row r="186" spans="1:15" ht="24" hidden="1" customHeight="1">
      <c r="A186" s="8" t="s">
        <v>286</v>
      </c>
      <c r="B186" s="7" t="s">
        <v>27</v>
      </c>
      <c r="C186" s="7" t="s">
        <v>287</v>
      </c>
      <c r="D186" s="7" t="s">
        <v>123</v>
      </c>
      <c r="E186" s="9" t="s">
        <v>75</v>
      </c>
      <c r="F186" s="8" t="s">
        <v>2239</v>
      </c>
      <c r="G186" s="8" t="s">
        <v>638</v>
      </c>
      <c r="H186" s="8" t="s">
        <v>2240</v>
      </c>
      <c r="I186" s="8" t="s">
        <v>638</v>
      </c>
      <c r="J186" s="8" t="s">
        <v>2241</v>
      </c>
      <c r="K186" s="8" t="s">
        <v>638</v>
      </c>
      <c r="L186" s="10">
        <v>2.0094552000000001</v>
      </c>
      <c r="M186" s="8" t="s">
        <v>2179</v>
      </c>
      <c r="N186" s="10">
        <v>449929.85149029997</v>
      </c>
      <c r="O186" s="8" t="s">
        <v>2233</v>
      </c>
    </row>
    <row r="187" spans="1:15" ht="25.9" hidden="1" customHeight="1">
      <c r="A187" s="8" t="s">
        <v>989</v>
      </c>
      <c r="B187" s="7" t="s">
        <v>27</v>
      </c>
      <c r="C187" s="7" t="s">
        <v>990</v>
      </c>
      <c r="D187" s="7" t="s">
        <v>123</v>
      </c>
      <c r="E187" s="9" t="s">
        <v>71</v>
      </c>
      <c r="F187" s="8" t="s">
        <v>2242</v>
      </c>
      <c r="G187" s="8" t="s">
        <v>638</v>
      </c>
      <c r="H187" s="8" t="s">
        <v>2243</v>
      </c>
      <c r="I187" s="8" t="s">
        <v>638</v>
      </c>
      <c r="J187" s="8" t="s">
        <v>2244</v>
      </c>
      <c r="K187" s="8" t="s">
        <v>638</v>
      </c>
      <c r="L187" s="10">
        <v>1.7521152000000002</v>
      </c>
      <c r="M187" s="8" t="s">
        <v>2179</v>
      </c>
      <c r="N187" s="10">
        <v>449931.60360550001</v>
      </c>
      <c r="O187" s="8" t="s">
        <v>2233</v>
      </c>
    </row>
    <row r="188" spans="1:15" ht="39" hidden="1" customHeight="1">
      <c r="A188" s="8" t="s">
        <v>610</v>
      </c>
      <c r="B188" s="7" t="s">
        <v>27</v>
      </c>
      <c r="C188" s="7" t="s">
        <v>611</v>
      </c>
      <c r="D188" s="7" t="s">
        <v>123</v>
      </c>
      <c r="E188" s="9" t="s">
        <v>75</v>
      </c>
      <c r="F188" s="8" t="s">
        <v>2245</v>
      </c>
      <c r="G188" s="8" t="s">
        <v>638</v>
      </c>
      <c r="H188" s="8" t="s">
        <v>2246</v>
      </c>
      <c r="I188" s="8" t="s">
        <v>638</v>
      </c>
      <c r="J188" s="8" t="s">
        <v>2247</v>
      </c>
      <c r="K188" s="8" t="s">
        <v>638</v>
      </c>
      <c r="L188" s="10">
        <v>1.3828638579999999</v>
      </c>
      <c r="M188" s="8" t="s">
        <v>2179</v>
      </c>
      <c r="N188" s="10">
        <v>449932.9864694</v>
      </c>
      <c r="O188" s="8" t="s">
        <v>2233</v>
      </c>
    </row>
    <row r="189" spans="1:15" ht="25.9" hidden="1" customHeight="1">
      <c r="A189" s="8" t="s">
        <v>188</v>
      </c>
      <c r="B189" s="7" t="s">
        <v>27</v>
      </c>
      <c r="C189" s="7" t="s">
        <v>189</v>
      </c>
      <c r="D189" s="7" t="s">
        <v>123</v>
      </c>
      <c r="E189" s="9" t="s">
        <v>34</v>
      </c>
      <c r="F189" s="8" t="s">
        <v>2248</v>
      </c>
      <c r="G189" s="8" t="s">
        <v>638</v>
      </c>
      <c r="H189" s="8" t="s">
        <v>2249</v>
      </c>
      <c r="I189" s="8" t="s">
        <v>638</v>
      </c>
      <c r="J189" s="8" t="s">
        <v>2221</v>
      </c>
      <c r="K189" s="8" t="s">
        <v>638</v>
      </c>
      <c r="L189" s="10">
        <v>1.238016</v>
      </c>
      <c r="M189" s="8" t="s">
        <v>2179</v>
      </c>
      <c r="N189" s="10">
        <v>449934.22448540002</v>
      </c>
      <c r="O189" s="8" t="s">
        <v>2233</v>
      </c>
    </row>
    <row r="190" spans="1:15" ht="24" hidden="1" customHeight="1">
      <c r="A190" s="8" t="s">
        <v>355</v>
      </c>
      <c r="B190" s="7" t="s">
        <v>27</v>
      </c>
      <c r="C190" s="7" t="s">
        <v>356</v>
      </c>
      <c r="D190" s="7" t="s">
        <v>123</v>
      </c>
      <c r="E190" s="9" t="s">
        <v>75</v>
      </c>
      <c r="F190" s="8" t="s">
        <v>2250</v>
      </c>
      <c r="G190" s="8" t="s">
        <v>638</v>
      </c>
      <c r="H190" s="8" t="s">
        <v>2251</v>
      </c>
      <c r="I190" s="8" t="s">
        <v>638</v>
      </c>
      <c r="J190" s="8" t="s">
        <v>2252</v>
      </c>
      <c r="K190" s="8" t="s">
        <v>638</v>
      </c>
      <c r="L190" s="10">
        <v>1.189997</v>
      </c>
      <c r="M190" s="8" t="s">
        <v>2179</v>
      </c>
      <c r="N190" s="10">
        <v>449935.4144824</v>
      </c>
      <c r="O190" s="8" t="s">
        <v>2233</v>
      </c>
    </row>
    <row r="191" spans="1:15" ht="25.9" hidden="1" customHeight="1">
      <c r="A191" s="8" t="s">
        <v>568</v>
      </c>
      <c r="B191" s="7" t="s">
        <v>27</v>
      </c>
      <c r="C191" s="7" t="s">
        <v>569</v>
      </c>
      <c r="D191" s="7" t="s">
        <v>211</v>
      </c>
      <c r="E191" s="9" t="s">
        <v>75</v>
      </c>
      <c r="F191" s="8" t="s">
        <v>2253</v>
      </c>
      <c r="G191" s="8" t="s">
        <v>638</v>
      </c>
      <c r="H191" s="8" t="s">
        <v>2254</v>
      </c>
      <c r="I191" s="8" t="s">
        <v>638</v>
      </c>
      <c r="J191" s="8" t="s">
        <v>2255</v>
      </c>
      <c r="K191" s="8" t="s">
        <v>638</v>
      </c>
      <c r="L191" s="10">
        <v>1.0430833340000001</v>
      </c>
      <c r="M191" s="8" t="s">
        <v>2179</v>
      </c>
      <c r="N191" s="10">
        <v>449936.4575657</v>
      </c>
      <c r="O191" s="8" t="s">
        <v>2233</v>
      </c>
    </row>
    <row r="192" spans="1:15" ht="39" hidden="1" customHeight="1">
      <c r="A192" s="8" t="s">
        <v>556</v>
      </c>
      <c r="B192" s="7" t="s">
        <v>27</v>
      </c>
      <c r="C192" s="7" t="s">
        <v>557</v>
      </c>
      <c r="D192" s="7" t="s">
        <v>123</v>
      </c>
      <c r="E192" s="9" t="s">
        <v>75</v>
      </c>
      <c r="F192" s="8" t="s">
        <v>1958</v>
      </c>
      <c r="G192" s="8" t="s">
        <v>638</v>
      </c>
      <c r="H192" s="8" t="s">
        <v>1321</v>
      </c>
      <c r="I192" s="8" t="s">
        <v>638</v>
      </c>
      <c r="J192" s="8" t="s">
        <v>1742</v>
      </c>
      <c r="K192" s="8" t="s">
        <v>638</v>
      </c>
      <c r="L192" s="10">
        <v>0.94</v>
      </c>
      <c r="M192" s="8" t="s">
        <v>2179</v>
      </c>
      <c r="N192" s="10">
        <v>449937.3975657</v>
      </c>
      <c r="O192" s="8" t="s">
        <v>2233</v>
      </c>
    </row>
    <row r="193" spans="1:15" ht="24" hidden="1" customHeight="1">
      <c r="A193" s="8" t="s">
        <v>284</v>
      </c>
      <c r="B193" s="7" t="s">
        <v>27</v>
      </c>
      <c r="C193" s="7" t="s">
        <v>285</v>
      </c>
      <c r="D193" s="7" t="s">
        <v>123</v>
      </c>
      <c r="E193" s="9" t="s">
        <v>34</v>
      </c>
      <c r="F193" s="8" t="s">
        <v>2256</v>
      </c>
      <c r="G193" s="8" t="s">
        <v>638</v>
      </c>
      <c r="H193" s="8" t="s">
        <v>2257</v>
      </c>
      <c r="I193" s="8" t="s">
        <v>638</v>
      </c>
      <c r="J193" s="8" t="s">
        <v>2258</v>
      </c>
      <c r="K193" s="8" t="s">
        <v>638</v>
      </c>
      <c r="L193" s="10">
        <v>0.79455167999999998</v>
      </c>
      <c r="M193" s="8" t="s">
        <v>2179</v>
      </c>
      <c r="N193" s="10">
        <v>449938.1921174</v>
      </c>
      <c r="O193" s="8" t="s">
        <v>2233</v>
      </c>
    </row>
    <row r="194" spans="1:15" ht="39" hidden="1" customHeight="1">
      <c r="A194" s="8" t="s">
        <v>956</v>
      </c>
      <c r="B194" s="7" t="s">
        <v>27</v>
      </c>
      <c r="C194" s="7" t="s">
        <v>957</v>
      </c>
      <c r="D194" s="7" t="s">
        <v>123</v>
      </c>
      <c r="E194" s="9" t="s">
        <v>75</v>
      </c>
      <c r="F194" s="8" t="s">
        <v>1654</v>
      </c>
      <c r="G194" s="8" t="s">
        <v>638</v>
      </c>
      <c r="H194" s="8" t="s">
        <v>2259</v>
      </c>
      <c r="I194" s="8" t="s">
        <v>638</v>
      </c>
      <c r="J194" s="8" t="s">
        <v>2259</v>
      </c>
      <c r="K194" s="8" t="s">
        <v>638</v>
      </c>
      <c r="L194" s="10">
        <v>0.61</v>
      </c>
      <c r="M194" s="8" t="s">
        <v>2179</v>
      </c>
      <c r="N194" s="10">
        <v>449938.80211739999</v>
      </c>
      <c r="O194" s="8" t="s">
        <v>2233</v>
      </c>
    </row>
    <row r="195" spans="1:15" ht="39" hidden="1" customHeight="1">
      <c r="A195" s="8" t="s">
        <v>379</v>
      </c>
      <c r="B195" s="7" t="s">
        <v>27</v>
      </c>
      <c r="C195" s="7" t="s">
        <v>380</v>
      </c>
      <c r="D195" s="7" t="s">
        <v>123</v>
      </c>
      <c r="E195" s="9" t="s">
        <v>75</v>
      </c>
      <c r="F195" s="8" t="s">
        <v>2260</v>
      </c>
      <c r="G195" s="8" t="s">
        <v>638</v>
      </c>
      <c r="H195" s="8" t="s">
        <v>1374</v>
      </c>
      <c r="I195" s="8" t="s">
        <v>638</v>
      </c>
      <c r="J195" s="8" t="s">
        <v>2261</v>
      </c>
      <c r="K195" s="8" t="s">
        <v>638</v>
      </c>
      <c r="L195" s="10">
        <v>0.1159488</v>
      </c>
      <c r="M195" s="8" t="s">
        <v>2179</v>
      </c>
      <c r="N195" s="10">
        <v>449938.91806619999</v>
      </c>
      <c r="O195" s="8" t="s">
        <v>2233</v>
      </c>
    </row>
    <row r="196" spans="1:15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</row>
    <row r="197" spans="1:15">
      <c r="A197" s="39"/>
      <c r="B197" s="39"/>
      <c r="C197" s="39"/>
      <c r="D197" s="39"/>
      <c r="E197" s="39"/>
      <c r="F197" s="39"/>
      <c r="G197" s="39"/>
      <c r="H197" s="39"/>
      <c r="I197" s="39"/>
      <c r="J197" s="39"/>
      <c r="K197" s="39"/>
      <c r="L197" s="363" t="s">
        <v>2262</v>
      </c>
      <c r="M197" s="363"/>
      <c r="N197" s="363"/>
      <c r="O197" s="348"/>
    </row>
    <row r="198" spans="1:15">
      <c r="A198" s="39"/>
      <c r="B198" s="39"/>
      <c r="C198" s="39"/>
      <c r="D198" s="39"/>
      <c r="E198" s="39"/>
      <c r="F198" s="39"/>
      <c r="G198" s="39"/>
      <c r="H198" s="39"/>
      <c r="I198" s="39"/>
      <c r="J198" s="39"/>
      <c r="K198" s="39"/>
      <c r="L198" s="363" t="s">
        <v>211</v>
      </c>
      <c r="M198" s="363"/>
      <c r="N198" s="363"/>
      <c r="O198" s="39" t="s">
        <v>2263</v>
      </c>
    </row>
    <row r="199" spans="1:15">
      <c r="A199" s="39"/>
      <c r="B199" s="39"/>
      <c r="C199" s="39"/>
      <c r="D199" s="39"/>
      <c r="E199" s="39"/>
      <c r="F199" s="39"/>
      <c r="G199" s="39"/>
      <c r="H199" s="39"/>
      <c r="I199" s="39"/>
      <c r="J199" s="39"/>
      <c r="K199" s="39"/>
      <c r="L199" s="363" t="s">
        <v>2264</v>
      </c>
      <c r="M199" s="363"/>
      <c r="N199" s="363"/>
      <c r="O199" s="39" t="s">
        <v>2265</v>
      </c>
    </row>
    <row r="200" spans="1:15">
      <c r="A200" s="39"/>
      <c r="B200" s="39"/>
      <c r="C200" s="39"/>
      <c r="D200" s="39"/>
      <c r="E200" s="39"/>
      <c r="F200" s="39"/>
      <c r="G200" s="39"/>
      <c r="H200" s="39"/>
      <c r="I200" s="39"/>
      <c r="J200" s="39"/>
      <c r="K200" s="39"/>
      <c r="L200" s="363" t="s">
        <v>399</v>
      </c>
      <c r="M200" s="363"/>
      <c r="N200" s="363"/>
      <c r="O200" s="39" t="s">
        <v>2266</v>
      </c>
    </row>
    <row r="201" spans="1:15">
      <c r="A201" s="39"/>
      <c r="B201" s="39"/>
      <c r="C201" s="39"/>
      <c r="D201" s="39"/>
      <c r="E201" s="39"/>
      <c r="F201" s="39"/>
      <c r="G201" s="39"/>
      <c r="H201" s="39"/>
      <c r="I201" s="39"/>
      <c r="J201" s="39"/>
      <c r="K201" s="39"/>
      <c r="L201" s="363" t="s">
        <v>123</v>
      </c>
      <c r="M201" s="363"/>
      <c r="N201" s="363"/>
      <c r="O201" s="39" t="s">
        <v>2267</v>
      </c>
    </row>
    <row r="202" spans="1:15">
      <c r="A202" s="39"/>
      <c r="B202" s="39"/>
      <c r="C202" s="39"/>
      <c r="D202" s="39"/>
      <c r="E202" s="39"/>
      <c r="F202" s="39"/>
      <c r="G202" s="39"/>
      <c r="H202" s="39"/>
      <c r="I202" s="39"/>
      <c r="J202" s="39"/>
      <c r="K202" s="39"/>
      <c r="L202" s="363" t="s">
        <v>414</v>
      </c>
      <c r="M202" s="363"/>
      <c r="N202" s="363"/>
      <c r="O202" s="39" t="s">
        <v>2268</v>
      </c>
    </row>
    <row r="203" spans="1:15">
      <c r="A203" s="39"/>
      <c r="B203" s="39"/>
      <c r="C203" s="39"/>
      <c r="D203" s="39"/>
      <c r="E203" s="39"/>
      <c r="F203" s="39"/>
      <c r="G203" s="39"/>
      <c r="H203" s="39"/>
      <c r="I203" s="39"/>
      <c r="J203" s="39"/>
      <c r="K203" s="39"/>
      <c r="L203" s="363" t="s">
        <v>411</v>
      </c>
      <c r="M203" s="363"/>
      <c r="N203" s="363"/>
      <c r="O203" s="39" t="s">
        <v>2269</v>
      </c>
    </row>
    <row r="204" spans="1:15">
      <c r="A204" s="39"/>
      <c r="B204" s="39"/>
      <c r="C204" s="39"/>
      <c r="D204" s="39"/>
      <c r="E204" s="39"/>
      <c r="F204" s="39"/>
      <c r="G204" s="39"/>
      <c r="H204" s="39"/>
      <c r="I204" s="39"/>
      <c r="J204" s="39"/>
      <c r="K204" s="39"/>
      <c r="L204" s="363" t="s">
        <v>2270</v>
      </c>
      <c r="M204" s="363"/>
      <c r="N204" s="363"/>
      <c r="O204" s="39" t="s">
        <v>2265</v>
      </c>
    </row>
    <row r="205" spans="1:15">
      <c r="A205" s="39"/>
      <c r="B205" s="39"/>
      <c r="C205" s="39"/>
      <c r="D205" s="39"/>
      <c r="E205" s="39"/>
      <c r="F205" s="39"/>
      <c r="G205" s="39"/>
      <c r="H205" s="39"/>
      <c r="I205" s="39"/>
      <c r="J205" s="39"/>
      <c r="K205" s="39"/>
      <c r="L205" s="363" t="s">
        <v>2271</v>
      </c>
      <c r="M205" s="363"/>
      <c r="N205" s="363"/>
      <c r="O205" s="39" t="s">
        <v>2265</v>
      </c>
    </row>
    <row r="206" spans="1:15">
      <c r="A206" s="39"/>
      <c r="B206" s="39"/>
      <c r="C206" s="39"/>
      <c r="D206" s="39"/>
      <c r="E206" s="39"/>
      <c r="F206" s="39"/>
      <c r="G206" s="39"/>
      <c r="H206" s="39"/>
      <c r="I206" s="39"/>
      <c r="J206" s="39"/>
      <c r="K206" s="39"/>
      <c r="L206" s="363" t="s">
        <v>2272</v>
      </c>
      <c r="M206" s="363"/>
      <c r="N206" s="363"/>
      <c r="O206" s="39" t="s">
        <v>2265</v>
      </c>
    </row>
    <row r="207" spans="1:15">
      <c r="A207" s="39"/>
      <c r="B207" s="39"/>
      <c r="C207" s="39"/>
      <c r="D207" s="39"/>
      <c r="E207" s="39"/>
      <c r="F207" s="39"/>
      <c r="G207" s="39"/>
      <c r="H207" s="39"/>
      <c r="I207" s="39"/>
      <c r="J207" s="39"/>
      <c r="K207" s="39"/>
      <c r="L207" s="363" t="s">
        <v>402</v>
      </c>
      <c r="M207" s="363"/>
      <c r="N207" s="363"/>
      <c r="O207" s="39" t="s">
        <v>2273</v>
      </c>
    </row>
    <row r="208" spans="1:15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</row>
    <row r="209" spans="1:15">
      <c r="A209" s="345"/>
      <c r="B209" s="345"/>
      <c r="C209" s="345"/>
      <c r="D209" s="13"/>
      <c r="E209" s="12"/>
      <c r="F209" s="12"/>
      <c r="G209" s="12"/>
      <c r="H209" s="12"/>
      <c r="I209" s="12"/>
      <c r="J209" s="12"/>
      <c r="K209" s="344" t="s">
        <v>10</v>
      </c>
      <c r="L209" s="345"/>
      <c r="M209" s="346">
        <v>455310.05</v>
      </c>
      <c r="N209" s="345"/>
      <c r="O209" s="345"/>
    </row>
    <row r="210" spans="1:15">
      <c r="A210" s="345"/>
      <c r="B210" s="345"/>
      <c r="C210" s="345"/>
      <c r="D210" s="13"/>
      <c r="E210" s="12"/>
      <c r="F210" s="12"/>
      <c r="G210" s="12"/>
      <c r="H210" s="12"/>
      <c r="I210" s="12"/>
      <c r="J210" s="12"/>
      <c r="K210" s="344" t="s">
        <v>11</v>
      </c>
      <c r="L210" s="345"/>
      <c r="M210" s="346">
        <v>113651.44</v>
      </c>
      <c r="N210" s="345"/>
      <c r="O210" s="345"/>
    </row>
    <row r="211" spans="1:15">
      <c r="A211" s="345"/>
      <c r="B211" s="345"/>
      <c r="C211" s="345"/>
      <c r="D211" s="13"/>
      <c r="E211" s="12"/>
      <c r="F211" s="12"/>
      <c r="G211" s="12"/>
      <c r="H211" s="12"/>
      <c r="I211" s="12"/>
      <c r="J211" s="12"/>
      <c r="K211" s="344" t="s">
        <v>12</v>
      </c>
      <c r="L211" s="345"/>
      <c r="M211" s="346">
        <v>568961.49</v>
      </c>
      <c r="N211" s="345"/>
      <c r="O211" s="345"/>
    </row>
    <row r="212" spans="1:15" ht="60" customHeight="1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</row>
    <row r="213" spans="1:15" ht="70.150000000000006" customHeight="1">
      <c r="A213" s="347" t="s">
        <v>13</v>
      </c>
      <c r="B213" s="348"/>
      <c r="C213" s="348"/>
      <c r="D213" s="348"/>
      <c r="E213" s="348"/>
      <c r="F213" s="348"/>
      <c r="G213" s="348"/>
      <c r="H213" s="348"/>
      <c r="I213" s="348"/>
      <c r="J213" s="348"/>
      <c r="K213" s="348"/>
      <c r="L213" s="348"/>
      <c r="M213" s="348"/>
      <c r="N213" s="348"/>
      <c r="O213" s="348"/>
    </row>
  </sheetData>
  <autoFilter ref="A4:D195">
    <filterColumn colId="2">
      <filters>
        <filter val="ACO CA-25, 10,0 MM, OU 12,5 MM, OU 16,0 MM, OU 20,0 MM, OU 25,0 MM, VERGALHAO"/>
        <filter val="ACO CA-50, 10,0 MM, VERGALHAO"/>
        <filter val="ACO CA-50, 12,5 MM OU 16,0 MM, VERGALHAO"/>
        <filter val="ACO CA-50, 6,3 MM, VERGALHAO"/>
        <filter val="ACO CA-50, 8,0 MM, VERGALHAO"/>
        <filter val="ACO CA-60, 4,2 MM, OU 5,0 MM, OU 6,0 MM, OU 7,0 MM, VERGALHAO"/>
      </filters>
    </filterColumn>
  </autoFilter>
  <mergeCells count="39">
    <mergeCell ref="A4:A5"/>
    <mergeCell ref="B4:B5"/>
    <mergeCell ref="C4:C5"/>
    <mergeCell ref="D4:D5"/>
    <mergeCell ref="E4:E5"/>
    <mergeCell ref="E1:G1"/>
    <mergeCell ref="H1:O1"/>
    <mergeCell ref="E2:G2"/>
    <mergeCell ref="H2:O2"/>
    <mergeCell ref="A3:Q3"/>
    <mergeCell ref="F4:G4"/>
    <mergeCell ref="H4:I4"/>
    <mergeCell ref="J4:L4"/>
    <mergeCell ref="M4:M5"/>
    <mergeCell ref="N4:N5"/>
    <mergeCell ref="L206:N206"/>
    <mergeCell ref="P4:P5"/>
    <mergeCell ref="Q4:Q5"/>
    <mergeCell ref="L197:O197"/>
    <mergeCell ref="L198:N198"/>
    <mergeCell ref="L199:N199"/>
    <mergeCell ref="L200:N200"/>
    <mergeCell ref="O4:O5"/>
    <mergeCell ref="L201:N201"/>
    <mergeCell ref="L202:N202"/>
    <mergeCell ref="L203:N203"/>
    <mergeCell ref="L204:N204"/>
    <mergeCell ref="L205:N205"/>
    <mergeCell ref="A211:C211"/>
    <mergeCell ref="K211:L211"/>
    <mergeCell ref="M211:O211"/>
    <mergeCell ref="A213:O213"/>
    <mergeCell ref="L207:N207"/>
    <mergeCell ref="A209:C209"/>
    <mergeCell ref="K209:L209"/>
    <mergeCell ref="M209:O209"/>
    <mergeCell ref="A210:C210"/>
    <mergeCell ref="K210:L210"/>
    <mergeCell ref="M210:O210"/>
  </mergeCells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AF788"/>
  <sheetViews>
    <sheetView view="pageBreakPreview" topLeftCell="N1" zoomScale="85" zoomScaleNormal="100" zoomScaleSheetLayoutView="85" workbookViewId="0">
      <pane ySplit="11" topLeftCell="A160" activePane="bottomLeft" state="frozen"/>
      <selection activeCell="D1" sqref="D1"/>
      <selection pane="bottomLeft" activeCell="AC3" sqref="AC3"/>
    </sheetView>
  </sheetViews>
  <sheetFormatPr defaultColWidth="8.25" defaultRowHeight="12.75"/>
  <cols>
    <col min="1" max="1" width="2.125" style="63" customWidth="1"/>
    <col min="2" max="2" width="9" style="83" customWidth="1"/>
    <col min="3" max="3" width="18.25" style="86" customWidth="1"/>
    <col min="4" max="4" width="7.75" style="83" bestFit="1" customWidth="1"/>
    <col min="5" max="5" width="76.25" style="87" customWidth="1"/>
    <col min="6" max="6" width="7.25" style="108" customWidth="1"/>
    <col min="7" max="7" width="8.875" style="83" customWidth="1"/>
    <col min="8" max="8" width="15.5" style="83" bestFit="1" customWidth="1"/>
    <col min="9" max="9" width="13.5" style="83" customWidth="1"/>
    <col min="10" max="10" width="13.875" style="83" customWidth="1"/>
    <col min="11" max="11" width="12" style="83" customWidth="1"/>
    <col min="12" max="12" width="0.125" style="83" hidden="1" customWidth="1"/>
    <col min="13" max="13" width="8.25" style="83" hidden="1" customWidth="1"/>
    <col min="14" max="14" width="14.375" style="83" customWidth="1"/>
    <col min="15" max="15" width="16.75" style="83" hidden="1" customWidth="1"/>
    <col min="16" max="17" width="14.375" style="83" hidden="1" customWidth="1"/>
    <col min="18" max="18" width="13.75" style="84" customWidth="1"/>
    <col min="19" max="19" width="22.25" style="83" bestFit="1" customWidth="1"/>
    <col min="20" max="20" width="20.25" style="83" bestFit="1" customWidth="1"/>
    <col min="21" max="21" width="13.125" style="83" customWidth="1"/>
    <col min="22" max="22" width="15.25" style="83" bestFit="1" customWidth="1"/>
    <col min="23" max="23" width="12.25" style="83" hidden="1" customWidth="1"/>
    <col min="24" max="24" width="17.125" style="83" hidden="1" customWidth="1"/>
    <col min="25" max="25" width="17.125" style="83" customWidth="1"/>
    <col min="26" max="26" width="22.75" style="83" hidden="1" customWidth="1"/>
    <col min="27" max="28" width="17.125" style="83" hidden="1" customWidth="1"/>
    <col min="29" max="29" width="13.375" style="85" bestFit="1" customWidth="1"/>
    <col min="30" max="30" width="14.75" style="63" customWidth="1"/>
    <col min="31" max="31" width="22.75" style="63" customWidth="1"/>
    <col min="32" max="32" width="69.25" style="63" customWidth="1"/>
    <col min="33" max="35" width="8.25" style="63"/>
    <col min="36" max="37" width="15.625" style="63" customWidth="1"/>
    <col min="38" max="16384" width="8.25" style="63"/>
  </cols>
  <sheetData>
    <row r="1" spans="2:32" ht="36.75" customHeight="1">
      <c r="B1" s="64"/>
      <c r="C1" s="65"/>
      <c r="D1" s="66"/>
      <c r="E1" s="66"/>
      <c r="F1" s="102"/>
      <c r="G1" s="373" t="s">
        <v>2711</v>
      </c>
      <c r="H1" s="374"/>
      <c r="I1" s="374"/>
      <c r="J1" s="374"/>
      <c r="K1" s="374"/>
      <c r="L1" s="374"/>
      <c r="M1" s="374"/>
      <c r="N1" s="374"/>
      <c r="O1" s="374"/>
      <c r="P1" s="374"/>
      <c r="Q1" s="374"/>
      <c r="R1" s="374"/>
      <c r="S1" s="374"/>
      <c r="T1" s="374"/>
      <c r="U1" s="374"/>
      <c r="V1" s="374"/>
      <c r="W1" s="374"/>
      <c r="X1" s="374"/>
      <c r="Y1" s="374"/>
      <c r="Z1" s="374"/>
      <c r="AA1" s="374"/>
      <c r="AB1" s="374"/>
      <c r="AC1" s="374"/>
      <c r="AD1" s="375"/>
    </row>
    <row r="2" spans="2:32" ht="19.5">
      <c r="B2" s="67"/>
      <c r="C2" s="202" t="s">
        <v>1129</v>
      </c>
      <c r="D2" s="63"/>
      <c r="E2" s="203"/>
      <c r="F2" s="106"/>
      <c r="G2" s="369" t="s">
        <v>1130</v>
      </c>
      <c r="H2" s="370"/>
      <c r="I2" s="370"/>
      <c r="J2" s="370"/>
      <c r="K2" s="370"/>
      <c r="L2" s="370"/>
      <c r="M2" s="371"/>
      <c r="N2" s="204"/>
      <c r="O2" s="204"/>
      <c r="P2" s="204"/>
      <c r="Q2" s="204"/>
      <c r="R2" s="229" t="s">
        <v>1131</v>
      </c>
      <c r="S2" s="205"/>
      <c r="T2" s="205"/>
      <c r="U2" s="205"/>
      <c r="V2" s="205"/>
      <c r="W2" s="205"/>
      <c r="X2" s="205"/>
      <c r="Y2" s="205"/>
      <c r="Z2" s="205"/>
      <c r="AA2" s="205"/>
      <c r="AB2" s="205"/>
      <c r="AC2" s="206">
        <f>'Resumo do Orçamento'!G28</f>
        <v>568961.49</v>
      </c>
      <c r="AD2" s="219">
        <v>1</v>
      </c>
    </row>
    <row r="3" spans="2:32" ht="19.5">
      <c r="B3" s="67"/>
      <c r="C3" s="68"/>
      <c r="D3" s="63"/>
      <c r="E3" s="207"/>
      <c r="F3" s="106"/>
      <c r="G3" s="69" t="s">
        <v>2557</v>
      </c>
      <c r="H3" s="63"/>
      <c r="I3" s="63"/>
      <c r="J3" s="63"/>
      <c r="K3" s="63"/>
      <c r="L3" s="63"/>
      <c r="M3" s="70"/>
      <c r="N3" s="71"/>
      <c r="O3" s="71"/>
      <c r="P3" s="71"/>
      <c r="Q3" s="71"/>
      <c r="R3" s="227" t="s">
        <v>1132</v>
      </c>
      <c r="S3" s="208"/>
      <c r="T3" s="208"/>
      <c r="U3" s="208"/>
      <c r="V3" s="208"/>
      <c r="W3" s="208"/>
      <c r="X3" s="208"/>
      <c r="Y3" s="208"/>
      <c r="Z3" s="208"/>
      <c r="AA3" s="208"/>
      <c r="AB3" s="208"/>
      <c r="AC3" s="209">
        <f>Y13</f>
        <v>171464.69999999998</v>
      </c>
      <c r="AD3" s="220">
        <f>AC3/AC2</f>
        <v>0.30136433311154326</v>
      </c>
      <c r="AE3" s="73"/>
      <c r="AF3" s="72"/>
    </row>
    <row r="4" spans="2:32" ht="15.75">
      <c r="B4" s="67"/>
      <c r="C4" s="68"/>
      <c r="D4" s="63"/>
      <c r="E4" s="210"/>
      <c r="F4" s="106"/>
      <c r="G4" s="74"/>
      <c r="H4" s="63"/>
      <c r="I4" s="63"/>
      <c r="J4" s="63"/>
      <c r="K4" s="63"/>
      <c r="L4" s="63"/>
      <c r="M4" s="70"/>
      <c r="N4" s="63"/>
      <c r="O4" s="63"/>
      <c r="P4" s="63"/>
      <c r="Q4" s="63"/>
      <c r="R4" s="228" t="s">
        <v>1133</v>
      </c>
      <c r="S4" s="211"/>
      <c r="T4" s="211"/>
      <c r="U4" s="211"/>
      <c r="V4" s="211"/>
      <c r="W4" s="211"/>
      <c r="X4" s="211"/>
      <c r="Y4" s="211"/>
      <c r="Z4" s="211"/>
      <c r="AA4" s="211"/>
      <c r="AB4" s="211"/>
      <c r="AC4" s="212">
        <f>AC13</f>
        <v>239511.06</v>
      </c>
      <c r="AD4" s="221">
        <f>AC4/AC2</f>
        <v>0.4209618123715192</v>
      </c>
      <c r="AF4" s="72"/>
    </row>
    <row r="5" spans="2:32" ht="18.75" customHeight="1">
      <c r="B5" s="67"/>
      <c r="C5" s="68"/>
      <c r="D5" s="63"/>
      <c r="E5" s="210"/>
      <c r="F5" s="106"/>
      <c r="G5" s="74" t="s">
        <v>1134</v>
      </c>
      <c r="H5" s="63"/>
      <c r="I5" s="63"/>
      <c r="J5" s="63"/>
      <c r="K5" s="63"/>
      <c r="L5" s="63"/>
      <c r="M5" s="70"/>
      <c r="N5" s="71"/>
      <c r="O5" s="71"/>
      <c r="P5" s="71"/>
      <c r="Q5" s="71"/>
      <c r="R5" s="142"/>
      <c r="S5" s="213"/>
      <c r="T5" s="213"/>
      <c r="U5" s="213"/>
      <c r="V5" s="213"/>
      <c r="W5" s="213"/>
      <c r="X5" s="213"/>
      <c r="Y5" s="213"/>
      <c r="Z5" s="213"/>
      <c r="AA5" s="213"/>
      <c r="AB5" s="213"/>
      <c r="AC5" s="214"/>
      <c r="AD5" s="222"/>
    </row>
    <row r="6" spans="2:32" ht="28.15" customHeight="1">
      <c r="B6" s="380" t="str">
        <f>Orçamento!D2</f>
        <v>Construção de QUADRA POLIESPORTIVA para  a Escola Municipal de Ensino Infantil e Fundamental, JOSÉ REIS, no Bairro Alto do Cruzeiro,  no Município de Sousa/PB</v>
      </c>
      <c r="C6" s="381"/>
      <c r="D6" s="381"/>
      <c r="E6" s="381"/>
      <c r="F6" s="382"/>
      <c r="G6" s="74" t="s">
        <v>2921</v>
      </c>
      <c r="H6" s="63"/>
      <c r="I6" s="63"/>
      <c r="J6" s="63"/>
      <c r="K6" s="63"/>
      <c r="L6" s="63"/>
      <c r="M6" s="70"/>
      <c r="N6" s="71"/>
      <c r="O6" s="71"/>
      <c r="P6" s="71"/>
      <c r="Q6" s="71"/>
      <c r="R6" s="201"/>
      <c r="S6" s="215"/>
      <c r="T6" s="215"/>
      <c r="U6" s="215"/>
      <c r="V6" s="215"/>
      <c r="W6" s="215"/>
      <c r="X6" s="215"/>
      <c r="Y6" s="215"/>
      <c r="Z6" s="215"/>
      <c r="AA6" s="215"/>
      <c r="AB6" s="215"/>
      <c r="AC6" s="216"/>
      <c r="AD6" s="223"/>
    </row>
    <row r="7" spans="2:32" ht="18.75" customHeight="1">
      <c r="B7" s="383" t="s">
        <v>2560</v>
      </c>
      <c r="C7" s="384"/>
      <c r="D7" s="384"/>
      <c r="E7" s="384"/>
      <c r="F7" s="385"/>
      <c r="G7" s="74"/>
      <c r="H7" s="63"/>
      <c r="I7" s="63"/>
      <c r="J7" s="63"/>
      <c r="K7" s="63"/>
      <c r="L7" s="63"/>
      <c r="M7" s="70"/>
      <c r="N7" s="71"/>
      <c r="O7" s="71"/>
      <c r="P7" s="71"/>
      <c r="Q7" s="71"/>
      <c r="R7" s="200"/>
      <c r="S7" s="217"/>
      <c r="T7" s="217"/>
      <c r="U7" s="217"/>
      <c r="V7" s="217"/>
      <c r="W7" s="217"/>
      <c r="X7" s="217"/>
      <c r="Y7" s="217"/>
      <c r="Z7" s="217"/>
      <c r="AA7" s="217"/>
      <c r="AB7" s="217"/>
      <c r="AC7" s="218"/>
      <c r="AD7" s="224"/>
    </row>
    <row r="8" spans="2:32" ht="18">
      <c r="B8" s="75"/>
      <c r="C8" s="386" t="s">
        <v>1135</v>
      </c>
      <c r="D8" s="386"/>
      <c r="E8" s="386"/>
      <c r="F8" s="107"/>
      <c r="G8" s="76"/>
      <c r="H8" s="77"/>
      <c r="I8" s="77"/>
      <c r="J8" s="77"/>
      <c r="K8" s="77"/>
      <c r="L8" s="78"/>
      <c r="M8" s="79"/>
      <c r="N8" s="80"/>
      <c r="O8" s="80"/>
      <c r="P8" s="80"/>
      <c r="Q8" s="80"/>
      <c r="R8" s="140"/>
      <c r="S8" s="141"/>
      <c r="T8" s="141"/>
      <c r="U8" s="141"/>
      <c r="V8" s="141"/>
      <c r="W8" s="141"/>
      <c r="X8" s="141"/>
      <c r="Y8" s="141"/>
      <c r="Z8" s="141"/>
      <c r="AA8" s="141"/>
      <c r="AB8" s="141"/>
      <c r="AC8" s="225"/>
      <c r="AD8" s="226"/>
    </row>
    <row r="9" spans="2:32" ht="15.75">
      <c r="B9" s="74"/>
      <c r="C9" s="68"/>
      <c r="D9" s="63"/>
      <c r="E9" s="110"/>
      <c r="F9" s="106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3"/>
      <c r="S9" s="63"/>
      <c r="T9" s="63"/>
      <c r="U9" s="63"/>
      <c r="V9" s="63"/>
      <c r="W9" s="63"/>
      <c r="X9" s="63"/>
      <c r="Y9" s="63"/>
      <c r="Z9" s="63"/>
      <c r="AA9" s="63"/>
      <c r="AB9" s="63"/>
      <c r="AC9" s="111"/>
      <c r="AF9" s="73"/>
    </row>
    <row r="10" spans="2:32" s="81" customFormat="1" ht="13.5" customHeight="1">
      <c r="B10" s="388" t="s">
        <v>1136</v>
      </c>
      <c r="C10" s="376" t="s">
        <v>1137</v>
      </c>
      <c r="D10" s="377"/>
      <c r="E10" s="388" t="s">
        <v>1138</v>
      </c>
      <c r="F10" s="388" t="s">
        <v>1139</v>
      </c>
      <c r="G10" s="388" t="s">
        <v>2559</v>
      </c>
      <c r="H10" s="372" t="s">
        <v>1140</v>
      </c>
      <c r="I10" s="372"/>
      <c r="J10" s="372"/>
      <c r="K10" s="372"/>
      <c r="L10" s="372"/>
      <c r="M10" s="372"/>
      <c r="N10" s="372"/>
      <c r="O10" s="372"/>
      <c r="P10" s="372"/>
      <c r="Q10" s="372"/>
      <c r="R10" s="372"/>
      <c r="S10" s="389" t="s">
        <v>2277</v>
      </c>
      <c r="T10" s="389"/>
      <c r="U10" s="389"/>
      <c r="V10" s="389"/>
      <c r="W10" s="389"/>
      <c r="X10" s="389"/>
      <c r="Y10" s="389"/>
      <c r="Z10" s="389"/>
      <c r="AA10" s="389"/>
      <c r="AB10" s="389"/>
      <c r="AC10" s="389"/>
      <c r="AD10" s="133"/>
    </row>
    <row r="11" spans="2:32" s="81" customFormat="1" ht="77.25" customHeight="1">
      <c r="B11" s="388"/>
      <c r="C11" s="378"/>
      <c r="D11" s="379"/>
      <c r="E11" s="388"/>
      <c r="F11" s="388"/>
      <c r="G11" s="388"/>
      <c r="H11" s="137" t="s">
        <v>2281</v>
      </c>
      <c r="I11" s="137" t="s">
        <v>2274</v>
      </c>
      <c r="J11" s="137" t="s">
        <v>2275</v>
      </c>
      <c r="K11" s="137" t="s">
        <v>2276</v>
      </c>
      <c r="L11" s="137" t="s">
        <v>1142</v>
      </c>
      <c r="M11" s="137" t="s">
        <v>1142</v>
      </c>
      <c r="N11" s="137" t="s">
        <v>1142</v>
      </c>
      <c r="O11" s="137" t="s">
        <v>1142</v>
      </c>
      <c r="P11" s="137" t="s">
        <v>1142</v>
      </c>
      <c r="Q11" s="137" t="s">
        <v>1142</v>
      </c>
      <c r="R11" s="390" t="s">
        <v>1143</v>
      </c>
      <c r="S11" s="139" t="s">
        <v>1141</v>
      </c>
      <c r="T11" s="139" t="s">
        <v>2274</v>
      </c>
      <c r="U11" s="139" t="s">
        <v>2275</v>
      </c>
      <c r="V11" s="139" t="s">
        <v>2276</v>
      </c>
      <c r="W11" s="139" t="s">
        <v>1142</v>
      </c>
      <c r="X11" s="139" t="s">
        <v>2709</v>
      </c>
      <c r="Y11" s="139"/>
      <c r="Z11" s="139"/>
      <c r="AA11" s="139"/>
      <c r="AB11" s="139"/>
      <c r="AC11" s="391" t="s">
        <v>1143</v>
      </c>
      <c r="AD11" s="387" t="s">
        <v>1154</v>
      </c>
    </row>
    <row r="12" spans="2:32" s="81" customFormat="1" ht="44.25" customHeight="1">
      <c r="B12" s="388"/>
      <c r="C12" s="113" t="s">
        <v>1144</v>
      </c>
      <c r="D12" s="115" t="s">
        <v>1145</v>
      </c>
      <c r="E12" s="388"/>
      <c r="F12" s="388"/>
      <c r="G12" s="388"/>
      <c r="H12" s="320" t="s">
        <v>1146</v>
      </c>
      <c r="I12" s="138"/>
      <c r="J12" s="138"/>
      <c r="K12" s="138"/>
      <c r="L12" s="137" t="s">
        <v>1147</v>
      </c>
      <c r="M12" s="137" t="s">
        <v>1148</v>
      </c>
      <c r="N12" s="137" t="s">
        <v>1149</v>
      </c>
      <c r="O12" s="137" t="s">
        <v>1150</v>
      </c>
      <c r="P12" s="137" t="s">
        <v>1151</v>
      </c>
      <c r="Q12" s="137" t="s">
        <v>1152</v>
      </c>
      <c r="R12" s="390"/>
      <c r="S12" s="139" t="s">
        <v>1146</v>
      </c>
      <c r="T12" s="139"/>
      <c r="U12" s="139"/>
      <c r="V12" s="139"/>
      <c r="W12" s="139" t="s">
        <v>1147</v>
      </c>
      <c r="X12" s="139" t="s">
        <v>1148</v>
      </c>
      <c r="Y12" s="139" t="s">
        <v>1149</v>
      </c>
      <c r="Z12" s="139" t="s">
        <v>1150</v>
      </c>
      <c r="AA12" s="139" t="s">
        <v>1151</v>
      </c>
      <c r="AB12" s="139" t="s">
        <v>1152</v>
      </c>
      <c r="AC12" s="391"/>
      <c r="AD12" s="387"/>
    </row>
    <row r="13" spans="2:32" s="88" customFormat="1">
      <c r="B13" s="116" t="str">
        <f>Orçamento!A5</f>
        <v xml:space="preserve"> 1 </v>
      </c>
      <c r="C13" s="117"/>
      <c r="D13" s="116"/>
      <c r="E13" s="118" t="str">
        <f>Orçamento!D5</f>
        <v>QUADRA POLIESPORTIVA</v>
      </c>
      <c r="F13" s="117"/>
      <c r="G13" s="116"/>
      <c r="H13" s="116"/>
      <c r="I13" s="116"/>
      <c r="J13" s="116"/>
      <c r="K13" s="116"/>
      <c r="L13" s="116"/>
      <c r="M13" s="119"/>
      <c r="N13" s="119"/>
      <c r="O13" s="119"/>
      <c r="P13" s="119"/>
      <c r="Q13" s="119"/>
      <c r="R13" s="119"/>
      <c r="S13" s="119">
        <f t="shared" ref="S13:AC13" si="0">S14+S20+S28+S43+S66+S72+S76+S83+S86+S93+S103+S109+S117+S120+S126+S130+S136+S141+S156</f>
        <v>568961.49000000011</v>
      </c>
      <c r="T13" s="119">
        <f t="shared" si="0"/>
        <v>227200.59</v>
      </c>
      <c r="U13" s="119">
        <f t="shared" si="0"/>
        <v>7844.97</v>
      </c>
      <c r="V13" s="119">
        <f t="shared" si="0"/>
        <v>38389.96</v>
      </c>
      <c r="W13" s="119">
        <f t="shared" si="0"/>
        <v>26581.1</v>
      </c>
      <c r="X13" s="119">
        <f t="shared" si="0"/>
        <v>41465.259999999995</v>
      </c>
      <c r="Y13" s="119">
        <f t="shared" si="0"/>
        <v>171464.69999999998</v>
      </c>
      <c r="Z13" s="119">
        <f t="shared" si="0"/>
        <v>0</v>
      </c>
      <c r="AA13" s="119">
        <f t="shared" si="0"/>
        <v>0</v>
      </c>
      <c r="AB13" s="119">
        <f t="shared" si="0"/>
        <v>0</v>
      </c>
      <c r="AC13" s="119">
        <f t="shared" si="0"/>
        <v>239511.06</v>
      </c>
      <c r="AD13" s="104">
        <f>AC13/$AC$2</f>
        <v>0.4209618123715192</v>
      </c>
    </row>
    <row r="14" spans="2:32" s="88" customFormat="1">
      <c r="B14" s="116" t="str">
        <f>Orçamento!A6</f>
        <v xml:space="preserve"> 1.1 </v>
      </c>
      <c r="C14" s="117"/>
      <c r="D14" s="116"/>
      <c r="E14" s="118" t="str">
        <f>Orçamento!D6</f>
        <v>SERVIÇOS PRELIMINARES</v>
      </c>
      <c r="F14" s="117"/>
      <c r="G14" s="116"/>
      <c r="H14" s="116"/>
      <c r="I14" s="116"/>
      <c r="J14" s="116"/>
      <c r="K14" s="116"/>
      <c r="L14" s="116"/>
      <c r="M14" s="119"/>
      <c r="N14" s="119"/>
      <c r="O14" s="119"/>
      <c r="P14" s="119"/>
      <c r="Q14" s="119"/>
      <c r="R14" s="119"/>
      <c r="S14" s="119">
        <f>SUM(S15:S18)</f>
        <v>8577.64</v>
      </c>
      <c r="T14" s="119">
        <f t="shared" ref="T14:AC14" si="1">SUM(T15:T18)</f>
        <v>16374.699999999999</v>
      </c>
      <c r="U14" s="119">
        <f t="shared" si="1"/>
        <v>0</v>
      </c>
      <c r="V14" s="119">
        <f t="shared" si="1"/>
        <v>7797.05</v>
      </c>
      <c r="W14" s="119">
        <f t="shared" si="1"/>
        <v>8577.64</v>
      </c>
      <c r="X14" s="119">
        <f t="shared" si="1"/>
        <v>0</v>
      </c>
      <c r="Y14" s="119">
        <f t="shared" si="1"/>
        <v>0</v>
      </c>
      <c r="Z14" s="119">
        <f t="shared" si="1"/>
        <v>0</v>
      </c>
      <c r="AA14" s="119">
        <f t="shared" si="1"/>
        <v>0</v>
      </c>
      <c r="AB14" s="119">
        <f t="shared" si="1"/>
        <v>0</v>
      </c>
      <c r="AC14" s="119">
        <f t="shared" si="1"/>
        <v>8577.64</v>
      </c>
      <c r="AD14" s="104">
        <f t="shared" ref="AD14:AD79" si="2">AC14/$AC$2</f>
        <v>1.5075958831589813E-2</v>
      </c>
    </row>
    <row r="15" spans="2:32" s="88" customFormat="1">
      <c r="B15" s="121" t="str">
        <f>Orçamento!A7</f>
        <v xml:space="preserve"> 1.1.1 </v>
      </c>
      <c r="C15" s="121" t="str">
        <f>Orçamento!B7</f>
        <v xml:space="preserve"> CPU_SOUSA_001 </v>
      </c>
      <c r="D15" s="120" t="str">
        <f>Orçamento!C7</f>
        <v>Próprio</v>
      </c>
      <c r="E15" s="122" t="str">
        <f>Orçamento!D7</f>
        <v>PLACA DE OBRA EM CHAPA DE ACO GALVANIZADO [ADAPTADO SINAPI 74209/01]</v>
      </c>
      <c r="F15" s="121" t="str">
        <f>Orçamento!E7</f>
        <v>m²</v>
      </c>
      <c r="G15" s="123">
        <f>Orçamento!H7</f>
        <v>368.64</v>
      </c>
      <c r="H15" s="123">
        <f>Orçamento!F7</f>
        <v>8</v>
      </c>
      <c r="I15" s="123">
        <f>'Memória de Cálculo - BM01'!O8</f>
        <v>8</v>
      </c>
      <c r="J15" s="123"/>
      <c r="K15" s="123">
        <f>IF(I15&gt;H15,I15-H15,0)</f>
        <v>0</v>
      </c>
      <c r="L15" s="123">
        <v>8</v>
      </c>
      <c r="M15" s="123"/>
      <c r="N15" s="123"/>
      <c r="O15" s="123"/>
      <c r="P15" s="123"/>
      <c r="Q15" s="123"/>
      <c r="R15" s="123">
        <f t="shared" ref="R15:R85" si="3">SUM(L15:Q15)</f>
        <v>8</v>
      </c>
      <c r="S15" s="123">
        <f>ROUNDDOWN($H15*$G15,2)</f>
        <v>2949.12</v>
      </c>
      <c r="T15" s="123">
        <f>ROUNDDOWN($I15*$G15,2)</f>
        <v>2949.12</v>
      </c>
      <c r="U15" s="123">
        <f>ROUNDDOWN($J15*$G15,2)</f>
        <v>0</v>
      </c>
      <c r="V15" s="123">
        <f>ROUNDDOWN($K15*$G15,2)</f>
        <v>0</v>
      </c>
      <c r="W15" s="123">
        <f t="shared" ref="W15:AB18" si="4">ROUNDDOWN(L15*$G15,2)</f>
        <v>2949.12</v>
      </c>
      <c r="X15" s="123">
        <f t="shared" si="4"/>
        <v>0</v>
      </c>
      <c r="Y15" s="123">
        <f t="shared" si="4"/>
        <v>0</v>
      </c>
      <c r="Z15" s="123">
        <f t="shared" si="4"/>
        <v>0</v>
      </c>
      <c r="AA15" s="123">
        <f t="shared" si="4"/>
        <v>0</v>
      </c>
      <c r="AB15" s="123">
        <f t="shared" si="4"/>
        <v>0</v>
      </c>
      <c r="AC15" s="124">
        <f t="shared" ref="AC15:AC85" si="5">SUM(W15:AB15)</f>
        <v>2949.12</v>
      </c>
      <c r="AD15" s="306">
        <f t="shared" si="2"/>
        <v>5.1833385067941943E-3</v>
      </c>
    </row>
    <row r="16" spans="2:32" s="88" customFormat="1" ht="24">
      <c r="B16" s="121" t="str">
        <f>Orçamento!A8</f>
        <v xml:space="preserve"> 1.1.2 </v>
      </c>
      <c r="C16" s="121" t="str">
        <f>Orçamento!B8</f>
        <v xml:space="preserve"> 99059 </v>
      </c>
      <c r="D16" s="120" t="str">
        <f>Orçamento!C8</f>
        <v>SINAPI</v>
      </c>
      <c r="E16" s="122" t="str">
        <f>Orçamento!D8</f>
        <v>LOCACAO CONVENCIONAL DE OBRA, UTILIZANDO GABARITO DE TÁBUAS CORRIDAS PONTALETADAS A CADA 2,00M -  2 UTILIZAÇÕES. AF_10/2018</v>
      </c>
      <c r="F16" s="121" t="str">
        <f>Orçamento!E8</f>
        <v>M</v>
      </c>
      <c r="G16" s="123">
        <f>Orçamento!H8</f>
        <v>52.85</v>
      </c>
      <c r="H16" s="123">
        <f>Orçamento!F8</f>
        <v>106.5</v>
      </c>
      <c r="I16" s="123">
        <f>'Memória de Cálculo - BM01'!O10</f>
        <v>140</v>
      </c>
      <c r="J16" s="123"/>
      <c r="K16" s="123">
        <f t="shared" ref="K16:K87" si="6">IF(I16&gt;H16,I16-H16,0)</f>
        <v>33.5</v>
      </c>
      <c r="L16" s="123">
        <v>106.5</v>
      </c>
      <c r="M16" s="123"/>
      <c r="N16" s="123"/>
      <c r="O16" s="123"/>
      <c r="P16" s="123"/>
      <c r="Q16" s="123"/>
      <c r="R16" s="123">
        <f t="shared" si="3"/>
        <v>106.5</v>
      </c>
      <c r="S16" s="123">
        <f>ROUNDDOWN(H16*G16,2)</f>
        <v>5628.52</v>
      </c>
      <c r="T16" s="123">
        <f t="shared" ref="T16:T87" si="7">ROUNDDOWN($I16*$G16,2)</f>
        <v>7399</v>
      </c>
      <c r="U16" s="123">
        <f t="shared" ref="U16:U87" si="8">ROUNDDOWN($J16*$G16,2)</f>
        <v>0</v>
      </c>
      <c r="V16" s="123">
        <f t="shared" ref="V16:V87" si="9">ROUNDDOWN($K16*$G16,2)</f>
        <v>1770.47</v>
      </c>
      <c r="W16" s="123">
        <f t="shared" si="4"/>
        <v>5628.52</v>
      </c>
      <c r="X16" s="123">
        <f t="shared" si="4"/>
        <v>0</v>
      </c>
      <c r="Y16" s="123">
        <f t="shared" si="4"/>
        <v>0</v>
      </c>
      <c r="Z16" s="123">
        <f t="shared" si="4"/>
        <v>0</v>
      </c>
      <c r="AA16" s="123">
        <f t="shared" si="4"/>
        <v>0</v>
      </c>
      <c r="AB16" s="123">
        <f t="shared" si="4"/>
        <v>0</v>
      </c>
      <c r="AC16" s="124">
        <f t="shared" si="5"/>
        <v>5628.52</v>
      </c>
      <c r="AD16" s="306">
        <f t="shared" si="2"/>
        <v>9.8926203247956205E-3</v>
      </c>
    </row>
    <row r="17" spans="2:30" s="88" customFormat="1" ht="0.75" hidden="1" customHeight="1">
      <c r="B17" s="232" t="s">
        <v>2303</v>
      </c>
      <c r="C17" s="232" t="s">
        <v>2555</v>
      </c>
      <c r="D17" s="232" t="s">
        <v>964</v>
      </c>
      <c r="E17" s="233" t="s">
        <v>2304</v>
      </c>
      <c r="F17" s="232" t="s">
        <v>2305</v>
      </c>
      <c r="G17" s="234">
        <f>635.87-(635.87*10.96%)</f>
        <v>566.17864799999995</v>
      </c>
      <c r="H17" s="234"/>
      <c r="I17" s="234">
        <f>'Memória de Cálculo - BM01'!O12</f>
        <v>6</v>
      </c>
      <c r="J17" s="234"/>
      <c r="K17" s="234">
        <f t="shared" ref="K17:K18" si="10">IF(I17&gt;H17,I17-H17,0)</f>
        <v>6</v>
      </c>
      <c r="L17" s="234">
        <v>0</v>
      </c>
      <c r="M17" s="268"/>
      <c r="N17" s="234"/>
      <c r="O17" s="234"/>
      <c r="P17" s="234"/>
      <c r="Q17" s="234"/>
      <c r="R17" s="234">
        <f t="shared" si="3"/>
        <v>0</v>
      </c>
      <c r="S17" s="234">
        <f t="shared" ref="S17:S18" si="11">ROUNDDOWN(H17*G17,2)</f>
        <v>0</v>
      </c>
      <c r="T17" s="234">
        <f t="shared" si="7"/>
        <v>3397.07</v>
      </c>
      <c r="U17" s="234">
        <f t="shared" si="8"/>
        <v>0</v>
      </c>
      <c r="V17" s="234">
        <f t="shared" si="9"/>
        <v>3397.07</v>
      </c>
      <c r="W17" s="234">
        <f t="shared" ref="W17:W18" si="12">ROUNDDOWN(L17*$G17,2)</f>
        <v>0</v>
      </c>
      <c r="X17" s="123">
        <f t="shared" si="4"/>
        <v>0</v>
      </c>
      <c r="Y17" s="234"/>
      <c r="Z17" s="234"/>
      <c r="AA17" s="234"/>
      <c r="AB17" s="234"/>
      <c r="AC17" s="235">
        <f t="shared" si="5"/>
        <v>0</v>
      </c>
      <c r="AD17" s="306">
        <f t="shared" si="2"/>
        <v>0</v>
      </c>
    </row>
    <row r="18" spans="2:30" s="88" customFormat="1" hidden="1">
      <c r="B18" s="232" t="s">
        <v>2307</v>
      </c>
      <c r="C18" s="232" t="s">
        <v>2556</v>
      </c>
      <c r="D18" s="232" t="s">
        <v>964</v>
      </c>
      <c r="E18" s="233" t="s">
        <v>2308</v>
      </c>
      <c r="F18" s="232" t="s">
        <v>86</v>
      </c>
      <c r="G18" s="236">
        <f>2953.18-(2953.18*10.96%)</f>
        <v>2629.5114719999997</v>
      </c>
      <c r="H18" s="234"/>
      <c r="I18" s="234">
        <f>'Memória de Cálculo - BM01'!O14</f>
        <v>1</v>
      </c>
      <c r="J18" s="234"/>
      <c r="K18" s="234">
        <f t="shared" si="10"/>
        <v>1</v>
      </c>
      <c r="L18" s="234">
        <v>0</v>
      </c>
      <c r="M18" s="234"/>
      <c r="N18" s="234"/>
      <c r="O18" s="234"/>
      <c r="P18" s="234"/>
      <c r="Q18" s="234"/>
      <c r="R18" s="234">
        <f t="shared" si="3"/>
        <v>0</v>
      </c>
      <c r="S18" s="234">
        <f t="shared" si="11"/>
        <v>0</v>
      </c>
      <c r="T18" s="234">
        <f t="shared" si="7"/>
        <v>2629.51</v>
      </c>
      <c r="U18" s="234">
        <f t="shared" si="8"/>
        <v>0</v>
      </c>
      <c r="V18" s="234">
        <f t="shared" si="9"/>
        <v>2629.51</v>
      </c>
      <c r="W18" s="234">
        <f t="shared" si="12"/>
        <v>0</v>
      </c>
      <c r="X18" s="123">
        <f t="shared" si="4"/>
        <v>0</v>
      </c>
      <c r="Y18" s="234"/>
      <c r="Z18" s="234"/>
      <c r="AA18" s="234"/>
      <c r="AB18" s="234"/>
      <c r="AC18" s="235">
        <f t="shared" si="5"/>
        <v>0</v>
      </c>
      <c r="AD18" s="306">
        <f t="shared" si="2"/>
        <v>0</v>
      </c>
    </row>
    <row r="19" spans="2:30" s="88" customFormat="1">
      <c r="B19" s="321"/>
      <c r="C19" s="321"/>
      <c r="D19" s="321"/>
      <c r="E19" s="322"/>
      <c r="F19" s="321"/>
      <c r="G19" s="323"/>
      <c r="H19" s="324"/>
      <c r="I19" s="324"/>
      <c r="J19" s="324"/>
      <c r="K19" s="324"/>
      <c r="L19" s="324"/>
      <c r="M19" s="324"/>
      <c r="N19" s="324"/>
      <c r="O19" s="324"/>
      <c r="P19" s="324"/>
      <c r="Q19" s="324"/>
      <c r="R19" s="324"/>
      <c r="S19" s="324"/>
      <c r="T19" s="324"/>
      <c r="U19" s="324"/>
      <c r="V19" s="324"/>
      <c r="W19" s="324"/>
      <c r="X19" s="324"/>
      <c r="Y19" s="324"/>
      <c r="Z19" s="324"/>
      <c r="AA19" s="324"/>
      <c r="AB19" s="324"/>
      <c r="AC19" s="325"/>
      <c r="AD19" s="326"/>
    </row>
    <row r="20" spans="2:30" s="88" customFormat="1">
      <c r="B20" s="116" t="str">
        <f>Orçamento!A9</f>
        <v xml:space="preserve"> 1.2 </v>
      </c>
      <c r="C20" s="117"/>
      <c r="D20" s="116"/>
      <c r="E20" s="118" t="str">
        <f>Orçamento!D9</f>
        <v>MOVIMENTO DE TERRA</v>
      </c>
      <c r="F20" s="117"/>
      <c r="G20" s="119"/>
      <c r="H20" s="119"/>
      <c r="I20" s="119"/>
      <c r="J20" s="119"/>
      <c r="K20" s="119"/>
      <c r="L20" s="126"/>
      <c r="M20" s="119"/>
      <c r="N20" s="119"/>
      <c r="O20" s="119"/>
      <c r="P20" s="119"/>
      <c r="Q20" s="119"/>
      <c r="R20" s="119"/>
      <c r="S20" s="119">
        <f t="shared" ref="S20:U20" si="13">SUM(S21:S26)</f>
        <v>1822.55</v>
      </c>
      <c r="T20" s="119">
        <f t="shared" si="13"/>
        <v>18888.28</v>
      </c>
      <c r="U20" s="119">
        <f t="shared" si="13"/>
        <v>483.77</v>
      </c>
      <c r="V20" s="119">
        <f>SUM(V21:V26)</f>
        <v>17549.509999999998</v>
      </c>
      <c r="W20" s="119">
        <f t="shared" ref="W20:AC20" si="14">SUM(W21:W26)</f>
        <v>1338.86</v>
      </c>
      <c r="X20" s="119">
        <f t="shared" si="14"/>
        <v>705.96</v>
      </c>
      <c r="Y20" s="119">
        <f t="shared" si="14"/>
        <v>0</v>
      </c>
      <c r="Z20" s="119">
        <f t="shared" si="14"/>
        <v>0</v>
      </c>
      <c r="AA20" s="119">
        <f t="shared" si="14"/>
        <v>0</v>
      </c>
      <c r="AB20" s="119">
        <f t="shared" si="14"/>
        <v>0</v>
      </c>
      <c r="AC20" s="119">
        <f t="shared" si="14"/>
        <v>2044.82</v>
      </c>
      <c r="AD20" s="104">
        <f t="shared" si="2"/>
        <v>3.593951499248218E-3</v>
      </c>
    </row>
    <row r="21" spans="2:30" s="88" customFormat="1">
      <c r="B21" s="120" t="str">
        <f>Orçamento!A10</f>
        <v xml:space="preserve"> 1.2.1 </v>
      </c>
      <c r="C21" s="121" t="str">
        <f>Orçamento!B10</f>
        <v xml:space="preserve"> CPU_SOUSA_008 </v>
      </c>
      <c r="D21" s="120" t="str">
        <f>Orçamento!C10</f>
        <v>Próprio</v>
      </c>
      <c r="E21" s="122" t="str">
        <f>Orçamento!D10</f>
        <v>ESCAVACAO MANUAL EM SOLO-PROF. ATE 1,50 M [ADAPTADO SINAPI 79561/001]</v>
      </c>
      <c r="F21" s="121" t="str">
        <f>Orçamento!E10</f>
        <v>m³</v>
      </c>
      <c r="G21" s="123">
        <f>Orçamento!H10</f>
        <v>34.83</v>
      </c>
      <c r="H21" s="123">
        <f>Orçamento!F10</f>
        <v>44.46</v>
      </c>
      <c r="I21" s="123">
        <f>'Memória de Cálculo - BM01'!O17</f>
        <v>38.4375</v>
      </c>
      <c r="J21" s="123">
        <f>H21-I21</f>
        <v>6.0225000000000009</v>
      </c>
      <c r="K21" s="123">
        <f t="shared" si="6"/>
        <v>0</v>
      </c>
      <c r="L21" s="123">
        <v>38.44</v>
      </c>
      <c r="M21" s="305">
        <f>'Memória de Cálculo - BM02'!O8</f>
        <v>20.268750000000001</v>
      </c>
      <c r="N21" s="123"/>
      <c r="O21" s="123"/>
      <c r="P21" s="123"/>
      <c r="Q21" s="123"/>
      <c r="R21" s="123">
        <f t="shared" si="3"/>
        <v>58.708749999999995</v>
      </c>
      <c r="S21" s="123">
        <f>ROUNDDOWN($H21*$G21,2)</f>
        <v>1548.54</v>
      </c>
      <c r="T21" s="123">
        <f t="shared" si="7"/>
        <v>1338.77</v>
      </c>
      <c r="U21" s="123">
        <f t="shared" si="8"/>
        <v>209.76</v>
      </c>
      <c r="V21" s="123">
        <f t="shared" si="9"/>
        <v>0</v>
      </c>
      <c r="W21" s="123">
        <f t="shared" ref="W21:AB22" si="15">ROUNDDOWN(L21*$G21,2)</f>
        <v>1338.86</v>
      </c>
      <c r="X21" s="123">
        <f t="shared" si="15"/>
        <v>705.96</v>
      </c>
      <c r="Y21" s="123">
        <f t="shared" si="15"/>
        <v>0</v>
      </c>
      <c r="Z21" s="123">
        <f t="shared" si="15"/>
        <v>0</v>
      </c>
      <c r="AA21" s="123">
        <f t="shared" si="15"/>
        <v>0</v>
      </c>
      <c r="AB21" s="123">
        <f t="shared" si="15"/>
        <v>0</v>
      </c>
      <c r="AC21" s="124">
        <f t="shared" si="5"/>
        <v>2044.82</v>
      </c>
      <c r="AD21" s="306">
        <f t="shared" si="2"/>
        <v>3.593951499248218E-3</v>
      </c>
    </row>
    <row r="22" spans="2:30" s="88" customFormat="1" ht="10.5" customHeight="1">
      <c r="B22" s="120" t="str">
        <f>Orçamento!A11</f>
        <v xml:space="preserve"> 1.2.2 </v>
      </c>
      <c r="C22" s="121" t="str">
        <f>Orçamento!B11</f>
        <v xml:space="preserve"> 96995 </v>
      </c>
      <c r="D22" s="120" t="str">
        <f>Orçamento!C11</f>
        <v>SINAPI</v>
      </c>
      <c r="E22" s="122" t="str">
        <f>Orçamento!D11</f>
        <v>REATERRO MANUAL APILOADO COM SOQUETE. AF_10/2017</v>
      </c>
      <c r="F22" s="121" t="str">
        <f>Orçamento!E11</f>
        <v>m³</v>
      </c>
      <c r="G22" s="123">
        <f>Orçamento!H11</f>
        <v>41.77</v>
      </c>
      <c r="H22" s="123">
        <f>Orçamento!F11</f>
        <v>6.56</v>
      </c>
      <c r="I22" s="123">
        <v>0</v>
      </c>
      <c r="J22" s="123">
        <v>6.56</v>
      </c>
      <c r="K22" s="123">
        <f t="shared" si="6"/>
        <v>0</v>
      </c>
      <c r="L22" s="123"/>
      <c r="M22" s="305"/>
      <c r="N22" s="123"/>
      <c r="O22" s="123"/>
      <c r="P22" s="123"/>
      <c r="Q22" s="123"/>
      <c r="R22" s="123">
        <f t="shared" si="3"/>
        <v>0</v>
      </c>
      <c r="S22" s="123">
        <f>ROUNDDOWN($H22*$G22,2)</f>
        <v>274.01</v>
      </c>
      <c r="T22" s="123">
        <f t="shared" si="7"/>
        <v>0</v>
      </c>
      <c r="U22" s="123">
        <f t="shared" si="8"/>
        <v>274.01</v>
      </c>
      <c r="V22" s="123">
        <f t="shared" si="9"/>
        <v>0</v>
      </c>
      <c r="W22" s="123">
        <f t="shared" si="15"/>
        <v>0</v>
      </c>
      <c r="X22" s="123">
        <f t="shared" si="15"/>
        <v>0</v>
      </c>
      <c r="Y22" s="123">
        <f t="shared" si="15"/>
        <v>0</v>
      </c>
      <c r="Z22" s="123">
        <f t="shared" si="15"/>
        <v>0</v>
      </c>
      <c r="AA22" s="123">
        <f t="shared" si="15"/>
        <v>0</v>
      </c>
      <c r="AB22" s="123">
        <f t="shared" si="15"/>
        <v>0</v>
      </c>
      <c r="AC22" s="124">
        <f t="shared" si="5"/>
        <v>0</v>
      </c>
      <c r="AD22" s="306">
        <f t="shared" si="2"/>
        <v>0</v>
      </c>
    </row>
    <row r="23" spans="2:30" s="88" customFormat="1" ht="1.5" hidden="1" customHeight="1">
      <c r="B23" s="283" t="s">
        <v>2658</v>
      </c>
      <c r="C23" s="232">
        <v>5502935</v>
      </c>
      <c r="D23" s="283" t="s">
        <v>2666</v>
      </c>
      <c r="E23" s="233" t="s">
        <v>2665</v>
      </c>
      <c r="F23" s="232" t="s">
        <v>2659</v>
      </c>
      <c r="G23" s="236">
        <v>19.12</v>
      </c>
      <c r="H23" s="234"/>
      <c r="I23" s="234">
        <f>26.9*19.4*0.45</f>
        <v>234.83699999999996</v>
      </c>
      <c r="J23" s="234"/>
      <c r="K23" s="234">
        <f>I23</f>
        <v>234.83699999999996</v>
      </c>
      <c r="L23" s="234"/>
      <c r="M23" s="234"/>
      <c r="N23" s="234"/>
      <c r="O23" s="234"/>
      <c r="P23" s="234"/>
      <c r="Q23" s="234"/>
      <c r="R23" s="123">
        <f t="shared" si="3"/>
        <v>0</v>
      </c>
      <c r="S23" s="123">
        <f>ROUNDDOWN($H23*$G23,2)</f>
        <v>0</v>
      </c>
      <c r="T23" s="123">
        <f t="shared" si="7"/>
        <v>4490.08</v>
      </c>
      <c r="U23" s="123">
        <f t="shared" si="8"/>
        <v>0</v>
      </c>
      <c r="V23" s="123">
        <f t="shared" si="9"/>
        <v>4490.08</v>
      </c>
      <c r="W23" s="123">
        <f t="shared" ref="W23" si="16">ROUNDDOWN(L23*$G23,2)</f>
        <v>0</v>
      </c>
      <c r="X23" s="123">
        <f t="shared" ref="X23" si="17">ROUNDDOWN(M23*$G23,2)</f>
        <v>0</v>
      </c>
      <c r="Y23" s="123">
        <f t="shared" ref="Y23" si="18">ROUNDDOWN(N23*$G23,2)</f>
        <v>0</v>
      </c>
      <c r="Z23" s="123">
        <f t="shared" ref="Z23" si="19">ROUNDDOWN(O23*$G23,2)</f>
        <v>0</v>
      </c>
      <c r="AA23" s="123">
        <f t="shared" ref="AA23" si="20">ROUNDDOWN(P23*$G23,2)</f>
        <v>0</v>
      </c>
      <c r="AB23" s="123">
        <f t="shared" ref="AB23" si="21">ROUNDDOWN(Q23*$G23,2)</f>
        <v>0</v>
      </c>
      <c r="AC23" s="124">
        <f t="shared" ref="AC23" si="22">SUM(W23:AB23)</f>
        <v>0</v>
      </c>
      <c r="AD23" s="306">
        <f t="shared" si="2"/>
        <v>0</v>
      </c>
    </row>
    <row r="24" spans="2:30" s="88" customFormat="1" ht="29.25" hidden="1" customHeight="1">
      <c r="B24" s="283" t="s">
        <v>2662</v>
      </c>
      <c r="C24" s="232">
        <v>5502834</v>
      </c>
      <c r="D24" s="283" t="s">
        <v>2666</v>
      </c>
      <c r="E24" s="233" t="s">
        <v>2667</v>
      </c>
      <c r="F24" s="232" t="s">
        <v>2659</v>
      </c>
      <c r="G24" s="234">
        <v>11.3</v>
      </c>
      <c r="H24" s="234"/>
      <c r="I24" s="234">
        <f>(26.9*19.4*0.65)*20%+(26.9*19.4*0.65)</f>
        <v>407.05079999999992</v>
      </c>
      <c r="J24" s="234"/>
      <c r="K24" s="234">
        <f t="shared" ref="K24:K26" si="23">I24</f>
        <v>407.05079999999992</v>
      </c>
      <c r="L24" s="234"/>
      <c r="M24" s="234"/>
      <c r="N24" s="234"/>
      <c r="O24" s="234"/>
      <c r="P24" s="234"/>
      <c r="Q24" s="234"/>
      <c r="R24" s="123">
        <f t="shared" si="3"/>
        <v>0</v>
      </c>
      <c r="S24" s="123">
        <f>ROUNDDOWN($H24*$G24,2)</f>
        <v>0</v>
      </c>
      <c r="T24" s="123">
        <f t="shared" si="7"/>
        <v>4599.67</v>
      </c>
      <c r="U24" s="123">
        <f t="shared" si="8"/>
        <v>0</v>
      </c>
      <c r="V24" s="123">
        <f t="shared" si="9"/>
        <v>4599.67</v>
      </c>
      <c r="W24" s="123">
        <f t="shared" ref="W24" si="24">ROUNDDOWN(L24*$G24,2)</f>
        <v>0</v>
      </c>
      <c r="X24" s="123">
        <f t="shared" ref="X24" si="25">ROUNDDOWN(M24*$G24,2)</f>
        <v>0</v>
      </c>
      <c r="Y24" s="123">
        <f t="shared" ref="Y24" si="26">ROUNDDOWN(N24*$G24,2)</f>
        <v>0</v>
      </c>
      <c r="Z24" s="123">
        <f t="shared" ref="Z24" si="27">ROUNDDOWN(O24*$G24,2)</f>
        <v>0</v>
      </c>
      <c r="AA24" s="123">
        <f t="shared" ref="AA24" si="28">ROUNDDOWN(P24*$G24,2)</f>
        <v>0</v>
      </c>
      <c r="AB24" s="123">
        <f t="shared" ref="AB24" si="29">ROUNDDOWN(Q24*$G24,2)</f>
        <v>0</v>
      </c>
      <c r="AC24" s="124">
        <f t="shared" ref="AC24" si="30">SUM(W24:AB24)</f>
        <v>0</v>
      </c>
      <c r="AD24" s="306">
        <f t="shared" si="2"/>
        <v>0</v>
      </c>
    </row>
    <row r="25" spans="2:30" s="88" customFormat="1" ht="16.5" hidden="1" customHeight="1">
      <c r="B25" s="283" t="s">
        <v>2663</v>
      </c>
      <c r="C25" s="232">
        <v>5503041</v>
      </c>
      <c r="D25" s="283" t="s">
        <v>2666</v>
      </c>
      <c r="E25" s="233" t="s">
        <v>2668</v>
      </c>
      <c r="F25" s="232" t="s">
        <v>30</v>
      </c>
      <c r="G25" s="234">
        <v>7.96</v>
      </c>
      <c r="H25" s="234"/>
      <c r="I25" s="234">
        <f>I24</f>
        <v>407.05079999999992</v>
      </c>
      <c r="J25" s="234"/>
      <c r="K25" s="234">
        <f t="shared" si="23"/>
        <v>407.05079999999992</v>
      </c>
      <c r="L25" s="234"/>
      <c r="M25" s="234"/>
      <c r="N25" s="234"/>
      <c r="O25" s="234"/>
      <c r="P25" s="234"/>
      <c r="Q25" s="234"/>
      <c r="R25" s="123"/>
      <c r="S25" s="123">
        <f t="shared" ref="S25:S26" si="31">ROUNDDOWN($H25*$G25,2)</f>
        <v>0</v>
      </c>
      <c r="T25" s="123">
        <f t="shared" si="7"/>
        <v>3240.12</v>
      </c>
      <c r="U25" s="123">
        <f t="shared" si="8"/>
        <v>0</v>
      </c>
      <c r="V25" s="123">
        <f t="shared" si="9"/>
        <v>3240.12</v>
      </c>
      <c r="W25" s="123"/>
      <c r="X25" s="123">
        <f t="shared" ref="X25:X26" si="32">ROUNDDOWN(M25*$G25,2)</f>
        <v>0</v>
      </c>
      <c r="Y25" s="123">
        <f t="shared" ref="Y25:Y26" si="33">ROUNDDOWN(N25*$G25,2)</f>
        <v>0</v>
      </c>
      <c r="Z25" s="123">
        <f t="shared" ref="Z25:Z26" si="34">ROUNDDOWN(O25*$G25,2)</f>
        <v>0</v>
      </c>
      <c r="AA25" s="123">
        <f t="shared" ref="AA25:AA26" si="35">ROUNDDOWN(P25*$G25,2)</f>
        <v>0</v>
      </c>
      <c r="AB25" s="123">
        <f t="shared" ref="AB25:AB26" si="36">ROUNDDOWN(Q25*$G25,2)</f>
        <v>0</v>
      </c>
      <c r="AC25" s="124">
        <f t="shared" ref="AC25:AC26" si="37">SUM(W25:AB25)</f>
        <v>0</v>
      </c>
      <c r="AD25" s="306">
        <f t="shared" si="2"/>
        <v>0</v>
      </c>
    </row>
    <row r="26" spans="2:30" s="88" customFormat="1" ht="16.5" hidden="1" customHeight="1">
      <c r="B26" s="283" t="s">
        <v>2664</v>
      </c>
      <c r="C26" s="232">
        <v>4011301</v>
      </c>
      <c r="D26" s="283" t="s">
        <v>2666</v>
      </c>
      <c r="E26" s="233" t="s">
        <v>2669</v>
      </c>
      <c r="F26" s="232" t="s">
        <v>30</v>
      </c>
      <c r="G26" s="234">
        <v>100.02</v>
      </c>
      <c r="H26" s="234"/>
      <c r="I26" s="234">
        <f>26.9*19.4*0.1</f>
        <v>52.185999999999993</v>
      </c>
      <c r="J26" s="234"/>
      <c r="K26" s="234">
        <f t="shared" si="23"/>
        <v>52.185999999999993</v>
      </c>
      <c r="L26" s="234"/>
      <c r="M26" s="234"/>
      <c r="N26" s="234"/>
      <c r="O26" s="234"/>
      <c r="P26" s="234"/>
      <c r="Q26" s="234"/>
      <c r="R26" s="123"/>
      <c r="S26" s="123">
        <f t="shared" si="31"/>
        <v>0</v>
      </c>
      <c r="T26" s="123">
        <f t="shared" si="7"/>
        <v>5219.6400000000003</v>
      </c>
      <c r="U26" s="123">
        <f t="shared" si="8"/>
        <v>0</v>
      </c>
      <c r="V26" s="123">
        <f t="shared" si="9"/>
        <v>5219.6400000000003</v>
      </c>
      <c r="W26" s="123"/>
      <c r="X26" s="123">
        <f t="shared" si="32"/>
        <v>0</v>
      </c>
      <c r="Y26" s="123">
        <f t="shared" si="33"/>
        <v>0</v>
      </c>
      <c r="Z26" s="123">
        <f t="shared" si="34"/>
        <v>0</v>
      </c>
      <c r="AA26" s="123">
        <f t="shared" si="35"/>
        <v>0</v>
      </c>
      <c r="AB26" s="123">
        <f t="shared" si="36"/>
        <v>0</v>
      </c>
      <c r="AC26" s="124">
        <f t="shared" si="37"/>
        <v>0</v>
      </c>
      <c r="AD26" s="306">
        <f t="shared" si="2"/>
        <v>0</v>
      </c>
    </row>
    <row r="27" spans="2:30" s="88" customFormat="1" ht="16.5" customHeight="1">
      <c r="B27" s="327"/>
      <c r="C27" s="321"/>
      <c r="D27" s="327"/>
      <c r="E27" s="322"/>
      <c r="F27" s="321"/>
      <c r="G27" s="324"/>
      <c r="H27" s="324"/>
      <c r="I27" s="324"/>
      <c r="J27" s="324"/>
      <c r="K27" s="324"/>
      <c r="L27" s="324"/>
      <c r="M27" s="324"/>
      <c r="N27" s="324"/>
      <c r="O27" s="324"/>
      <c r="P27" s="324"/>
      <c r="Q27" s="324"/>
      <c r="R27" s="324"/>
      <c r="S27" s="324"/>
      <c r="T27" s="324"/>
      <c r="U27" s="324"/>
      <c r="V27" s="324"/>
      <c r="W27" s="324"/>
      <c r="X27" s="324"/>
      <c r="Y27" s="324"/>
      <c r="Z27" s="324"/>
      <c r="AA27" s="324"/>
      <c r="AB27" s="324"/>
      <c r="AC27" s="325"/>
      <c r="AD27" s="326"/>
    </row>
    <row r="28" spans="2:30" s="88" customFormat="1">
      <c r="B28" s="116" t="str">
        <f>Orçamento!A12</f>
        <v xml:space="preserve"> 1.3 </v>
      </c>
      <c r="C28" s="117"/>
      <c r="D28" s="116"/>
      <c r="E28" s="118" t="str">
        <f>Orçamento!D12</f>
        <v>INFRA-ESTRUTURA: FUNDAÇÕES (TODA A QUADRA)</v>
      </c>
      <c r="F28" s="117"/>
      <c r="G28" s="119"/>
      <c r="H28" s="119"/>
      <c r="I28" s="119"/>
      <c r="J28" s="119"/>
      <c r="K28" s="119"/>
      <c r="L28" s="126"/>
      <c r="M28" s="119"/>
      <c r="N28" s="119"/>
      <c r="O28" s="119"/>
      <c r="P28" s="119"/>
      <c r="Q28" s="119"/>
      <c r="R28" s="119"/>
      <c r="S28" s="119">
        <f>S29</f>
        <v>52120.34</v>
      </c>
      <c r="T28" s="119">
        <f t="shared" ref="T28:V28" si="38">T29</f>
        <v>51064.52</v>
      </c>
      <c r="U28" s="119">
        <f t="shared" si="38"/>
        <v>7228.5000000000009</v>
      </c>
      <c r="V28" s="119">
        <f t="shared" si="38"/>
        <v>6172.6900000000005</v>
      </c>
      <c r="W28" s="119">
        <f t="shared" ref="W28:AC28" si="39">W29</f>
        <v>16664.599999999999</v>
      </c>
      <c r="X28" s="119">
        <f t="shared" si="39"/>
        <v>24329.41</v>
      </c>
      <c r="Y28" s="119">
        <f t="shared" si="39"/>
        <v>6282.25</v>
      </c>
      <c r="Z28" s="119">
        <f t="shared" si="39"/>
        <v>0</v>
      </c>
      <c r="AA28" s="119">
        <f t="shared" si="39"/>
        <v>0</v>
      </c>
      <c r="AB28" s="119">
        <f t="shared" si="39"/>
        <v>0</v>
      </c>
      <c r="AC28" s="119">
        <f t="shared" si="39"/>
        <v>47276.259999999995</v>
      </c>
      <c r="AD28" s="104">
        <f t="shared" si="2"/>
        <v>8.3092196626523868E-2</v>
      </c>
    </row>
    <row r="29" spans="2:30" s="88" customFormat="1">
      <c r="B29" s="116" t="str">
        <f>Orçamento!A13</f>
        <v xml:space="preserve"> 1.3.1 </v>
      </c>
      <c r="C29" s="117"/>
      <c r="D29" s="116"/>
      <c r="E29" s="118" t="str">
        <f>Orçamento!D13</f>
        <v>SAPATAS ISOLADAS/ARRANQUE DOS PILARES</v>
      </c>
      <c r="F29" s="117"/>
      <c r="G29" s="119"/>
      <c r="H29" s="119"/>
      <c r="I29" s="119"/>
      <c r="J29" s="119"/>
      <c r="K29" s="119"/>
      <c r="L29" s="126"/>
      <c r="M29" s="119"/>
      <c r="N29" s="119"/>
      <c r="O29" s="119"/>
      <c r="P29" s="119"/>
      <c r="Q29" s="119"/>
      <c r="R29" s="119"/>
      <c r="S29" s="119">
        <f>SUM(S30:S42)</f>
        <v>52120.34</v>
      </c>
      <c r="T29" s="119">
        <f t="shared" ref="T29:V29" si="40">SUM(T30:T42)</f>
        <v>51064.52</v>
      </c>
      <c r="U29" s="119">
        <f t="shared" si="40"/>
        <v>7228.5000000000009</v>
      </c>
      <c r="V29" s="119">
        <f t="shared" si="40"/>
        <v>6172.6900000000005</v>
      </c>
      <c r="W29" s="119">
        <f t="shared" ref="W29:AC29" si="41">SUM(W30:W42)</f>
        <v>16664.599999999999</v>
      </c>
      <c r="X29" s="119">
        <f t="shared" si="41"/>
        <v>24329.41</v>
      </c>
      <c r="Y29" s="119">
        <f t="shared" si="41"/>
        <v>6282.25</v>
      </c>
      <c r="Z29" s="119">
        <f t="shared" si="41"/>
        <v>0</v>
      </c>
      <c r="AA29" s="119">
        <f t="shared" si="41"/>
        <v>0</v>
      </c>
      <c r="AB29" s="119">
        <f t="shared" si="41"/>
        <v>0</v>
      </c>
      <c r="AC29" s="119">
        <f t="shared" si="41"/>
        <v>47276.259999999995</v>
      </c>
      <c r="AD29" s="104">
        <f t="shared" si="2"/>
        <v>8.3092196626523868E-2</v>
      </c>
    </row>
    <row r="30" spans="2:30" s="88" customFormat="1" ht="22.9" customHeight="1">
      <c r="B30" s="120" t="str">
        <f>Orçamento!A14</f>
        <v xml:space="preserve"> 1.3.1.1 </v>
      </c>
      <c r="C30" s="121" t="str">
        <f>Orçamento!B14</f>
        <v xml:space="preserve"> CPU_SOUSA_009 </v>
      </c>
      <c r="D30" s="120" t="str">
        <f>Orçamento!C14</f>
        <v>Próprio</v>
      </c>
      <c r="E30" s="122" t="str">
        <f>Orçamento!D14</f>
        <v>EMBASAMENTO C/PEDRA ARGAMASSADA UTILIZANDO ARG.CIM/AREIA 1:4 [ADAPTADO  SINAPI 75467/001]</v>
      </c>
      <c r="F30" s="121" t="str">
        <f>Orçamento!E14</f>
        <v>m³</v>
      </c>
      <c r="G30" s="123">
        <f>Orçamento!H14</f>
        <v>449.82</v>
      </c>
      <c r="H30" s="123">
        <f>Orçamento!F14</f>
        <v>18.239999999999998</v>
      </c>
      <c r="I30" s="123">
        <v>6.53</v>
      </c>
      <c r="J30" s="123">
        <f>H30-I30</f>
        <v>11.709999999999997</v>
      </c>
      <c r="K30" s="123">
        <f t="shared" si="6"/>
        <v>0</v>
      </c>
      <c r="L30" s="123"/>
      <c r="M30" s="305">
        <f>'Memória de Cálculo - BM02'!O26</f>
        <v>4.176000000000001</v>
      </c>
      <c r="N30" s="123"/>
      <c r="O30" s="123"/>
      <c r="P30" s="123"/>
      <c r="Q30" s="123"/>
      <c r="R30" s="123">
        <f t="shared" si="3"/>
        <v>4.176000000000001</v>
      </c>
      <c r="S30" s="123">
        <f>ROUNDDOWN($H30*$G30,2)</f>
        <v>8204.7099999999991</v>
      </c>
      <c r="T30" s="123">
        <f t="shared" si="7"/>
        <v>2937.32</v>
      </c>
      <c r="U30" s="123">
        <f t="shared" si="8"/>
        <v>5267.39</v>
      </c>
      <c r="V30" s="123">
        <f t="shared" si="9"/>
        <v>0</v>
      </c>
      <c r="W30" s="123">
        <f t="shared" ref="W30:W42" si="42">ROUNDDOWN(L30*$G30,2)</f>
        <v>0</v>
      </c>
      <c r="X30" s="123">
        <f t="shared" ref="X30:X42" si="43">ROUNDDOWN(M30*$G30,2)</f>
        <v>1878.44</v>
      </c>
      <c r="Y30" s="123">
        <f t="shared" ref="Y30:Y42" si="44">ROUNDDOWN(N30*$G30,2)</f>
        <v>0</v>
      </c>
      <c r="Z30" s="123">
        <f t="shared" ref="Z30:Z42" si="45">ROUNDDOWN(O30*$G30,2)</f>
        <v>0</v>
      </c>
      <c r="AA30" s="123">
        <f t="shared" ref="AA30:AA42" si="46">ROUNDDOWN(P30*$G30,2)</f>
        <v>0</v>
      </c>
      <c r="AB30" s="123">
        <f t="shared" ref="AB30:AB42" si="47">ROUNDDOWN(Q30*$G30,2)</f>
        <v>0</v>
      </c>
      <c r="AC30" s="124">
        <f t="shared" si="5"/>
        <v>1878.44</v>
      </c>
      <c r="AD30" s="306">
        <f t="shared" si="2"/>
        <v>3.3015239748475774E-3</v>
      </c>
    </row>
    <row r="31" spans="2:30" s="88" customFormat="1" ht="36">
      <c r="B31" s="120" t="str">
        <f>Orçamento!A15</f>
        <v xml:space="preserve"> 1.3.1.2 </v>
      </c>
      <c r="C31" s="121" t="str">
        <f>Orçamento!B15</f>
        <v xml:space="preserve"> CPU_SOUSA_010 </v>
      </c>
      <c r="D31" s="120" t="str">
        <f>Orçamento!C15</f>
        <v>Próprio</v>
      </c>
      <c r="E31" s="122" t="str">
        <f>Orçamento!D15</f>
        <v>ALVENARIA EM TIJOLO CERAMICO FURADO 9X19X19CM, 1 VEZ (ESPESSURA 19 CM),  ASSENTADO EM ARGAMASSA TRACO 1:4 (CIMENTO E AREIA MEDIA NAO PENEIRADA),  PREPARO MANUAL, JUNTA1 CM [ADAPTADO SINAPI 73935/002]</v>
      </c>
      <c r="F31" s="121" t="str">
        <f>Orçamento!E15</f>
        <v>m²</v>
      </c>
      <c r="G31" s="123">
        <f>Orçamento!H15</f>
        <v>87</v>
      </c>
      <c r="H31" s="123">
        <f>Orçamento!F15</f>
        <v>33.880000000000003</v>
      </c>
      <c r="I31" s="123">
        <v>64.400000000000006</v>
      </c>
      <c r="J31" s="123"/>
      <c r="K31" s="123">
        <f t="shared" si="6"/>
        <v>30.520000000000003</v>
      </c>
      <c r="L31" s="123"/>
      <c r="M31" s="305">
        <f>'Memória de Cálculo - BM02'!O28</f>
        <v>64.396000000000015</v>
      </c>
      <c r="N31" s="123"/>
      <c r="O31" s="123"/>
      <c r="P31" s="123"/>
      <c r="Q31" s="123"/>
      <c r="R31" s="123">
        <f t="shared" si="3"/>
        <v>64.396000000000015</v>
      </c>
      <c r="S31" s="123">
        <f t="shared" ref="S31:S42" si="48">ROUNDDOWN($H31*$G31,2)</f>
        <v>2947.56</v>
      </c>
      <c r="T31" s="123">
        <f t="shared" si="7"/>
        <v>5602.8</v>
      </c>
      <c r="U31" s="123">
        <f t="shared" si="8"/>
        <v>0</v>
      </c>
      <c r="V31" s="123">
        <f t="shared" si="9"/>
        <v>2655.24</v>
      </c>
      <c r="W31" s="123">
        <f t="shared" si="42"/>
        <v>0</v>
      </c>
      <c r="X31" s="123">
        <f t="shared" si="43"/>
        <v>5602.45</v>
      </c>
      <c r="Y31" s="123">
        <f t="shared" si="44"/>
        <v>0</v>
      </c>
      <c r="Z31" s="123">
        <f t="shared" si="45"/>
        <v>0</v>
      </c>
      <c r="AA31" s="123">
        <f t="shared" si="46"/>
        <v>0</v>
      </c>
      <c r="AB31" s="123">
        <f t="shared" si="47"/>
        <v>0</v>
      </c>
      <c r="AC31" s="124">
        <f t="shared" si="5"/>
        <v>5602.45</v>
      </c>
      <c r="AD31" s="306">
        <f t="shared" si="2"/>
        <v>9.846800000471034E-3</v>
      </c>
    </row>
    <row r="32" spans="2:30" s="88" customFormat="1">
      <c r="B32" s="120" t="str">
        <f>Orçamento!A16</f>
        <v xml:space="preserve"> 1.3.1.3 </v>
      </c>
      <c r="C32" s="121" t="str">
        <f>Orçamento!B16</f>
        <v xml:space="preserve"> 96620 </v>
      </c>
      <c r="D32" s="120" t="str">
        <f>Orçamento!C16</f>
        <v>SINAPI</v>
      </c>
      <c r="E32" s="122" t="str">
        <f>Orçamento!D16</f>
        <v>LASTRO DE CONCRETO MAGRO, APLICADO EM PISOS, LAJES SOBRE SOLO OU RADIERS. AF_08/2017</v>
      </c>
      <c r="F32" s="121" t="str">
        <f>Orçamento!E16</f>
        <v>m³</v>
      </c>
      <c r="G32" s="123">
        <f>Orçamento!H16</f>
        <v>511.99</v>
      </c>
      <c r="H32" s="123">
        <f>Orçamento!F16</f>
        <v>1.64</v>
      </c>
      <c r="I32" s="123">
        <v>1.61</v>
      </c>
      <c r="J32" s="123">
        <v>0.03</v>
      </c>
      <c r="K32" s="123">
        <f t="shared" si="6"/>
        <v>0</v>
      </c>
      <c r="L32" s="123">
        <f>'Memória de Cálculo - BM01'!N75</f>
        <v>1.25</v>
      </c>
      <c r="M32" s="305">
        <f>'Memória de Cálculo - BM02'!O31</f>
        <v>0.35625000000000001</v>
      </c>
      <c r="N32" s="123"/>
      <c r="O32" s="123"/>
      <c r="P32" s="123"/>
      <c r="Q32" s="123"/>
      <c r="R32" s="123">
        <f t="shared" si="3"/>
        <v>1.60625</v>
      </c>
      <c r="S32" s="123">
        <f t="shared" si="48"/>
        <v>839.66</v>
      </c>
      <c r="T32" s="123">
        <f t="shared" si="7"/>
        <v>824.3</v>
      </c>
      <c r="U32" s="123">
        <f t="shared" si="8"/>
        <v>15.35</v>
      </c>
      <c r="V32" s="123">
        <f t="shared" si="9"/>
        <v>0</v>
      </c>
      <c r="W32" s="123">
        <f t="shared" si="42"/>
        <v>639.98</v>
      </c>
      <c r="X32" s="123">
        <f t="shared" si="43"/>
        <v>182.39</v>
      </c>
      <c r="Y32" s="123">
        <f t="shared" si="44"/>
        <v>0</v>
      </c>
      <c r="Z32" s="123">
        <f t="shared" si="45"/>
        <v>0</v>
      </c>
      <c r="AA32" s="123">
        <f t="shared" si="46"/>
        <v>0</v>
      </c>
      <c r="AB32" s="123">
        <f t="shared" si="47"/>
        <v>0</v>
      </c>
      <c r="AC32" s="124">
        <f t="shared" si="5"/>
        <v>822.37</v>
      </c>
      <c r="AD32" s="306">
        <f t="shared" si="2"/>
        <v>1.4453878064752679E-3</v>
      </c>
    </row>
    <row r="33" spans="2:30" s="88" customFormat="1" ht="24">
      <c r="B33" s="120" t="str">
        <f>Orçamento!A17</f>
        <v xml:space="preserve"> 1.3.1.4 </v>
      </c>
      <c r="C33" s="121" t="str">
        <f>Orçamento!B17</f>
        <v xml:space="preserve"> 96535 </v>
      </c>
      <c r="D33" s="120" t="str">
        <f>Orçamento!C17</f>
        <v>SINAPI</v>
      </c>
      <c r="E33" s="122" t="str">
        <f>Orçamento!D17</f>
        <v>FABRICAÇÃO, MONTAGEM E DESMONTAGEM DE FÔRMA PARA SAPATA, EM MADEIRA SERRADA, E=25 MM, 4 UTILIZAÇÕES. AF_06/2017</v>
      </c>
      <c r="F33" s="121" t="str">
        <f>Orçamento!E17</f>
        <v>m²</v>
      </c>
      <c r="G33" s="123">
        <f>Orçamento!H17</f>
        <v>136.81</v>
      </c>
      <c r="H33" s="123">
        <f>Orçamento!F17</f>
        <v>3.2</v>
      </c>
      <c r="I33" s="123">
        <v>0</v>
      </c>
      <c r="J33" s="123">
        <v>3.2</v>
      </c>
      <c r="K33" s="123">
        <f t="shared" si="6"/>
        <v>0</v>
      </c>
      <c r="L33" s="123"/>
      <c r="M33" s="305"/>
      <c r="N33" s="123"/>
      <c r="O33" s="123"/>
      <c r="P33" s="123"/>
      <c r="Q33" s="123"/>
      <c r="R33" s="123">
        <f t="shared" si="3"/>
        <v>0</v>
      </c>
      <c r="S33" s="123">
        <f t="shared" si="48"/>
        <v>437.79</v>
      </c>
      <c r="T33" s="123">
        <f t="shared" si="7"/>
        <v>0</v>
      </c>
      <c r="U33" s="123">
        <f t="shared" si="8"/>
        <v>437.79</v>
      </c>
      <c r="V33" s="123">
        <f t="shared" si="9"/>
        <v>0</v>
      </c>
      <c r="W33" s="123">
        <f t="shared" si="42"/>
        <v>0</v>
      </c>
      <c r="X33" s="123">
        <f t="shared" si="43"/>
        <v>0</v>
      </c>
      <c r="Y33" s="123">
        <f t="shared" si="44"/>
        <v>0</v>
      </c>
      <c r="Z33" s="123">
        <f t="shared" si="45"/>
        <v>0</v>
      </c>
      <c r="AA33" s="123">
        <f t="shared" si="46"/>
        <v>0</v>
      </c>
      <c r="AB33" s="123">
        <f t="shared" si="47"/>
        <v>0</v>
      </c>
      <c r="AC33" s="124">
        <f t="shared" si="5"/>
        <v>0</v>
      </c>
      <c r="AD33" s="306">
        <f t="shared" si="2"/>
        <v>0</v>
      </c>
    </row>
    <row r="34" spans="2:30" s="88" customFormat="1" ht="24">
      <c r="B34" s="120" t="str">
        <f>Orçamento!A18</f>
        <v xml:space="preserve"> 1.3.1.5 </v>
      </c>
      <c r="C34" s="121" t="str">
        <f>Orçamento!B18</f>
        <v xml:space="preserve"> 96536 </v>
      </c>
      <c r="D34" s="120" t="str">
        <f>Orçamento!C18</f>
        <v>SINAPI</v>
      </c>
      <c r="E34" s="122" t="str">
        <f>Orçamento!D18</f>
        <v>FABRICAÇÃO, MONTAGEM E DESMONTAGEM DE FÔRMA PARA VIGA BALDRAME, EM MADEIRA SERRADA, E=25 MM, 4 UTILIZAÇÕES. AF_06/2017</v>
      </c>
      <c r="F34" s="121" t="str">
        <f>Orçamento!E18</f>
        <v>m²</v>
      </c>
      <c r="G34" s="123">
        <f>Orçamento!H18</f>
        <v>70.44</v>
      </c>
      <c r="H34" s="123">
        <f>Orçamento!F18</f>
        <v>107</v>
      </c>
      <c r="I34" s="123">
        <v>107</v>
      </c>
      <c r="J34" s="123"/>
      <c r="K34" s="123">
        <f t="shared" si="6"/>
        <v>0</v>
      </c>
      <c r="L34" s="123"/>
      <c r="M34" s="305">
        <f>'Memória de Cálculo - BM02'!O34</f>
        <v>107</v>
      </c>
      <c r="N34" s="123"/>
      <c r="O34" s="123"/>
      <c r="P34" s="123"/>
      <c r="Q34" s="123"/>
      <c r="R34" s="123">
        <f t="shared" si="3"/>
        <v>107</v>
      </c>
      <c r="S34" s="123">
        <f t="shared" si="48"/>
        <v>7537.08</v>
      </c>
      <c r="T34" s="123">
        <f t="shared" si="7"/>
        <v>7537.08</v>
      </c>
      <c r="U34" s="123">
        <f t="shared" si="8"/>
        <v>0</v>
      </c>
      <c r="V34" s="123">
        <f t="shared" si="9"/>
        <v>0</v>
      </c>
      <c r="W34" s="123">
        <f t="shared" si="42"/>
        <v>0</v>
      </c>
      <c r="X34" s="123">
        <f t="shared" si="43"/>
        <v>7537.08</v>
      </c>
      <c r="Y34" s="123">
        <f t="shared" si="44"/>
        <v>0</v>
      </c>
      <c r="Z34" s="123">
        <f t="shared" si="45"/>
        <v>0</v>
      </c>
      <c r="AA34" s="123">
        <f t="shared" si="46"/>
        <v>0</v>
      </c>
      <c r="AB34" s="123">
        <f t="shared" si="47"/>
        <v>0</v>
      </c>
      <c r="AC34" s="124">
        <f t="shared" si="5"/>
        <v>7537.08</v>
      </c>
      <c r="AD34" s="306">
        <f t="shared" si="2"/>
        <v>1.3247082856170107E-2</v>
      </c>
    </row>
    <row r="35" spans="2:30" s="88" customFormat="1" ht="24">
      <c r="B35" s="120" t="str">
        <f>Orçamento!A19</f>
        <v xml:space="preserve"> 1.3.1.6 </v>
      </c>
      <c r="C35" s="121" t="str">
        <f>Orçamento!B19</f>
        <v xml:space="preserve"> 96544 </v>
      </c>
      <c r="D35" s="120" t="str">
        <f>Orçamento!C19</f>
        <v>SINAPI</v>
      </c>
      <c r="E35" s="122" t="str">
        <f>Orçamento!D19</f>
        <v>ARMAÇÃO DE BLOCO, VIGA BALDRAME OU SAPATA UTILIZANDO AÇO CA-50 DE 6,3 MM - MONTAGEM. AF_06/2017</v>
      </c>
      <c r="F35" s="121" t="str">
        <f>Orçamento!E19</f>
        <v>KG</v>
      </c>
      <c r="G35" s="123">
        <f>Orçamento!H19</f>
        <v>19.600000000000001</v>
      </c>
      <c r="H35" s="123">
        <f>Orçamento!F19</f>
        <v>32</v>
      </c>
      <c r="I35" s="123">
        <v>25.58</v>
      </c>
      <c r="J35" s="123">
        <f>H35-I35</f>
        <v>6.4200000000000017</v>
      </c>
      <c r="K35" s="123">
        <f t="shared" si="6"/>
        <v>0</v>
      </c>
      <c r="L35" s="123"/>
      <c r="M35" s="305">
        <f>'Memória de Cálculo - BM02'!O37</f>
        <v>25.577999999999999</v>
      </c>
      <c r="N35" s="123"/>
      <c r="O35" s="123"/>
      <c r="P35" s="123"/>
      <c r="Q35" s="123"/>
      <c r="R35" s="123">
        <f t="shared" si="3"/>
        <v>25.577999999999999</v>
      </c>
      <c r="S35" s="123">
        <f t="shared" si="48"/>
        <v>627.20000000000005</v>
      </c>
      <c r="T35" s="123">
        <f t="shared" si="7"/>
        <v>501.36</v>
      </c>
      <c r="U35" s="123">
        <f t="shared" si="8"/>
        <v>125.83</v>
      </c>
      <c r="V35" s="123">
        <f t="shared" si="9"/>
        <v>0</v>
      </c>
      <c r="W35" s="123">
        <f t="shared" si="42"/>
        <v>0</v>
      </c>
      <c r="X35" s="123">
        <f t="shared" si="43"/>
        <v>501.32</v>
      </c>
      <c r="Y35" s="123">
        <f t="shared" si="44"/>
        <v>0</v>
      </c>
      <c r="Z35" s="123">
        <f t="shared" si="45"/>
        <v>0</v>
      </c>
      <c r="AA35" s="123">
        <f t="shared" si="46"/>
        <v>0</v>
      </c>
      <c r="AB35" s="123">
        <f t="shared" si="47"/>
        <v>0</v>
      </c>
      <c r="AC35" s="124">
        <f t="shared" si="5"/>
        <v>501.32</v>
      </c>
      <c r="AD35" s="306">
        <f t="shared" si="2"/>
        <v>8.8111411547379069E-4</v>
      </c>
    </row>
    <row r="36" spans="2:30" s="88" customFormat="1" ht="24">
      <c r="B36" s="120" t="str">
        <f>Orçamento!A20</f>
        <v xml:space="preserve"> 1.3.1.7 </v>
      </c>
      <c r="C36" s="121" t="str">
        <f>Orçamento!B20</f>
        <v xml:space="preserve"> 96545 </v>
      </c>
      <c r="D36" s="120" t="str">
        <f>Orçamento!C20</f>
        <v>SINAPI</v>
      </c>
      <c r="E36" s="122" t="str">
        <f>Orçamento!D20</f>
        <v>ARMAÇÃO DE BLOCO, VIGA BALDRAME OU SAPATA UTILIZANDO AÇO CA-50 DE 8 MM - MONTAGEM. AF_06/2017</v>
      </c>
      <c r="F36" s="121" t="str">
        <f>Orçamento!E20</f>
        <v>KG</v>
      </c>
      <c r="G36" s="123">
        <f>Orçamento!H20</f>
        <v>18.670000000000002</v>
      </c>
      <c r="H36" s="123">
        <f>Orçamento!F20</f>
        <v>28.4</v>
      </c>
      <c r="I36" s="123">
        <v>28.4</v>
      </c>
      <c r="J36" s="123"/>
      <c r="K36" s="123">
        <f t="shared" si="6"/>
        <v>0</v>
      </c>
      <c r="L36" s="123"/>
      <c r="M36" s="305">
        <f>'Memória de Cálculo - BM02'!O39</f>
        <v>28.4</v>
      </c>
      <c r="N36" s="123"/>
      <c r="O36" s="123"/>
      <c r="P36" s="123"/>
      <c r="Q36" s="123"/>
      <c r="R36" s="123">
        <f t="shared" si="3"/>
        <v>28.4</v>
      </c>
      <c r="S36" s="123">
        <f t="shared" si="48"/>
        <v>530.22</v>
      </c>
      <c r="T36" s="123">
        <f t="shared" si="7"/>
        <v>530.22</v>
      </c>
      <c r="U36" s="123">
        <f t="shared" si="8"/>
        <v>0</v>
      </c>
      <c r="V36" s="123">
        <f t="shared" si="9"/>
        <v>0</v>
      </c>
      <c r="W36" s="123">
        <f t="shared" si="42"/>
        <v>0</v>
      </c>
      <c r="X36" s="123">
        <f t="shared" si="43"/>
        <v>530.22</v>
      </c>
      <c r="Y36" s="123">
        <f t="shared" si="44"/>
        <v>0</v>
      </c>
      <c r="Z36" s="123">
        <f t="shared" si="45"/>
        <v>0</v>
      </c>
      <c r="AA36" s="123">
        <f t="shared" si="46"/>
        <v>0</v>
      </c>
      <c r="AB36" s="123">
        <f t="shared" si="47"/>
        <v>0</v>
      </c>
      <c r="AC36" s="124">
        <f t="shared" si="5"/>
        <v>530.22</v>
      </c>
      <c r="AD36" s="306">
        <f t="shared" si="2"/>
        <v>9.3190841439901321E-4</v>
      </c>
    </row>
    <row r="37" spans="2:30" s="88" customFormat="1" ht="24">
      <c r="B37" s="120" t="str">
        <f>Orçamento!A21</f>
        <v xml:space="preserve"> 1.3.1.8 </v>
      </c>
      <c r="C37" s="121" t="str">
        <f>Orçamento!B21</f>
        <v xml:space="preserve"> 96546 </v>
      </c>
      <c r="D37" s="120" t="str">
        <f>Orçamento!C21</f>
        <v>SINAPI</v>
      </c>
      <c r="E37" s="122" t="str">
        <f>Orçamento!D21</f>
        <v>ARMAÇÃO DE BLOCO, VIGA BALDRAME OU SAPATA UTILIZANDO AÇO CA-50 DE 10 MM - MONTAGEM. AF_06/2017</v>
      </c>
      <c r="F37" s="121" t="str">
        <f>Orçamento!E21</f>
        <v>KG</v>
      </c>
      <c r="G37" s="123">
        <f>Orçamento!H21</f>
        <v>16.82</v>
      </c>
      <c r="H37" s="123">
        <f>Orçamento!F21</f>
        <v>67.400000000000006</v>
      </c>
      <c r="I37" s="123">
        <v>87.31</v>
      </c>
      <c r="J37" s="123"/>
      <c r="K37" s="123">
        <f t="shared" si="6"/>
        <v>19.909999999999997</v>
      </c>
      <c r="L37" s="123">
        <f>'Memória de Cálculo - BM01'!O108</f>
        <v>38.950000000000003</v>
      </c>
      <c r="M37" s="305">
        <f>'Memória de Cálculo - BM02'!O42</f>
        <v>48.356000000000009</v>
      </c>
      <c r="N37" s="123"/>
      <c r="O37" s="123"/>
      <c r="P37" s="123"/>
      <c r="Q37" s="123"/>
      <c r="R37" s="123">
        <f t="shared" si="3"/>
        <v>87.306000000000012</v>
      </c>
      <c r="S37" s="123">
        <f t="shared" si="48"/>
        <v>1133.6600000000001</v>
      </c>
      <c r="T37" s="123">
        <f t="shared" si="7"/>
        <v>1468.55</v>
      </c>
      <c r="U37" s="123">
        <f t="shared" si="8"/>
        <v>0</v>
      </c>
      <c r="V37" s="123">
        <f t="shared" si="9"/>
        <v>334.88</v>
      </c>
      <c r="W37" s="123">
        <f t="shared" si="42"/>
        <v>655.13</v>
      </c>
      <c r="X37" s="123">
        <f t="shared" si="43"/>
        <v>813.34</v>
      </c>
      <c r="Y37" s="123">
        <f t="shared" si="44"/>
        <v>0</v>
      </c>
      <c r="Z37" s="123">
        <f t="shared" si="45"/>
        <v>0</v>
      </c>
      <c r="AA37" s="123">
        <f t="shared" si="46"/>
        <v>0</v>
      </c>
      <c r="AB37" s="123">
        <f t="shared" si="47"/>
        <v>0</v>
      </c>
      <c r="AC37" s="124">
        <f t="shared" si="5"/>
        <v>1468.47</v>
      </c>
      <c r="AD37" s="306">
        <f t="shared" si="2"/>
        <v>2.5809655412706405E-3</v>
      </c>
    </row>
    <row r="38" spans="2:30" s="88" customFormat="1" ht="24">
      <c r="B38" s="120" t="str">
        <f>Orçamento!A22</f>
        <v xml:space="preserve"> 1.3.1.9 </v>
      </c>
      <c r="C38" s="121" t="str">
        <f>Orçamento!B22</f>
        <v xml:space="preserve"> 96547 </v>
      </c>
      <c r="D38" s="120" t="str">
        <f>Orçamento!C22</f>
        <v>SINAPI</v>
      </c>
      <c r="E38" s="122" t="str">
        <f>Orçamento!D22</f>
        <v>ARMAÇÃO DE BLOCO, VIGA BALDRAME OU SAPATA UTILIZANDO AÇO CA-50 DE 12,5 MM - MONTAGEM. AF_06/2017</v>
      </c>
      <c r="F38" s="121" t="str">
        <f>Orçamento!E22</f>
        <v>KG</v>
      </c>
      <c r="G38" s="123">
        <f>Orçamento!H22</f>
        <v>14.3</v>
      </c>
      <c r="H38" s="123">
        <f>Orçamento!F22</f>
        <v>300.60000000000002</v>
      </c>
      <c r="I38" s="123">
        <v>300.60000000000002</v>
      </c>
      <c r="J38" s="123"/>
      <c r="K38" s="123">
        <f t="shared" si="6"/>
        <v>0</v>
      </c>
      <c r="L38" s="123"/>
      <c r="M38" s="305">
        <f>'Memória de Cálculo - BM02'!O63</f>
        <v>300.60000000000002</v>
      </c>
      <c r="N38" s="123"/>
      <c r="O38" s="123"/>
      <c r="P38" s="123"/>
      <c r="Q38" s="123"/>
      <c r="R38" s="123">
        <f t="shared" si="3"/>
        <v>300.60000000000002</v>
      </c>
      <c r="S38" s="123">
        <f t="shared" si="48"/>
        <v>4298.58</v>
      </c>
      <c r="T38" s="123">
        <f t="shared" si="7"/>
        <v>4298.58</v>
      </c>
      <c r="U38" s="123">
        <f t="shared" si="8"/>
        <v>0</v>
      </c>
      <c r="V38" s="123">
        <f t="shared" si="9"/>
        <v>0</v>
      </c>
      <c r="W38" s="123">
        <f t="shared" si="42"/>
        <v>0</v>
      </c>
      <c r="X38" s="123">
        <f t="shared" si="43"/>
        <v>4298.58</v>
      </c>
      <c r="Y38" s="123">
        <f t="shared" si="44"/>
        <v>0</v>
      </c>
      <c r="Z38" s="123">
        <f t="shared" si="45"/>
        <v>0</v>
      </c>
      <c r="AA38" s="123">
        <f t="shared" si="46"/>
        <v>0</v>
      </c>
      <c r="AB38" s="123">
        <f t="shared" si="47"/>
        <v>0</v>
      </c>
      <c r="AC38" s="124">
        <f t="shared" si="5"/>
        <v>4298.58</v>
      </c>
      <c r="AD38" s="306">
        <f t="shared" si="2"/>
        <v>7.5551334766084085E-3</v>
      </c>
    </row>
    <row r="39" spans="2:30" s="88" customFormat="1" ht="24">
      <c r="B39" s="120" t="str">
        <f>Orçamento!A23</f>
        <v xml:space="preserve"> 1.3.1.10 </v>
      </c>
      <c r="C39" s="121" t="str">
        <f>Orçamento!B23</f>
        <v xml:space="preserve"> 96543 </v>
      </c>
      <c r="D39" s="120" t="str">
        <f>Orçamento!C23</f>
        <v>SINAPI</v>
      </c>
      <c r="E39" s="122" t="str">
        <f>Orçamento!D23</f>
        <v>ARMAÇÃO DE BLOCO, VIGA BALDRAME E SAPATA UTILIZANDO AÇO CA-60 DE 5 MM - MONTAGEM. AF_06/2017</v>
      </c>
      <c r="F39" s="121" t="str">
        <f>Orçamento!E23</f>
        <v>KG</v>
      </c>
      <c r="G39" s="123">
        <f>Orçamento!H23</f>
        <v>20.43</v>
      </c>
      <c r="H39" s="123">
        <f>Orçamento!F23</f>
        <v>102.2</v>
      </c>
      <c r="I39" s="123">
        <v>216.32</v>
      </c>
      <c r="J39" s="123"/>
      <c r="K39" s="123">
        <f t="shared" si="6"/>
        <v>114.11999999999999</v>
      </c>
      <c r="L39" s="123">
        <v>38.950000000000003</v>
      </c>
      <c r="M39" s="305">
        <f>'Memória de Cálculo - BM02'!O80</f>
        <v>34.142200000000003</v>
      </c>
      <c r="N39" s="324">
        <v>29.11</v>
      </c>
      <c r="O39" s="123"/>
      <c r="P39" s="123"/>
      <c r="Q39" s="123"/>
      <c r="R39" s="123">
        <f>SUM(L39:Q39)</f>
        <v>102.2022</v>
      </c>
      <c r="S39" s="123">
        <f t="shared" si="48"/>
        <v>2087.94</v>
      </c>
      <c r="T39" s="123">
        <f t="shared" si="7"/>
        <v>4419.41</v>
      </c>
      <c r="U39" s="123">
        <f t="shared" si="8"/>
        <v>0</v>
      </c>
      <c r="V39" s="123">
        <f t="shared" si="9"/>
        <v>2331.4699999999998</v>
      </c>
      <c r="W39" s="123">
        <f t="shared" si="42"/>
        <v>795.74</v>
      </c>
      <c r="X39" s="123">
        <f t="shared" si="43"/>
        <v>697.52</v>
      </c>
      <c r="Y39" s="123">
        <f t="shared" si="44"/>
        <v>594.71</v>
      </c>
      <c r="Z39" s="123">
        <f t="shared" si="45"/>
        <v>0</v>
      </c>
      <c r="AA39" s="123">
        <f t="shared" si="46"/>
        <v>0</v>
      </c>
      <c r="AB39" s="123">
        <f t="shared" si="47"/>
        <v>0</v>
      </c>
      <c r="AC39" s="124">
        <f t="shared" si="5"/>
        <v>2087.9700000000003</v>
      </c>
      <c r="AD39" s="306">
        <f t="shared" si="2"/>
        <v>3.6697914299964312E-3</v>
      </c>
    </row>
    <row r="40" spans="2:30" s="88" customFormat="1" ht="24">
      <c r="B40" s="120" t="str">
        <f>Orçamento!A24</f>
        <v xml:space="preserve"> 1.3.1.11 </v>
      </c>
      <c r="C40" s="121" t="str">
        <f>Orçamento!B24</f>
        <v xml:space="preserve"> 94965 </v>
      </c>
      <c r="D40" s="120" t="str">
        <f>Orçamento!C24</f>
        <v>SINAPI</v>
      </c>
      <c r="E40" s="122" t="str">
        <f>Orçamento!D24</f>
        <v>CONCRETO FCK = 25MPA, TRAÇO 1:2,3:2,7 (EM MASSA SECA DE CIMENTO/ AREIA MÉDIA/ BRITA 1) - PREPARO MECÂNICO COM BETONEIRA 400 L. AF_05/2021</v>
      </c>
      <c r="F40" s="121" t="str">
        <f>Orçamento!E24</f>
        <v>m³</v>
      </c>
      <c r="G40" s="123">
        <f>Orçamento!H24</f>
        <v>404.09</v>
      </c>
      <c r="H40" s="123">
        <f>Orçamento!F24</f>
        <v>37.9</v>
      </c>
      <c r="I40" s="123">
        <v>39.36</v>
      </c>
      <c r="J40" s="123"/>
      <c r="K40" s="123">
        <f t="shared" si="6"/>
        <v>1.4600000000000009</v>
      </c>
      <c r="L40" s="123">
        <v>25</v>
      </c>
      <c r="M40" s="305">
        <f>'Memória de Cálculo - BM02'!O102</f>
        <v>3.9249999999999998</v>
      </c>
      <c r="N40" s="324">
        <f>'Memória de Cálculo - BM03'!O29</f>
        <v>9.7565000000000026</v>
      </c>
      <c r="O40" s="123"/>
      <c r="P40" s="123"/>
      <c r="Q40" s="123"/>
      <c r="R40" s="123">
        <f t="shared" si="3"/>
        <v>38.6815</v>
      </c>
      <c r="S40" s="123">
        <f t="shared" si="48"/>
        <v>15315.01</v>
      </c>
      <c r="T40" s="123">
        <f t="shared" si="7"/>
        <v>15904.98</v>
      </c>
      <c r="U40" s="123">
        <f t="shared" si="8"/>
        <v>0</v>
      </c>
      <c r="V40" s="123">
        <f t="shared" si="9"/>
        <v>589.97</v>
      </c>
      <c r="W40" s="123">
        <f t="shared" si="42"/>
        <v>10102.25</v>
      </c>
      <c r="X40" s="123">
        <f t="shared" si="43"/>
        <v>1586.05</v>
      </c>
      <c r="Y40" s="123">
        <f t="shared" si="44"/>
        <v>3942.5</v>
      </c>
      <c r="Z40" s="123">
        <f t="shared" si="45"/>
        <v>0</v>
      </c>
      <c r="AA40" s="123">
        <f t="shared" si="46"/>
        <v>0</v>
      </c>
      <c r="AB40" s="123">
        <f t="shared" si="47"/>
        <v>0</v>
      </c>
      <c r="AC40" s="124">
        <f t="shared" si="5"/>
        <v>15630.8</v>
      </c>
      <c r="AD40" s="306">
        <f t="shared" si="2"/>
        <v>2.7472509606933149E-2</v>
      </c>
    </row>
    <row r="41" spans="2:30" s="88" customFormat="1" ht="24">
      <c r="B41" s="120" t="str">
        <f>Orçamento!A25</f>
        <v xml:space="preserve"> 1.3.1.12 </v>
      </c>
      <c r="C41" s="121" t="str">
        <f>Orçamento!B25</f>
        <v xml:space="preserve"> 92873 </v>
      </c>
      <c r="D41" s="120" t="str">
        <f>Orçamento!C25</f>
        <v>SINAPI</v>
      </c>
      <c r="E41" s="122" t="str">
        <f>Orçamento!D25</f>
        <v>LANÇAMENTO COM USO DE BALDES, ADENSAMENTO E ACABAMENTO DE CONCRETO EM ESTRUTURAS. AF_12/2015</v>
      </c>
      <c r="F41" s="121" t="str">
        <f>Orçamento!E25</f>
        <v>m³</v>
      </c>
      <c r="G41" s="123">
        <f>Orçamento!H25</f>
        <v>178.86</v>
      </c>
      <c r="H41" s="123">
        <f>Orçamento!F25</f>
        <v>37.9</v>
      </c>
      <c r="I41" s="123">
        <v>39.36</v>
      </c>
      <c r="J41" s="123"/>
      <c r="K41" s="123">
        <f t="shared" si="6"/>
        <v>1.4600000000000009</v>
      </c>
      <c r="L41" s="123">
        <v>25</v>
      </c>
      <c r="M41" s="305">
        <f>'Memória de Cálculo - BM02'!O127</f>
        <v>3.9249999999999998</v>
      </c>
      <c r="N41" s="324">
        <f>'Memória de Cálculo - BM03'!O55</f>
        <v>9.7565000000000026</v>
      </c>
      <c r="O41" s="123"/>
      <c r="P41" s="123"/>
      <c r="Q41" s="123"/>
      <c r="R41" s="123">
        <f t="shared" si="3"/>
        <v>38.6815</v>
      </c>
      <c r="S41" s="123">
        <f t="shared" si="48"/>
        <v>6778.79</v>
      </c>
      <c r="T41" s="123">
        <f t="shared" si="7"/>
        <v>7039.92</v>
      </c>
      <c r="U41" s="123">
        <f t="shared" si="8"/>
        <v>0</v>
      </c>
      <c r="V41" s="123">
        <f t="shared" si="9"/>
        <v>261.13</v>
      </c>
      <c r="W41" s="123">
        <f t="shared" si="42"/>
        <v>4471.5</v>
      </c>
      <c r="X41" s="123">
        <f t="shared" si="43"/>
        <v>702.02</v>
      </c>
      <c r="Y41" s="123">
        <f t="shared" si="44"/>
        <v>1745.04</v>
      </c>
      <c r="Z41" s="123">
        <f t="shared" si="45"/>
        <v>0</v>
      </c>
      <c r="AA41" s="123">
        <f t="shared" si="46"/>
        <v>0</v>
      </c>
      <c r="AB41" s="123">
        <f t="shared" si="47"/>
        <v>0</v>
      </c>
      <c r="AC41" s="124">
        <f t="shared" si="5"/>
        <v>6918.56</v>
      </c>
      <c r="AD41" s="306">
        <f t="shared" si="2"/>
        <v>1.215997940387846E-2</v>
      </c>
    </row>
    <row r="42" spans="2:30" s="88" customFormat="1" ht="24">
      <c r="B42" s="120" t="str">
        <f>Orçamento!A26</f>
        <v xml:space="preserve"> 1.3.1.13 </v>
      </c>
      <c r="C42" s="121" t="str">
        <f>Orçamento!B26</f>
        <v xml:space="preserve"> CPU_SOUSA_011 </v>
      </c>
      <c r="D42" s="120" t="str">
        <f>Orçamento!C26</f>
        <v>Próprio</v>
      </c>
      <c r="E42" s="122" t="str">
        <f>Orçamento!D26</f>
        <v>IMPERMEABILIZACAO DE ESTRUTURAS ENTERRADAS, COM TINTA ASFALTICA, DUAS  DEMAOS. [ADAPTADO SINAPI 74106/001]</v>
      </c>
      <c r="F42" s="121" t="str">
        <f>Orçamento!E26</f>
        <v>m²</v>
      </c>
      <c r="G42" s="123">
        <f>Orçamento!H26</f>
        <v>12.24</v>
      </c>
      <c r="H42" s="123">
        <f>Orçamento!F26</f>
        <v>112.92</v>
      </c>
      <c r="I42" s="123"/>
      <c r="J42" s="123">
        <v>112.92</v>
      </c>
      <c r="K42" s="123">
        <f t="shared" si="6"/>
        <v>0</v>
      </c>
      <c r="L42" s="123"/>
      <c r="M42" s="123"/>
      <c r="N42" s="123"/>
      <c r="O42" s="123"/>
      <c r="P42" s="123"/>
      <c r="Q42" s="123"/>
      <c r="R42" s="123">
        <f t="shared" si="3"/>
        <v>0</v>
      </c>
      <c r="S42" s="123">
        <f t="shared" si="48"/>
        <v>1382.14</v>
      </c>
      <c r="T42" s="123">
        <f t="shared" si="7"/>
        <v>0</v>
      </c>
      <c r="U42" s="123">
        <f t="shared" si="8"/>
        <v>1382.14</v>
      </c>
      <c r="V42" s="123">
        <f t="shared" si="9"/>
        <v>0</v>
      </c>
      <c r="W42" s="123">
        <f t="shared" si="42"/>
        <v>0</v>
      </c>
      <c r="X42" s="123">
        <f t="shared" si="43"/>
        <v>0</v>
      </c>
      <c r="Y42" s="123">
        <f t="shared" si="44"/>
        <v>0</v>
      </c>
      <c r="Z42" s="123">
        <f t="shared" si="45"/>
        <v>0</v>
      </c>
      <c r="AA42" s="123">
        <f t="shared" si="46"/>
        <v>0</v>
      </c>
      <c r="AB42" s="123">
        <f t="shared" si="47"/>
        <v>0</v>
      </c>
      <c r="AC42" s="124">
        <f t="shared" si="5"/>
        <v>0</v>
      </c>
      <c r="AD42" s="306">
        <f t="shared" si="2"/>
        <v>0</v>
      </c>
    </row>
    <row r="43" spans="2:30" s="88" customFormat="1">
      <c r="B43" s="116" t="str">
        <f>Orçamento!A27</f>
        <v xml:space="preserve"> 1.4 </v>
      </c>
      <c r="C43" s="117"/>
      <c r="D43" s="116"/>
      <c r="E43" s="118" t="str">
        <f>Orçamento!D27</f>
        <v>SUPERESTRUTURA (PILARES, VIGAS E LAJES) - TODA A QUADRA</v>
      </c>
      <c r="F43" s="117"/>
      <c r="G43" s="119"/>
      <c r="H43" s="119"/>
      <c r="I43" s="119"/>
      <c r="J43" s="119"/>
      <c r="K43" s="119"/>
      <c r="L43" s="119"/>
      <c r="M43" s="119"/>
      <c r="N43" s="119"/>
      <c r="O43" s="119"/>
      <c r="P43" s="119"/>
      <c r="Q43" s="119"/>
      <c r="R43" s="119"/>
      <c r="S43" s="119">
        <f>S44+S50+S59</f>
        <v>50748.28</v>
      </c>
      <c r="T43" s="119">
        <f t="shared" ref="T43:V43" si="49">T44+T50+T59</f>
        <v>0</v>
      </c>
      <c r="U43" s="119">
        <f t="shared" si="49"/>
        <v>0</v>
      </c>
      <c r="V43" s="119">
        <f t="shared" si="49"/>
        <v>0</v>
      </c>
      <c r="W43" s="119">
        <f t="shared" ref="W43:AC43" si="50">W44+W50+W59</f>
        <v>0</v>
      </c>
      <c r="X43" s="119">
        <f t="shared" si="50"/>
        <v>0</v>
      </c>
      <c r="Y43" s="119">
        <f t="shared" si="50"/>
        <v>37137.600000000006</v>
      </c>
      <c r="Z43" s="119">
        <f t="shared" si="50"/>
        <v>0</v>
      </c>
      <c r="AA43" s="119">
        <f t="shared" si="50"/>
        <v>0</v>
      </c>
      <c r="AB43" s="119">
        <f t="shared" si="50"/>
        <v>0</v>
      </c>
      <c r="AC43" s="119">
        <f t="shared" si="50"/>
        <v>37137.600000000006</v>
      </c>
      <c r="AD43" s="104">
        <f t="shared" si="2"/>
        <v>6.5272607465928861E-2</v>
      </c>
    </row>
    <row r="44" spans="2:30" s="88" customFormat="1">
      <c r="B44" s="116" t="str">
        <f>Orçamento!A28</f>
        <v xml:space="preserve"> 1.4.1 </v>
      </c>
      <c r="C44" s="117"/>
      <c r="D44" s="116"/>
      <c r="E44" s="118" t="str">
        <f>Orçamento!D28</f>
        <v>CONCRETO ARMADO PARA PILARES DA EDIFICAÇÃO</v>
      </c>
      <c r="F44" s="117"/>
      <c r="G44" s="119"/>
      <c r="H44" s="119"/>
      <c r="I44" s="119"/>
      <c r="J44" s="119"/>
      <c r="K44" s="119"/>
      <c r="L44" s="119"/>
      <c r="M44" s="119"/>
      <c r="N44" s="119"/>
      <c r="O44" s="119"/>
      <c r="P44" s="119"/>
      <c r="Q44" s="119"/>
      <c r="R44" s="119"/>
      <c r="S44" s="119">
        <f>SUM(S45:S49)</f>
        <v>17491.739999999998</v>
      </c>
      <c r="T44" s="119">
        <f t="shared" ref="T44:V44" si="51">SUM(T45:T49)</f>
        <v>0</v>
      </c>
      <c r="U44" s="119">
        <f t="shared" si="51"/>
        <v>0</v>
      </c>
      <c r="V44" s="119">
        <f t="shared" si="51"/>
        <v>0</v>
      </c>
      <c r="W44" s="119">
        <f t="shared" ref="W44:AC44" si="52">SUM(W45:W49)</f>
        <v>0</v>
      </c>
      <c r="X44" s="119">
        <f t="shared" si="52"/>
        <v>0</v>
      </c>
      <c r="Y44" s="119">
        <f t="shared" si="52"/>
        <v>10403.580000000002</v>
      </c>
      <c r="Z44" s="119">
        <f t="shared" si="52"/>
        <v>0</v>
      </c>
      <c r="AA44" s="119">
        <f t="shared" si="52"/>
        <v>0</v>
      </c>
      <c r="AB44" s="119">
        <f t="shared" si="52"/>
        <v>0</v>
      </c>
      <c r="AC44" s="119">
        <f t="shared" si="52"/>
        <v>10403.580000000002</v>
      </c>
      <c r="AD44" s="104">
        <f t="shared" si="2"/>
        <v>1.8285209426036904E-2</v>
      </c>
    </row>
    <row r="45" spans="2:30" s="88" customFormat="1" ht="36">
      <c r="B45" s="120" t="str">
        <f>Orçamento!A29</f>
        <v xml:space="preserve"> 1.4.1.1 </v>
      </c>
      <c r="C45" s="121" t="str">
        <f>Orçamento!B29</f>
        <v xml:space="preserve"> 92443 </v>
      </c>
      <c r="D45" s="120" t="str">
        <f>Orçamento!C29</f>
        <v>SINAPI</v>
      </c>
      <c r="E45" s="122" t="str">
        <f>Orçamento!D29</f>
        <v>MONTAGEM E DESMONTAGEM DE FÔRMA DE PILARES RETANGULARES E ESTRUTURAS SIMILARES, PÉ-DIREITO SIMPLES, EM CHAPA DE MADEIRA COMPENSADA PLASTIFICADA, 18 UTILIZAÇÕES. AF_09/2020</v>
      </c>
      <c r="F45" s="121" t="str">
        <f>Orçamento!E29</f>
        <v>m²</v>
      </c>
      <c r="G45" s="123">
        <f>Orçamento!H29</f>
        <v>33.89</v>
      </c>
      <c r="H45" s="123">
        <f>Orçamento!F29</f>
        <v>98.48</v>
      </c>
      <c r="I45" s="123"/>
      <c r="J45" s="123"/>
      <c r="K45" s="123">
        <f t="shared" si="6"/>
        <v>0</v>
      </c>
      <c r="L45" s="123"/>
      <c r="M45" s="123"/>
      <c r="N45" s="324">
        <f>'Memória de Cálculo - BM03'!O62</f>
        <v>61.34</v>
      </c>
      <c r="O45" s="123"/>
      <c r="P45" s="123"/>
      <c r="Q45" s="123"/>
      <c r="R45" s="123">
        <f t="shared" si="3"/>
        <v>61.34</v>
      </c>
      <c r="S45" s="123">
        <f>ROUNDDOWN($H45*$G45,2)</f>
        <v>3337.48</v>
      </c>
      <c r="T45" s="123">
        <f t="shared" si="7"/>
        <v>0</v>
      </c>
      <c r="U45" s="123">
        <f t="shared" si="8"/>
        <v>0</v>
      </c>
      <c r="V45" s="123">
        <f t="shared" si="9"/>
        <v>0</v>
      </c>
      <c r="W45" s="123">
        <f t="shared" ref="W45:AB49" si="53">ROUNDDOWN(L45*$G45,2)</f>
        <v>0</v>
      </c>
      <c r="X45" s="123">
        <f t="shared" si="53"/>
        <v>0</v>
      </c>
      <c r="Y45" s="123">
        <f t="shared" si="53"/>
        <v>2078.81</v>
      </c>
      <c r="Z45" s="123">
        <f t="shared" si="53"/>
        <v>0</v>
      </c>
      <c r="AA45" s="123">
        <f t="shared" si="53"/>
        <v>0</v>
      </c>
      <c r="AB45" s="123">
        <f t="shared" si="53"/>
        <v>0</v>
      </c>
      <c r="AC45" s="124">
        <f t="shared" si="5"/>
        <v>2078.81</v>
      </c>
      <c r="AD45" s="306">
        <f t="shared" si="2"/>
        <v>3.6536919221017926E-3</v>
      </c>
    </row>
    <row r="46" spans="2:30" s="88" customFormat="1" ht="24">
      <c r="B46" s="120" t="str">
        <f>Orçamento!A30</f>
        <v xml:space="preserve"> 1.4.1.2 </v>
      </c>
      <c r="C46" s="121" t="str">
        <f>Orçamento!B30</f>
        <v xml:space="preserve"> 92775 </v>
      </c>
      <c r="D46" s="120" t="str">
        <f>Orçamento!C30</f>
        <v>SINAPI</v>
      </c>
      <c r="E46" s="122" t="str">
        <f>Orçamento!D30</f>
        <v>ARMAÇÃO DE PILAR OU VIGA DE UMA ESTRUTURA CONVENCIONAL DE CONCRETO ARMADO EM UMA EDIFICAÇÃO TÉRREA OU SOBRADO UTILIZANDO AÇO CA-60 DE 5,0 MM - MONTAGEM. AF_12/2015</v>
      </c>
      <c r="F46" s="121" t="str">
        <f>Orçamento!E30</f>
        <v>KG</v>
      </c>
      <c r="G46" s="123">
        <f>Orçamento!H30</f>
        <v>20.46</v>
      </c>
      <c r="H46" s="123">
        <f>Orçamento!F30</f>
        <v>151</v>
      </c>
      <c r="I46" s="123"/>
      <c r="J46" s="123"/>
      <c r="K46" s="123">
        <f t="shared" si="6"/>
        <v>0</v>
      </c>
      <c r="L46" s="123"/>
      <c r="M46" s="123"/>
      <c r="N46" s="324">
        <f>'Memória de Cálculo - BM03'!O68</f>
        <v>117.2864</v>
      </c>
      <c r="O46" s="123"/>
      <c r="P46" s="123"/>
      <c r="Q46" s="123"/>
      <c r="R46" s="123">
        <f t="shared" si="3"/>
        <v>117.2864</v>
      </c>
      <c r="S46" s="123">
        <f t="shared" ref="S46:S49" si="54">ROUNDDOWN($H46*$G46,2)</f>
        <v>3089.46</v>
      </c>
      <c r="T46" s="123">
        <f t="shared" si="7"/>
        <v>0</v>
      </c>
      <c r="U46" s="123">
        <f t="shared" si="8"/>
        <v>0</v>
      </c>
      <c r="V46" s="123">
        <f t="shared" si="9"/>
        <v>0</v>
      </c>
      <c r="W46" s="123">
        <f t="shared" si="53"/>
        <v>0</v>
      </c>
      <c r="X46" s="123">
        <f t="shared" si="53"/>
        <v>0</v>
      </c>
      <c r="Y46" s="123">
        <f t="shared" si="53"/>
        <v>2399.67</v>
      </c>
      <c r="Z46" s="123">
        <f t="shared" si="53"/>
        <v>0</v>
      </c>
      <c r="AA46" s="123">
        <f t="shared" si="53"/>
        <v>0</v>
      </c>
      <c r="AB46" s="123">
        <f t="shared" si="53"/>
        <v>0</v>
      </c>
      <c r="AC46" s="124">
        <f t="shared" si="5"/>
        <v>2399.67</v>
      </c>
      <c r="AD46" s="306">
        <f t="shared" si="2"/>
        <v>4.2176316713456305E-3</v>
      </c>
    </row>
    <row r="47" spans="2:30" s="88" customFormat="1" ht="24">
      <c r="B47" s="120" t="str">
        <f>Orçamento!A31</f>
        <v xml:space="preserve"> 1.4.1.3 </v>
      </c>
      <c r="C47" s="121" t="str">
        <f>Orçamento!B31</f>
        <v xml:space="preserve"> 92778 </v>
      </c>
      <c r="D47" s="120" t="str">
        <f>Orçamento!C31</f>
        <v>SINAPI</v>
      </c>
      <c r="E47" s="122" t="str">
        <f>Orçamento!D31</f>
        <v>ARMAÇÃO DE PILAR OU VIGA DE UMA ESTRUTURA CONVENCIONAL DE CONCRETO ARMADO EM UMA EDIFICAÇÃO TÉRREA OU SOBRADO UTILIZANDO AÇO CA-50 DE 10,0 MM - MONTAGEM. AF_12/2015</v>
      </c>
      <c r="F47" s="121" t="str">
        <f>Orçamento!E31</f>
        <v>KG</v>
      </c>
      <c r="G47" s="123">
        <f>Orçamento!H31</f>
        <v>16.75</v>
      </c>
      <c r="H47" s="123">
        <f>Orçamento!F31</f>
        <v>402</v>
      </c>
      <c r="I47" s="123"/>
      <c r="J47" s="123"/>
      <c r="K47" s="123">
        <f t="shared" si="6"/>
        <v>0</v>
      </c>
      <c r="L47" s="123"/>
      <c r="M47" s="123"/>
      <c r="N47" s="324">
        <f>'Memória de Cálculo - BM03'!O87</f>
        <v>217.55419999999998</v>
      </c>
      <c r="O47" s="123"/>
      <c r="P47" s="123"/>
      <c r="Q47" s="123"/>
      <c r="R47" s="123">
        <f t="shared" si="3"/>
        <v>217.55419999999998</v>
      </c>
      <c r="S47" s="123">
        <f t="shared" si="54"/>
        <v>6733.5</v>
      </c>
      <c r="T47" s="123">
        <f t="shared" si="7"/>
        <v>0</v>
      </c>
      <c r="U47" s="123">
        <f t="shared" si="8"/>
        <v>0</v>
      </c>
      <c r="V47" s="123">
        <f t="shared" si="9"/>
        <v>0</v>
      </c>
      <c r="W47" s="123">
        <f t="shared" si="53"/>
        <v>0</v>
      </c>
      <c r="X47" s="123">
        <f t="shared" si="53"/>
        <v>0</v>
      </c>
      <c r="Y47" s="123">
        <f t="shared" si="53"/>
        <v>3644.03</v>
      </c>
      <c r="Z47" s="123">
        <f t="shared" si="53"/>
        <v>0</v>
      </c>
      <c r="AA47" s="123">
        <f t="shared" si="53"/>
        <v>0</v>
      </c>
      <c r="AB47" s="123">
        <f t="shared" si="53"/>
        <v>0</v>
      </c>
      <c r="AC47" s="124">
        <f t="shared" si="5"/>
        <v>3644.03</v>
      </c>
      <c r="AD47" s="306">
        <f t="shared" si="2"/>
        <v>6.404704121539052E-3</v>
      </c>
    </row>
    <row r="48" spans="2:30" s="88" customFormat="1" ht="24">
      <c r="B48" s="120" t="str">
        <f>Orçamento!A32</f>
        <v xml:space="preserve"> 1.4.1.4 </v>
      </c>
      <c r="C48" s="121" t="str">
        <f>Orçamento!B32</f>
        <v xml:space="preserve"> 94965 </v>
      </c>
      <c r="D48" s="120" t="str">
        <f>Orçamento!C32</f>
        <v>SINAPI</v>
      </c>
      <c r="E48" s="122" t="str">
        <f>Orçamento!D32</f>
        <v>CONCRETO FCK = 25MPA, TRAÇO 1:2,3:2,7 (EM MASSA SECA DE CIMENTO/ AREIA MÉDIA/ BRITA 1) - PREPARO MECÂNICO COM BETONEIRA 400 L. AF_05/2021</v>
      </c>
      <c r="F48" s="121" t="str">
        <f>Orçamento!E32</f>
        <v>m³</v>
      </c>
      <c r="G48" s="123">
        <f>Orçamento!H32</f>
        <v>404.09</v>
      </c>
      <c r="H48" s="123">
        <f>Orçamento!F32</f>
        <v>7.43</v>
      </c>
      <c r="I48" s="123"/>
      <c r="J48" s="123"/>
      <c r="K48" s="123">
        <f t="shared" si="6"/>
        <v>0</v>
      </c>
      <c r="L48" s="123"/>
      <c r="M48" s="123"/>
      <c r="N48" s="324">
        <f>'Memória de Cálculo - BM03'!O107</f>
        <v>3.9130000000000003</v>
      </c>
      <c r="O48" s="123"/>
      <c r="P48" s="123"/>
      <c r="Q48" s="123"/>
      <c r="R48" s="123">
        <f t="shared" si="3"/>
        <v>3.9130000000000003</v>
      </c>
      <c r="S48" s="123">
        <f t="shared" si="54"/>
        <v>3002.38</v>
      </c>
      <c r="T48" s="123">
        <f t="shared" si="7"/>
        <v>0</v>
      </c>
      <c r="U48" s="123">
        <f t="shared" si="8"/>
        <v>0</v>
      </c>
      <c r="V48" s="123">
        <f t="shared" si="9"/>
        <v>0</v>
      </c>
      <c r="W48" s="123">
        <f t="shared" si="53"/>
        <v>0</v>
      </c>
      <c r="X48" s="123">
        <f t="shared" si="53"/>
        <v>0</v>
      </c>
      <c r="Y48" s="123">
        <f t="shared" si="53"/>
        <v>1581.2</v>
      </c>
      <c r="Z48" s="123">
        <f t="shared" si="53"/>
        <v>0</v>
      </c>
      <c r="AA48" s="123">
        <f t="shared" si="53"/>
        <v>0</v>
      </c>
      <c r="AB48" s="123">
        <f t="shared" si="53"/>
        <v>0</v>
      </c>
      <c r="AC48" s="124">
        <f t="shared" si="5"/>
        <v>1581.2</v>
      </c>
      <c r="AD48" s="306">
        <f t="shared" si="2"/>
        <v>2.7790984588429704E-3</v>
      </c>
    </row>
    <row r="49" spans="2:30" s="88" customFormat="1" ht="24">
      <c r="B49" s="120" t="str">
        <f>Orçamento!A33</f>
        <v xml:space="preserve"> 1.4.1.5 </v>
      </c>
      <c r="C49" s="121" t="str">
        <f>Orçamento!B33</f>
        <v xml:space="preserve"> 92873 </v>
      </c>
      <c r="D49" s="120" t="str">
        <f>Orçamento!C33</f>
        <v>SINAPI</v>
      </c>
      <c r="E49" s="122" t="str">
        <f>Orçamento!D33</f>
        <v>LANÇAMENTO COM USO DE BALDES, ADENSAMENTO E ACABAMENTO DE CONCRETO EM ESTRUTURAS. AF_12/2015</v>
      </c>
      <c r="F49" s="121" t="str">
        <f>Orçamento!E33</f>
        <v>m³</v>
      </c>
      <c r="G49" s="123">
        <f>Orçamento!H33</f>
        <v>178.86</v>
      </c>
      <c r="H49" s="123">
        <f>Orçamento!F33</f>
        <v>7.43</v>
      </c>
      <c r="I49" s="123"/>
      <c r="J49" s="123"/>
      <c r="K49" s="123">
        <f t="shared" si="6"/>
        <v>0</v>
      </c>
      <c r="L49" s="123"/>
      <c r="M49" s="123"/>
      <c r="N49" s="324">
        <f>'Memória de Cálculo - BM03'!O113</f>
        <v>3.9130000000000003</v>
      </c>
      <c r="O49" s="123"/>
      <c r="P49" s="123"/>
      <c r="Q49" s="123"/>
      <c r="R49" s="123">
        <f t="shared" si="3"/>
        <v>3.9130000000000003</v>
      </c>
      <c r="S49" s="123">
        <f t="shared" si="54"/>
        <v>1328.92</v>
      </c>
      <c r="T49" s="123">
        <f t="shared" si="7"/>
        <v>0</v>
      </c>
      <c r="U49" s="123">
        <f t="shared" si="8"/>
        <v>0</v>
      </c>
      <c r="V49" s="123">
        <f t="shared" si="9"/>
        <v>0</v>
      </c>
      <c r="W49" s="123">
        <f t="shared" si="53"/>
        <v>0</v>
      </c>
      <c r="X49" s="123">
        <f t="shared" si="53"/>
        <v>0</v>
      </c>
      <c r="Y49" s="123">
        <f t="shared" si="53"/>
        <v>699.87</v>
      </c>
      <c r="Z49" s="123">
        <f t="shared" si="53"/>
        <v>0</v>
      </c>
      <c r="AA49" s="123">
        <f t="shared" si="53"/>
        <v>0</v>
      </c>
      <c r="AB49" s="123">
        <f t="shared" si="53"/>
        <v>0</v>
      </c>
      <c r="AC49" s="124">
        <f t="shared" si="5"/>
        <v>699.87</v>
      </c>
      <c r="AD49" s="306">
        <f t="shared" si="2"/>
        <v>1.2300832522074562E-3</v>
      </c>
    </row>
    <row r="50" spans="2:30" s="88" customFormat="1">
      <c r="B50" s="116" t="str">
        <f>Orçamento!A34</f>
        <v xml:space="preserve"> 1.4.2 </v>
      </c>
      <c r="C50" s="117"/>
      <c r="D50" s="116"/>
      <c r="E50" s="118" t="str">
        <f>Orçamento!D34</f>
        <v>CONCRETO ARMADO PARA VIGAS DA EDIFICAÇÃO</v>
      </c>
      <c r="F50" s="117"/>
      <c r="G50" s="119"/>
      <c r="H50" s="119"/>
      <c r="I50" s="119"/>
      <c r="J50" s="119"/>
      <c r="K50" s="119"/>
      <c r="L50" s="119"/>
      <c r="M50" s="119"/>
      <c r="N50" s="119"/>
      <c r="O50" s="119"/>
      <c r="P50" s="119"/>
      <c r="Q50" s="119"/>
      <c r="R50" s="119"/>
      <c r="S50" s="119">
        <f>SUM(S51:S58)</f>
        <v>24050.68</v>
      </c>
      <c r="T50" s="119">
        <f t="shared" ref="T50:V50" si="55">SUM(T51:T58)</f>
        <v>0</v>
      </c>
      <c r="U50" s="119">
        <f t="shared" si="55"/>
        <v>0</v>
      </c>
      <c r="V50" s="119">
        <f t="shared" si="55"/>
        <v>0</v>
      </c>
      <c r="W50" s="119">
        <f t="shared" ref="W50:AC50" si="56">SUM(W51:W58)</f>
        <v>0</v>
      </c>
      <c r="X50" s="119">
        <f t="shared" si="56"/>
        <v>0</v>
      </c>
      <c r="Y50" s="119">
        <f t="shared" si="56"/>
        <v>17528.16</v>
      </c>
      <c r="Z50" s="119">
        <f t="shared" si="56"/>
        <v>0</v>
      </c>
      <c r="AA50" s="119">
        <f t="shared" si="56"/>
        <v>0</v>
      </c>
      <c r="AB50" s="119">
        <f t="shared" si="56"/>
        <v>0</v>
      </c>
      <c r="AC50" s="119">
        <f t="shared" si="56"/>
        <v>17528.16</v>
      </c>
      <c r="AD50" s="104">
        <f t="shared" si="2"/>
        <v>3.0807287150488867E-2</v>
      </c>
    </row>
    <row r="51" spans="2:30" s="88" customFormat="1" ht="24">
      <c r="B51" s="120" t="str">
        <f>Orçamento!A35</f>
        <v xml:space="preserve"> 1.4.2.1 </v>
      </c>
      <c r="C51" s="121" t="str">
        <f>Orçamento!B35</f>
        <v xml:space="preserve"> 92480 </v>
      </c>
      <c r="D51" s="120" t="str">
        <f>Orçamento!C35</f>
        <v>SINAPI</v>
      </c>
      <c r="E51" s="122" t="str">
        <f>Orçamento!D35</f>
        <v>MONTAGEM E DESMONTAGEM DE FÔRMA DE VIGA, ESCORAMENTO METÁLICO, PÉ-DIREITO SIMPLES, EM CHAPA DE MADEIRA PLASTIFICADA, 18 UTILIZAÇÕES. AF_09/2020</v>
      </c>
      <c r="F51" s="121" t="str">
        <f>Orçamento!E35</f>
        <v>m²</v>
      </c>
      <c r="G51" s="123">
        <f>Orçamento!H35</f>
        <v>50.38</v>
      </c>
      <c r="H51" s="123">
        <f>Orçamento!F35</f>
        <v>136</v>
      </c>
      <c r="I51" s="123"/>
      <c r="J51" s="123"/>
      <c r="K51" s="123">
        <f t="shared" si="6"/>
        <v>0</v>
      </c>
      <c r="L51" s="123"/>
      <c r="M51" s="123"/>
      <c r="N51" s="324">
        <f>'Memória de Cálculo - BM03'!O117</f>
        <v>97.68</v>
      </c>
      <c r="O51" s="123"/>
      <c r="P51" s="123"/>
      <c r="Q51" s="123"/>
      <c r="R51" s="123">
        <f t="shared" si="3"/>
        <v>97.68</v>
      </c>
      <c r="S51" s="123">
        <f>ROUNDDOWN($H51*$G51,2)</f>
        <v>6851.68</v>
      </c>
      <c r="T51" s="123">
        <f t="shared" si="7"/>
        <v>0</v>
      </c>
      <c r="U51" s="123">
        <f t="shared" si="8"/>
        <v>0</v>
      </c>
      <c r="V51" s="123">
        <f t="shared" si="9"/>
        <v>0</v>
      </c>
      <c r="W51" s="123">
        <f t="shared" ref="W51:AB58" si="57">ROUNDDOWN(L51*$G51,2)</f>
        <v>0</v>
      </c>
      <c r="X51" s="123">
        <f t="shared" si="57"/>
        <v>0</v>
      </c>
      <c r="Y51" s="123">
        <f t="shared" si="57"/>
        <v>4921.1099999999997</v>
      </c>
      <c r="Z51" s="123">
        <f t="shared" si="57"/>
        <v>0</v>
      </c>
      <c r="AA51" s="123">
        <f t="shared" si="57"/>
        <v>0</v>
      </c>
      <c r="AB51" s="123">
        <f t="shared" si="57"/>
        <v>0</v>
      </c>
      <c r="AC51" s="124">
        <f t="shared" si="5"/>
        <v>4921.1099999999997</v>
      </c>
      <c r="AD51" s="306">
        <f t="shared" si="2"/>
        <v>8.6492848575744543E-3</v>
      </c>
    </row>
    <row r="52" spans="2:30" s="88" customFormat="1" ht="24">
      <c r="B52" s="120" t="str">
        <f>Orçamento!A36</f>
        <v xml:space="preserve"> 1.4.2.2 </v>
      </c>
      <c r="C52" s="121" t="str">
        <f>Orçamento!B36</f>
        <v xml:space="preserve"> 92775 </v>
      </c>
      <c r="D52" s="120" t="str">
        <f>Orçamento!C36</f>
        <v>SINAPI</v>
      </c>
      <c r="E52" s="122" t="str">
        <f>Orçamento!D36</f>
        <v>ARMAÇÃO DE PILAR OU VIGA DE UMA ESTRUTURA CONVENCIONAL DE CONCRETO ARMADO EM UMA EDIFICAÇÃO TÉRREA OU SOBRADO UTILIZANDO AÇO CA-60 DE 5,0 MM - MONTAGEM. AF_12/2015</v>
      </c>
      <c r="F52" s="121" t="str">
        <f>Orçamento!E36</f>
        <v>KG</v>
      </c>
      <c r="G52" s="123">
        <f>Orçamento!H36</f>
        <v>20.46</v>
      </c>
      <c r="H52" s="123">
        <f>Orçamento!F36</f>
        <v>174</v>
      </c>
      <c r="I52" s="123"/>
      <c r="J52" s="123"/>
      <c r="K52" s="123">
        <f t="shared" si="6"/>
        <v>0</v>
      </c>
      <c r="L52" s="123"/>
      <c r="M52" s="123"/>
      <c r="N52" s="324">
        <f>'Memória de Cálculo - BM03'!O121</f>
        <v>110.8</v>
      </c>
      <c r="O52" s="123"/>
      <c r="P52" s="123"/>
      <c r="Q52" s="123"/>
      <c r="R52" s="123">
        <f t="shared" si="3"/>
        <v>110.8</v>
      </c>
      <c r="S52" s="123">
        <f t="shared" ref="S52:S58" si="58">ROUNDDOWN($H52*$G52,2)</f>
        <v>3560.04</v>
      </c>
      <c r="T52" s="123">
        <f t="shared" si="7"/>
        <v>0</v>
      </c>
      <c r="U52" s="123">
        <f t="shared" si="8"/>
        <v>0</v>
      </c>
      <c r="V52" s="123">
        <f t="shared" si="9"/>
        <v>0</v>
      </c>
      <c r="W52" s="123">
        <f t="shared" si="57"/>
        <v>0</v>
      </c>
      <c r="X52" s="123">
        <f t="shared" si="57"/>
        <v>0</v>
      </c>
      <c r="Y52" s="123">
        <f t="shared" si="57"/>
        <v>2266.96</v>
      </c>
      <c r="Z52" s="123">
        <f t="shared" si="57"/>
        <v>0</v>
      </c>
      <c r="AA52" s="123">
        <f t="shared" si="57"/>
        <v>0</v>
      </c>
      <c r="AB52" s="123">
        <f t="shared" si="57"/>
        <v>0</v>
      </c>
      <c r="AC52" s="124">
        <f t="shared" si="5"/>
        <v>2266.96</v>
      </c>
      <c r="AD52" s="306">
        <f t="shared" si="2"/>
        <v>3.9843821415751707E-3</v>
      </c>
    </row>
    <row r="53" spans="2:30" s="88" customFormat="1" ht="24">
      <c r="B53" s="120" t="str">
        <f>Orçamento!A37</f>
        <v xml:space="preserve"> 1.4.2.3 </v>
      </c>
      <c r="C53" s="121" t="str">
        <f>Orçamento!B37</f>
        <v xml:space="preserve"> 92776 </v>
      </c>
      <c r="D53" s="120" t="str">
        <f>Orçamento!C37</f>
        <v>SINAPI</v>
      </c>
      <c r="E53" s="122" t="str">
        <f>Orçamento!D37</f>
        <v>ARMAÇÃO DE PILAR OU VIGA DE UMA ESTRUTURA CONVENCIONAL DE CONCRETO ARMADO EM UMA EDIFICAÇÃO TÉRREA OU SOBRADO UTILIZANDO AÇO CA-50 DE 6,3 MM - MONTAGEM. AF_12/2015</v>
      </c>
      <c r="F53" s="121" t="str">
        <f>Orçamento!E37</f>
        <v>KG</v>
      </c>
      <c r="G53" s="123">
        <f>Orçamento!H37</f>
        <v>19.649999999999999</v>
      </c>
      <c r="H53" s="123">
        <f>Orçamento!F37</f>
        <v>90.8</v>
      </c>
      <c r="I53" s="123"/>
      <c r="J53" s="123"/>
      <c r="K53" s="123">
        <f t="shared" si="6"/>
        <v>0</v>
      </c>
      <c r="L53" s="123"/>
      <c r="M53" s="123"/>
      <c r="N53" s="324">
        <f>'Memória de Cálculo - BM03'!O125</f>
        <v>5.830000000000001</v>
      </c>
      <c r="O53" s="123"/>
      <c r="P53" s="123"/>
      <c r="Q53" s="123"/>
      <c r="R53" s="123">
        <f t="shared" si="3"/>
        <v>5.830000000000001</v>
      </c>
      <c r="S53" s="123">
        <f t="shared" si="58"/>
        <v>1784.22</v>
      </c>
      <c r="T53" s="123">
        <f t="shared" si="7"/>
        <v>0</v>
      </c>
      <c r="U53" s="123">
        <f t="shared" si="8"/>
        <v>0</v>
      </c>
      <c r="V53" s="123">
        <f t="shared" si="9"/>
        <v>0</v>
      </c>
      <c r="W53" s="123">
        <f t="shared" si="57"/>
        <v>0</v>
      </c>
      <c r="X53" s="123">
        <f t="shared" si="57"/>
        <v>0</v>
      </c>
      <c r="Y53" s="123">
        <f t="shared" si="57"/>
        <v>114.55</v>
      </c>
      <c r="Z53" s="123">
        <f t="shared" si="57"/>
        <v>0</v>
      </c>
      <c r="AA53" s="123">
        <f t="shared" si="57"/>
        <v>0</v>
      </c>
      <c r="AB53" s="123">
        <f t="shared" si="57"/>
        <v>0</v>
      </c>
      <c r="AC53" s="124">
        <f t="shared" si="5"/>
        <v>114.55</v>
      </c>
      <c r="AD53" s="306">
        <f t="shared" si="2"/>
        <v>2.0133172809288024E-4</v>
      </c>
    </row>
    <row r="54" spans="2:30" s="88" customFormat="1" ht="24">
      <c r="B54" s="120" t="str">
        <f>Orçamento!A38</f>
        <v xml:space="preserve"> 1.4.2.4 </v>
      </c>
      <c r="C54" s="121" t="str">
        <f>Orçamento!B38</f>
        <v xml:space="preserve"> 92777 </v>
      </c>
      <c r="D54" s="120" t="str">
        <f>Orçamento!C38</f>
        <v>SINAPI</v>
      </c>
      <c r="E54" s="122" t="str">
        <f>Orçamento!D38</f>
        <v>ARMAÇÃO DE PILAR OU VIGA DE UMA ESTRUTURA CONVENCIONAL DE CONCRETO ARMADO EM UMA EDIFICAÇÃO TÉRREA OU SOBRADO UTILIZANDO AÇO CA-50 DE 8,0 MM - MONTAGEM. AF_12/2015</v>
      </c>
      <c r="F54" s="121" t="str">
        <f>Orçamento!E38</f>
        <v>KG</v>
      </c>
      <c r="G54" s="123">
        <f>Orçamento!H38</f>
        <v>18.670000000000002</v>
      </c>
      <c r="H54" s="123">
        <f>Orçamento!F38</f>
        <v>92.3</v>
      </c>
      <c r="I54" s="123"/>
      <c r="J54" s="123"/>
      <c r="K54" s="123">
        <f t="shared" si="6"/>
        <v>0</v>
      </c>
      <c r="L54" s="123"/>
      <c r="M54" s="123"/>
      <c r="N54" s="324">
        <f>'Memória de Cálculo - BM03'!O129</f>
        <v>92.29</v>
      </c>
      <c r="O54" s="123"/>
      <c r="P54" s="123"/>
      <c r="Q54" s="123"/>
      <c r="R54" s="123">
        <f t="shared" si="3"/>
        <v>92.29</v>
      </c>
      <c r="S54" s="123">
        <f t="shared" si="58"/>
        <v>1723.24</v>
      </c>
      <c r="T54" s="123">
        <f t="shared" si="7"/>
        <v>0</v>
      </c>
      <c r="U54" s="123">
        <f t="shared" si="8"/>
        <v>0</v>
      </c>
      <c r="V54" s="123">
        <f t="shared" si="9"/>
        <v>0</v>
      </c>
      <c r="W54" s="123">
        <f t="shared" si="57"/>
        <v>0</v>
      </c>
      <c r="X54" s="123">
        <f t="shared" si="57"/>
        <v>0</v>
      </c>
      <c r="Y54" s="123">
        <f t="shared" si="57"/>
        <v>1723.05</v>
      </c>
      <c r="Z54" s="123">
        <f t="shared" si="57"/>
        <v>0</v>
      </c>
      <c r="AA54" s="123">
        <f t="shared" si="57"/>
        <v>0</v>
      </c>
      <c r="AB54" s="123">
        <f t="shared" si="57"/>
        <v>0</v>
      </c>
      <c r="AC54" s="124">
        <f t="shared" si="5"/>
        <v>1723.05</v>
      </c>
      <c r="AD54" s="306">
        <f t="shared" si="2"/>
        <v>3.0284123447441055E-3</v>
      </c>
    </row>
    <row r="55" spans="2:30" s="88" customFormat="1" ht="24">
      <c r="B55" s="120" t="str">
        <f>Orçamento!A39</f>
        <v xml:space="preserve"> 1.4.2.5 </v>
      </c>
      <c r="C55" s="121" t="str">
        <f>Orçamento!B39</f>
        <v xml:space="preserve"> 92778 </v>
      </c>
      <c r="D55" s="120" t="str">
        <f>Orçamento!C39</f>
        <v>SINAPI</v>
      </c>
      <c r="E55" s="122" t="str">
        <f>Orçamento!D39</f>
        <v>ARMAÇÃO DE PILAR OU VIGA DE UMA ESTRUTURA CONVENCIONAL DE CONCRETO ARMADO EM UMA EDIFICAÇÃO TÉRREA OU SOBRADO UTILIZANDO AÇO CA-50 DE 10,0 MM - MONTAGEM. AF_12/2015</v>
      </c>
      <c r="F55" s="121" t="str">
        <f>Orçamento!E39</f>
        <v>KG</v>
      </c>
      <c r="G55" s="123">
        <f>Orçamento!H39</f>
        <v>16.75</v>
      </c>
      <c r="H55" s="123">
        <f>Orçamento!F39</f>
        <v>140</v>
      </c>
      <c r="I55" s="123"/>
      <c r="J55" s="123"/>
      <c r="K55" s="123">
        <f t="shared" si="6"/>
        <v>0</v>
      </c>
      <c r="L55" s="123"/>
      <c r="M55" s="123"/>
      <c r="N55" s="324">
        <f>'Memória de Cálculo - BM03'!O133</f>
        <v>139.92000000000002</v>
      </c>
      <c r="O55" s="123"/>
      <c r="P55" s="123"/>
      <c r="Q55" s="123"/>
      <c r="R55" s="123">
        <f t="shared" si="3"/>
        <v>139.92000000000002</v>
      </c>
      <c r="S55" s="123">
        <f t="shared" si="58"/>
        <v>2345</v>
      </c>
      <c r="T55" s="123">
        <f t="shared" si="7"/>
        <v>0</v>
      </c>
      <c r="U55" s="123">
        <f t="shared" si="8"/>
        <v>0</v>
      </c>
      <c r="V55" s="123">
        <f t="shared" si="9"/>
        <v>0</v>
      </c>
      <c r="W55" s="123">
        <f t="shared" si="57"/>
        <v>0</v>
      </c>
      <c r="X55" s="123">
        <f t="shared" si="57"/>
        <v>0</v>
      </c>
      <c r="Y55" s="123">
        <f t="shared" si="57"/>
        <v>2343.66</v>
      </c>
      <c r="Z55" s="123">
        <f t="shared" si="57"/>
        <v>0</v>
      </c>
      <c r="AA55" s="123">
        <f t="shared" si="57"/>
        <v>0</v>
      </c>
      <c r="AB55" s="123">
        <f t="shared" si="57"/>
        <v>0</v>
      </c>
      <c r="AC55" s="124">
        <f t="shared" si="5"/>
        <v>2343.66</v>
      </c>
      <c r="AD55" s="306">
        <f t="shared" si="2"/>
        <v>4.1191891563697918E-3</v>
      </c>
    </row>
    <row r="56" spans="2:30" s="88" customFormat="1" ht="24">
      <c r="B56" s="120" t="str">
        <f>Orçamento!A40</f>
        <v xml:space="preserve"> 1.4.2.6 </v>
      </c>
      <c r="C56" s="121" t="str">
        <f>Orçamento!B40</f>
        <v xml:space="preserve"> 92779 </v>
      </c>
      <c r="D56" s="120" t="str">
        <f>Orçamento!C40</f>
        <v>SINAPI</v>
      </c>
      <c r="E56" s="122" t="str">
        <f>Orçamento!D40</f>
        <v>ARMAÇÃO DE PILAR OU VIGA DE UMA ESTRUTURA CONVENCIONAL DE CONCRETO ARMADO EM UMA EDIFICAÇÃO TÉRREA OU SOBRADO UTILIZANDO AÇO CA-50 DE 12,5 MM - MONTAGEM. AF_12/2015</v>
      </c>
      <c r="F56" s="121" t="str">
        <f>Orçamento!E40</f>
        <v>KG</v>
      </c>
      <c r="G56" s="123">
        <f>Orçamento!H40</f>
        <v>14.17</v>
      </c>
      <c r="H56" s="123">
        <f>Orçamento!F40</f>
        <v>76.400000000000006</v>
      </c>
      <c r="I56" s="123"/>
      <c r="J56" s="123"/>
      <c r="K56" s="123">
        <f t="shared" si="6"/>
        <v>0</v>
      </c>
      <c r="L56" s="123"/>
      <c r="M56" s="123"/>
      <c r="N56" s="324">
        <f>'Memória de Cálculo - BM03'!O136</f>
        <v>76.56</v>
      </c>
      <c r="O56" s="123"/>
      <c r="P56" s="123"/>
      <c r="Q56" s="123"/>
      <c r="R56" s="123">
        <f t="shared" si="3"/>
        <v>76.56</v>
      </c>
      <c r="S56" s="123">
        <f t="shared" si="58"/>
        <v>1082.58</v>
      </c>
      <c r="T56" s="123">
        <f t="shared" si="7"/>
        <v>0</v>
      </c>
      <c r="U56" s="123">
        <f t="shared" si="8"/>
        <v>0</v>
      </c>
      <c r="V56" s="123">
        <f t="shared" si="9"/>
        <v>0</v>
      </c>
      <c r="W56" s="123">
        <f t="shared" si="57"/>
        <v>0</v>
      </c>
      <c r="X56" s="123">
        <f t="shared" si="57"/>
        <v>0</v>
      </c>
      <c r="Y56" s="123">
        <f t="shared" si="57"/>
        <v>1084.8499999999999</v>
      </c>
      <c r="Z56" s="123">
        <f t="shared" si="57"/>
        <v>0</v>
      </c>
      <c r="AA56" s="123">
        <f t="shared" si="57"/>
        <v>0</v>
      </c>
      <c r="AB56" s="123">
        <f t="shared" si="57"/>
        <v>0</v>
      </c>
      <c r="AC56" s="124">
        <f t="shared" si="5"/>
        <v>1084.8499999999999</v>
      </c>
      <c r="AD56" s="306">
        <f t="shared" si="2"/>
        <v>1.9067195567137592E-3</v>
      </c>
    </row>
    <row r="57" spans="2:30" s="88" customFormat="1" ht="24">
      <c r="B57" s="120" t="str">
        <f>Orçamento!A41</f>
        <v xml:space="preserve"> 1.4.2.7 </v>
      </c>
      <c r="C57" s="121" t="str">
        <f>Orçamento!B41</f>
        <v xml:space="preserve"> 94965 </v>
      </c>
      <c r="D57" s="120" t="str">
        <f>Orçamento!C41</f>
        <v>SINAPI</v>
      </c>
      <c r="E57" s="122" t="str">
        <f>Orçamento!D41</f>
        <v>CONCRETO FCK = 25MPA, TRAÇO 1:2,3:2,7 (EM MASSA SECA DE CIMENTO/ AREIA MÉDIA/ BRITA 1) - PREPARO MECÂNICO COM BETONEIRA 400 L. AF_05/2021</v>
      </c>
      <c r="F57" s="121" t="str">
        <f>Orçamento!E41</f>
        <v>m³</v>
      </c>
      <c r="G57" s="123">
        <f>Orçamento!H41</f>
        <v>404.09</v>
      </c>
      <c r="H57" s="123">
        <f>Orçamento!F41</f>
        <v>11.5</v>
      </c>
      <c r="I57" s="123"/>
      <c r="J57" s="123"/>
      <c r="K57" s="123">
        <f t="shared" si="6"/>
        <v>0</v>
      </c>
      <c r="L57" s="123"/>
      <c r="M57" s="123"/>
      <c r="N57" s="324">
        <f>'Memória de Cálculo - BM03'!O139</f>
        <v>8.7040000000000006</v>
      </c>
      <c r="O57" s="123"/>
      <c r="P57" s="123"/>
      <c r="Q57" s="123"/>
      <c r="R57" s="123">
        <f t="shared" si="3"/>
        <v>8.7040000000000006</v>
      </c>
      <c r="S57" s="123">
        <f t="shared" si="58"/>
        <v>4647.03</v>
      </c>
      <c r="T57" s="123">
        <f t="shared" si="7"/>
        <v>0</v>
      </c>
      <c r="U57" s="123">
        <f t="shared" si="8"/>
        <v>0</v>
      </c>
      <c r="V57" s="123">
        <f t="shared" si="9"/>
        <v>0</v>
      </c>
      <c r="W57" s="123">
        <f t="shared" si="57"/>
        <v>0</v>
      </c>
      <c r="X57" s="123">
        <f t="shared" si="57"/>
        <v>0</v>
      </c>
      <c r="Y57" s="123">
        <f t="shared" si="57"/>
        <v>3517.19</v>
      </c>
      <c r="Z57" s="123">
        <f t="shared" si="57"/>
        <v>0</v>
      </c>
      <c r="AA57" s="123">
        <f t="shared" si="57"/>
        <v>0</v>
      </c>
      <c r="AB57" s="123">
        <f t="shared" si="57"/>
        <v>0</v>
      </c>
      <c r="AC57" s="124">
        <f t="shared" si="5"/>
        <v>3517.19</v>
      </c>
      <c r="AD57" s="306">
        <f t="shared" si="2"/>
        <v>6.1817716344914663E-3</v>
      </c>
    </row>
    <row r="58" spans="2:30" s="88" customFormat="1" ht="24">
      <c r="B58" s="120" t="str">
        <f>Orçamento!A42</f>
        <v xml:space="preserve"> 1.4.2.8 </v>
      </c>
      <c r="C58" s="121" t="str">
        <f>Orçamento!B42</f>
        <v xml:space="preserve"> 92873 </v>
      </c>
      <c r="D58" s="120" t="str">
        <f>Orçamento!C42</f>
        <v>SINAPI</v>
      </c>
      <c r="E58" s="122" t="str">
        <f>Orçamento!D42</f>
        <v>LANÇAMENTO COM USO DE BALDES, ADENSAMENTO E ACABAMENTO DE CONCRETO EM ESTRUTURAS. AF_12/2015</v>
      </c>
      <c r="F58" s="121" t="str">
        <f>Orçamento!E42</f>
        <v>m³</v>
      </c>
      <c r="G58" s="123">
        <f>Orçamento!H42</f>
        <v>178.86</v>
      </c>
      <c r="H58" s="123">
        <f>Orçamento!F42</f>
        <v>11.5</v>
      </c>
      <c r="I58" s="123"/>
      <c r="J58" s="123"/>
      <c r="K58" s="123">
        <f t="shared" si="6"/>
        <v>0</v>
      </c>
      <c r="L58" s="123"/>
      <c r="M58" s="123"/>
      <c r="N58" s="324">
        <f>'Memória de Cálculo - BM03'!O143</f>
        <v>8.7040000000000006</v>
      </c>
      <c r="O58" s="123"/>
      <c r="P58" s="123"/>
      <c r="Q58" s="123"/>
      <c r="R58" s="123">
        <f t="shared" si="3"/>
        <v>8.7040000000000006</v>
      </c>
      <c r="S58" s="123">
        <f t="shared" si="58"/>
        <v>2056.89</v>
      </c>
      <c r="T58" s="123">
        <f t="shared" si="7"/>
        <v>0</v>
      </c>
      <c r="U58" s="123">
        <f t="shared" si="8"/>
        <v>0</v>
      </c>
      <c r="V58" s="123">
        <f t="shared" si="9"/>
        <v>0</v>
      </c>
      <c r="W58" s="123">
        <f t="shared" si="57"/>
        <v>0</v>
      </c>
      <c r="X58" s="123">
        <f t="shared" si="57"/>
        <v>0</v>
      </c>
      <c r="Y58" s="123">
        <f t="shared" si="57"/>
        <v>1556.79</v>
      </c>
      <c r="Z58" s="123">
        <f t="shared" si="57"/>
        <v>0</v>
      </c>
      <c r="AA58" s="123">
        <f t="shared" si="57"/>
        <v>0</v>
      </c>
      <c r="AB58" s="123">
        <f t="shared" si="57"/>
        <v>0</v>
      </c>
      <c r="AC58" s="124">
        <f t="shared" si="5"/>
        <v>1556.79</v>
      </c>
      <c r="AD58" s="306">
        <f t="shared" si="2"/>
        <v>2.7361957309272374E-3</v>
      </c>
    </row>
    <row r="59" spans="2:30" s="88" customFormat="1">
      <c r="B59" s="116" t="str">
        <f>Orçamento!A43</f>
        <v xml:space="preserve"> 1.4.3 </v>
      </c>
      <c r="C59" s="117"/>
      <c r="D59" s="116"/>
      <c r="E59" s="118" t="str">
        <f>Orçamento!D43</f>
        <v>CONCRETO ARMADO PARA LAJES DA EDIFICAÇÃO</v>
      </c>
      <c r="F59" s="117"/>
      <c r="G59" s="119"/>
      <c r="H59" s="119"/>
      <c r="I59" s="119"/>
      <c r="J59" s="119"/>
      <c r="K59" s="119"/>
      <c r="L59" s="119"/>
      <c r="M59" s="119"/>
      <c r="N59" s="119"/>
      <c r="O59" s="119"/>
      <c r="P59" s="119"/>
      <c r="Q59" s="119"/>
      <c r="R59" s="119"/>
      <c r="S59" s="119">
        <f>SUM(S60:S65)</f>
        <v>9205.86</v>
      </c>
      <c r="T59" s="119">
        <f t="shared" ref="T59:V59" si="59">SUM(T60:T65)</f>
        <v>0</v>
      </c>
      <c r="U59" s="119">
        <f t="shared" si="59"/>
        <v>0</v>
      </c>
      <c r="V59" s="119">
        <f t="shared" si="59"/>
        <v>0</v>
      </c>
      <c r="W59" s="119">
        <f t="shared" ref="W59:AC59" si="60">SUM(W60:W65)</f>
        <v>0</v>
      </c>
      <c r="X59" s="119">
        <f t="shared" si="60"/>
        <v>0</v>
      </c>
      <c r="Y59" s="119">
        <f t="shared" si="60"/>
        <v>9205.86</v>
      </c>
      <c r="Z59" s="119">
        <f t="shared" si="60"/>
        <v>0</v>
      </c>
      <c r="AA59" s="119">
        <f t="shared" si="60"/>
        <v>0</v>
      </c>
      <c r="AB59" s="119">
        <f t="shared" si="60"/>
        <v>0</v>
      </c>
      <c r="AC59" s="119">
        <f t="shared" si="60"/>
        <v>9205.86</v>
      </c>
      <c r="AD59" s="104">
        <f t="shared" si="2"/>
        <v>1.618011088940308E-2</v>
      </c>
    </row>
    <row r="60" spans="2:30" s="88" customFormat="1" ht="24">
      <c r="B60" s="120" t="str">
        <f>Orçamento!A44</f>
        <v xml:space="preserve"> 1.4.3.1 </v>
      </c>
      <c r="C60" s="121" t="str">
        <f>Orçamento!B44</f>
        <v xml:space="preserve"> 92522 </v>
      </c>
      <c r="D60" s="120" t="str">
        <f>Orçamento!C44</f>
        <v>SINAPI</v>
      </c>
      <c r="E60" s="122" t="str">
        <f>Orçamento!D44</f>
        <v>MONTAGEM E DESMONTAGEM DE FÔRMA DE LAJE MACIÇA, PÉ-DIREITO SIMPLES, EM CHAPA DE MADEIRA COMPENSADA RESINADA, 8 UTILIZAÇÕES. AF_09/2020</v>
      </c>
      <c r="F60" s="121" t="str">
        <f>Orçamento!E44</f>
        <v>m²</v>
      </c>
      <c r="G60" s="123">
        <f>Orçamento!H44</f>
        <v>21.32</v>
      </c>
      <c r="H60" s="123">
        <f>Orçamento!F44</f>
        <v>40</v>
      </c>
      <c r="I60" s="123"/>
      <c r="J60" s="123"/>
      <c r="K60" s="123">
        <f t="shared" si="6"/>
        <v>0</v>
      </c>
      <c r="L60" s="123"/>
      <c r="M60" s="123"/>
      <c r="N60" s="324">
        <f>'Memória de Cálculo - BM03'!O147</f>
        <v>40</v>
      </c>
      <c r="O60" s="123"/>
      <c r="P60" s="123"/>
      <c r="Q60" s="123"/>
      <c r="R60" s="123">
        <f t="shared" si="3"/>
        <v>40</v>
      </c>
      <c r="S60" s="123">
        <f>ROUNDDOWN($H60*$G60,2)</f>
        <v>852.8</v>
      </c>
      <c r="T60" s="123">
        <f t="shared" si="7"/>
        <v>0</v>
      </c>
      <c r="U60" s="123">
        <f t="shared" si="8"/>
        <v>0</v>
      </c>
      <c r="V60" s="123">
        <f t="shared" si="9"/>
        <v>0</v>
      </c>
      <c r="W60" s="123">
        <f t="shared" ref="W60:AB65" si="61">ROUNDDOWN(L60*$G60,2)</f>
        <v>0</v>
      </c>
      <c r="X60" s="123">
        <f t="shared" si="61"/>
        <v>0</v>
      </c>
      <c r="Y60" s="123">
        <f t="shared" si="61"/>
        <v>852.8</v>
      </c>
      <c r="Z60" s="123">
        <f t="shared" si="61"/>
        <v>0</v>
      </c>
      <c r="AA60" s="123">
        <f t="shared" si="61"/>
        <v>0</v>
      </c>
      <c r="AB60" s="123">
        <f t="shared" si="61"/>
        <v>0</v>
      </c>
      <c r="AC60" s="124">
        <f t="shared" si="5"/>
        <v>852.8</v>
      </c>
      <c r="AD60" s="306">
        <f t="shared" si="2"/>
        <v>1.4988712153435903E-3</v>
      </c>
    </row>
    <row r="61" spans="2:30" s="88" customFormat="1" ht="24">
      <c r="B61" s="120" t="str">
        <f>Orçamento!A45</f>
        <v xml:space="preserve"> 1.4.3.2 </v>
      </c>
      <c r="C61" s="121" t="str">
        <f>Orçamento!B45</f>
        <v xml:space="preserve"> 94971 </v>
      </c>
      <c r="D61" s="120" t="str">
        <f>Orçamento!C45</f>
        <v>SINAPI</v>
      </c>
      <c r="E61" s="122" t="str">
        <f>Orçamento!D45</f>
        <v>CONCRETO FCK = 25MPA, TRAÇO 1:2,3:2,7 (EM MASSA SECA DE CIMENTO/ AREIA MÉDIA/ BRITA 1) - PREPARO MECÂNICO COM BETONEIRA 600 L. AF_05/2021</v>
      </c>
      <c r="F61" s="121" t="str">
        <f>Orçamento!E45</f>
        <v>m³</v>
      </c>
      <c r="G61" s="123">
        <f>Orçamento!H45</f>
        <v>398.91</v>
      </c>
      <c r="H61" s="123">
        <f>Orçamento!F45</f>
        <v>5.5</v>
      </c>
      <c r="I61" s="123"/>
      <c r="J61" s="123"/>
      <c r="K61" s="123">
        <f t="shared" si="6"/>
        <v>0</v>
      </c>
      <c r="L61" s="123"/>
      <c r="M61" s="123"/>
      <c r="N61" s="324">
        <f>'Memória de Cálculo - BM03'!O150</f>
        <v>5.5</v>
      </c>
      <c r="O61" s="123"/>
      <c r="P61" s="123"/>
      <c r="Q61" s="123"/>
      <c r="R61" s="123">
        <f t="shared" si="3"/>
        <v>5.5</v>
      </c>
      <c r="S61" s="123">
        <f t="shared" ref="S61:S65" si="62">ROUNDDOWN($H61*$G61,2)</f>
        <v>2194</v>
      </c>
      <c r="T61" s="123">
        <f t="shared" si="7"/>
        <v>0</v>
      </c>
      <c r="U61" s="123">
        <f t="shared" si="8"/>
        <v>0</v>
      </c>
      <c r="V61" s="123">
        <f t="shared" si="9"/>
        <v>0</v>
      </c>
      <c r="W61" s="123">
        <f t="shared" si="61"/>
        <v>0</v>
      </c>
      <c r="X61" s="123">
        <f t="shared" si="61"/>
        <v>0</v>
      </c>
      <c r="Y61" s="123">
        <f t="shared" si="61"/>
        <v>2194</v>
      </c>
      <c r="Z61" s="123">
        <f t="shared" si="61"/>
        <v>0</v>
      </c>
      <c r="AA61" s="123">
        <f t="shared" si="61"/>
        <v>0</v>
      </c>
      <c r="AB61" s="123">
        <f t="shared" si="61"/>
        <v>0</v>
      </c>
      <c r="AC61" s="124">
        <f t="shared" si="5"/>
        <v>2194</v>
      </c>
      <c r="AD61" s="306">
        <f t="shared" si="2"/>
        <v>3.8561485066414599E-3</v>
      </c>
    </row>
    <row r="62" spans="2:30" s="88" customFormat="1" ht="24">
      <c r="B62" s="120" t="str">
        <f>Orçamento!A46</f>
        <v xml:space="preserve"> 1.4.3.3 </v>
      </c>
      <c r="C62" s="121" t="str">
        <f>Orçamento!B46</f>
        <v xml:space="preserve"> 92873 </v>
      </c>
      <c r="D62" s="120" t="str">
        <f>Orçamento!C46</f>
        <v>SINAPI</v>
      </c>
      <c r="E62" s="122" t="str">
        <f>Orçamento!D46</f>
        <v>LANÇAMENTO COM USO DE BALDES, ADENSAMENTO E ACABAMENTO DE CONCRETO EM ESTRUTURAS. AF_12/2015</v>
      </c>
      <c r="F62" s="121" t="str">
        <f>Orçamento!E46</f>
        <v>m³</v>
      </c>
      <c r="G62" s="123">
        <f>Orçamento!H46</f>
        <v>178.86</v>
      </c>
      <c r="H62" s="123">
        <f>Orçamento!F46</f>
        <v>5.5</v>
      </c>
      <c r="I62" s="123"/>
      <c r="J62" s="123"/>
      <c r="K62" s="123">
        <f t="shared" si="6"/>
        <v>0</v>
      </c>
      <c r="L62" s="123"/>
      <c r="M62" s="123"/>
      <c r="N62" s="324">
        <f>'Memória de Cálculo - BM03'!O153</f>
        <v>5.5</v>
      </c>
      <c r="O62" s="123"/>
      <c r="P62" s="123"/>
      <c r="Q62" s="123"/>
      <c r="R62" s="123">
        <f t="shared" si="3"/>
        <v>5.5</v>
      </c>
      <c r="S62" s="123">
        <f t="shared" si="62"/>
        <v>983.73</v>
      </c>
      <c r="T62" s="123">
        <f t="shared" si="7"/>
        <v>0</v>
      </c>
      <c r="U62" s="123">
        <f t="shared" si="8"/>
        <v>0</v>
      </c>
      <c r="V62" s="123">
        <f t="shared" si="9"/>
        <v>0</v>
      </c>
      <c r="W62" s="123">
        <f t="shared" si="61"/>
        <v>0</v>
      </c>
      <c r="X62" s="123">
        <f t="shared" si="61"/>
        <v>0</v>
      </c>
      <c r="Y62" s="123">
        <f t="shared" si="61"/>
        <v>983.73</v>
      </c>
      <c r="Z62" s="123">
        <f t="shared" si="61"/>
        <v>0</v>
      </c>
      <c r="AA62" s="123">
        <f t="shared" si="61"/>
        <v>0</v>
      </c>
      <c r="AB62" s="123">
        <f t="shared" si="61"/>
        <v>0</v>
      </c>
      <c r="AC62" s="124">
        <f t="shared" si="5"/>
        <v>983.73</v>
      </c>
      <c r="AD62" s="306">
        <f t="shared" si="2"/>
        <v>1.7289922381214238E-3</v>
      </c>
    </row>
    <row r="63" spans="2:30" s="88" customFormat="1" ht="24">
      <c r="B63" s="120" t="str">
        <f>Orçamento!A47</f>
        <v xml:space="preserve"> 1.4.3.4 </v>
      </c>
      <c r="C63" s="121" t="str">
        <f>Orçamento!B47</f>
        <v xml:space="preserve"> 92776 </v>
      </c>
      <c r="D63" s="120" t="str">
        <f>Orçamento!C47</f>
        <v>SINAPI</v>
      </c>
      <c r="E63" s="122" t="str">
        <f>Orçamento!D47</f>
        <v>ARMAÇÃO DE PILAR OU VIGA DE UMA ESTRUTURA CONVENCIONAL DE CONCRETO ARMADO EM UMA EDIFICAÇÃO TÉRREA OU SOBRADO UTILIZANDO AÇO CA-50 DE 6,3 MM - MONTAGEM. AF_12/2015</v>
      </c>
      <c r="F63" s="121" t="str">
        <f>Orçamento!E47</f>
        <v>KG</v>
      </c>
      <c r="G63" s="123">
        <f>Orçamento!H47</f>
        <v>19.649999999999999</v>
      </c>
      <c r="H63" s="123">
        <f>Orçamento!F47</f>
        <v>160.80000000000001</v>
      </c>
      <c r="I63" s="123"/>
      <c r="J63" s="123"/>
      <c r="K63" s="123">
        <f t="shared" si="6"/>
        <v>0</v>
      </c>
      <c r="L63" s="123"/>
      <c r="M63" s="123"/>
      <c r="N63" s="324">
        <f>'Memória de Cálculo - BM03'!O156</f>
        <v>160.80000000000001</v>
      </c>
      <c r="O63" s="123"/>
      <c r="P63" s="123"/>
      <c r="Q63" s="123"/>
      <c r="R63" s="123">
        <f t="shared" si="3"/>
        <v>160.80000000000001</v>
      </c>
      <c r="S63" s="123">
        <f t="shared" si="62"/>
        <v>3159.72</v>
      </c>
      <c r="T63" s="123">
        <f t="shared" si="7"/>
        <v>0</v>
      </c>
      <c r="U63" s="123">
        <f t="shared" si="8"/>
        <v>0</v>
      </c>
      <c r="V63" s="123">
        <f t="shared" si="9"/>
        <v>0</v>
      </c>
      <c r="W63" s="123">
        <f t="shared" si="61"/>
        <v>0</v>
      </c>
      <c r="X63" s="123">
        <f t="shared" si="61"/>
        <v>0</v>
      </c>
      <c r="Y63" s="123">
        <f t="shared" si="61"/>
        <v>3159.72</v>
      </c>
      <c r="Z63" s="123">
        <f t="shared" si="61"/>
        <v>0</v>
      </c>
      <c r="AA63" s="123">
        <f t="shared" si="61"/>
        <v>0</v>
      </c>
      <c r="AB63" s="123">
        <f t="shared" si="61"/>
        <v>0</v>
      </c>
      <c r="AC63" s="124">
        <f t="shared" si="5"/>
        <v>3159.72</v>
      </c>
      <c r="AD63" s="306">
        <f t="shared" si="2"/>
        <v>5.5534865813150203E-3</v>
      </c>
    </row>
    <row r="64" spans="2:30" s="88" customFormat="1" ht="24">
      <c r="B64" s="120" t="str">
        <f>Orçamento!A48</f>
        <v xml:space="preserve"> 1.4.3.5 </v>
      </c>
      <c r="C64" s="121" t="str">
        <f>Orçamento!B48</f>
        <v xml:space="preserve"> 92777 </v>
      </c>
      <c r="D64" s="120" t="str">
        <f>Orçamento!C48</f>
        <v>SINAPI</v>
      </c>
      <c r="E64" s="122" t="str">
        <f>Orçamento!D48</f>
        <v>ARMAÇÃO DE PILAR OU VIGA DE UMA ESTRUTURA CONVENCIONAL DE CONCRETO ARMADO EM UMA EDIFICAÇÃO TÉRREA OU SOBRADO UTILIZANDO AÇO CA-50 DE 8,0 MM - MONTAGEM. AF_12/2015</v>
      </c>
      <c r="F64" s="121" t="str">
        <f>Orçamento!E48</f>
        <v>KG</v>
      </c>
      <c r="G64" s="123">
        <f>Orçamento!H48</f>
        <v>18.670000000000002</v>
      </c>
      <c r="H64" s="123">
        <f>Orçamento!F48</f>
        <v>28.4</v>
      </c>
      <c r="I64" s="123"/>
      <c r="J64" s="123"/>
      <c r="K64" s="123">
        <f t="shared" si="6"/>
        <v>0</v>
      </c>
      <c r="L64" s="123"/>
      <c r="M64" s="123"/>
      <c r="N64" s="324">
        <f>'Memória de Cálculo - BM03'!O159</f>
        <v>28.4</v>
      </c>
      <c r="O64" s="123"/>
      <c r="P64" s="123"/>
      <c r="Q64" s="123"/>
      <c r="R64" s="123">
        <f t="shared" si="3"/>
        <v>28.4</v>
      </c>
      <c r="S64" s="123">
        <f t="shared" si="62"/>
        <v>530.22</v>
      </c>
      <c r="T64" s="123">
        <f t="shared" si="7"/>
        <v>0</v>
      </c>
      <c r="U64" s="123">
        <f t="shared" si="8"/>
        <v>0</v>
      </c>
      <c r="V64" s="123">
        <f t="shared" si="9"/>
        <v>0</v>
      </c>
      <c r="W64" s="123">
        <f t="shared" si="61"/>
        <v>0</v>
      </c>
      <c r="X64" s="123">
        <f t="shared" si="61"/>
        <v>0</v>
      </c>
      <c r="Y64" s="123">
        <f t="shared" si="61"/>
        <v>530.22</v>
      </c>
      <c r="Z64" s="123">
        <f t="shared" si="61"/>
        <v>0</v>
      </c>
      <c r="AA64" s="123">
        <f t="shared" si="61"/>
        <v>0</v>
      </c>
      <c r="AB64" s="123">
        <f t="shared" si="61"/>
        <v>0</v>
      </c>
      <c r="AC64" s="124">
        <f t="shared" si="5"/>
        <v>530.22</v>
      </c>
      <c r="AD64" s="306">
        <f t="shared" si="2"/>
        <v>9.3190841439901321E-4</v>
      </c>
    </row>
    <row r="65" spans="2:30" s="88" customFormat="1" ht="24">
      <c r="B65" s="120" t="str">
        <f>Orçamento!A49</f>
        <v xml:space="preserve"> 1.4.3.6 </v>
      </c>
      <c r="C65" s="121" t="str">
        <f>Orçamento!B49</f>
        <v xml:space="preserve"> 92775 </v>
      </c>
      <c r="D65" s="120" t="str">
        <f>Orçamento!C49</f>
        <v>SINAPI</v>
      </c>
      <c r="E65" s="122" t="str">
        <f>Orçamento!D49</f>
        <v>ARMAÇÃO DE PILAR OU VIGA DE UMA ESTRUTURA CONVENCIONAL DE CONCRETO ARMADO EM UMA EDIFICAÇÃO TÉRREA OU SOBRADO UTILIZANDO AÇO CA-60 DE 5,0 MM - MONTAGEM. AF_12/2015</v>
      </c>
      <c r="F65" s="121" t="str">
        <f>Orçamento!E49</f>
        <v>KG</v>
      </c>
      <c r="G65" s="123">
        <f>Orçamento!H49</f>
        <v>20.46</v>
      </c>
      <c r="H65" s="123">
        <f>Orçamento!F49</f>
        <v>72.599999999999994</v>
      </c>
      <c r="I65" s="123"/>
      <c r="J65" s="123"/>
      <c r="K65" s="123">
        <f t="shared" si="6"/>
        <v>0</v>
      </c>
      <c r="L65" s="123"/>
      <c r="M65" s="123"/>
      <c r="N65" s="324">
        <f>'Memória de Cálculo - BM03'!O162</f>
        <v>72.599999999999994</v>
      </c>
      <c r="O65" s="123"/>
      <c r="P65" s="123"/>
      <c r="Q65" s="123"/>
      <c r="R65" s="123">
        <f t="shared" si="3"/>
        <v>72.599999999999994</v>
      </c>
      <c r="S65" s="123">
        <f t="shared" si="62"/>
        <v>1485.39</v>
      </c>
      <c r="T65" s="123">
        <f t="shared" si="7"/>
        <v>0</v>
      </c>
      <c r="U65" s="123">
        <f t="shared" si="8"/>
        <v>0</v>
      </c>
      <c r="V65" s="123">
        <f t="shared" si="9"/>
        <v>0</v>
      </c>
      <c r="W65" s="123">
        <f t="shared" si="61"/>
        <v>0</v>
      </c>
      <c r="X65" s="123">
        <f t="shared" si="61"/>
        <v>0</v>
      </c>
      <c r="Y65" s="123">
        <f t="shared" si="61"/>
        <v>1485.39</v>
      </c>
      <c r="Z65" s="123">
        <f t="shared" si="61"/>
        <v>0</v>
      </c>
      <c r="AA65" s="123">
        <f t="shared" si="61"/>
        <v>0</v>
      </c>
      <c r="AB65" s="123">
        <f t="shared" si="61"/>
        <v>0</v>
      </c>
      <c r="AC65" s="124">
        <f t="shared" si="5"/>
        <v>1485.39</v>
      </c>
      <c r="AD65" s="306">
        <f t="shared" si="2"/>
        <v>2.61070393358257E-3</v>
      </c>
    </row>
    <row r="66" spans="2:30" s="88" customFormat="1">
      <c r="B66" s="116" t="str">
        <f>Orçamento!A50</f>
        <v xml:space="preserve"> 1.5 </v>
      </c>
      <c r="C66" s="117"/>
      <c r="D66" s="116"/>
      <c r="E66" s="118" t="str">
        <f>Orçamento!D50</f>
        <v>ELEVAÇÃO (murada)</v>
      </c>
      <c r="F66" s="117"/>
      <c r="G66" s="119"/>
      <c r="H66" s="119"/>
      <c r="I66" s="119"/>
      <c r="J66" s="119"/>
      <c r="K66" s="119"/>
      <c r="L66" s="119"/>
      <c r="M66" s="119"/>
      <c r="N66" s="119"/>
      <c r="O66" s="119"/>
      <c r="P66" s="119"/>
      <c r="Q66" s="119"/>
      <c r="R66" s="119"/>
      <c r="S66" s="119">
        <f>SUM(S67:S71)</f>
        <v>37280.57</v>
      </c>
      <c r="T66" s="119">
        <f t="shared" ref="T66:V66" si="63">SUM(T67:T71)</f>
        <v>13604.05</v>
      </c>
      <c r="U66" s="119">
        <f t="shared" si="63"/>
        <v>0</v>
      </c>
      <c r="V66" s="119">
        <f t="shared" si="63"/>
        <v>3485.7</v>
      </c>
      <c r="W66" s="119">
        <f t="shared" ref="W66:AC66" si="64">SUM(W67:W71)</f>
        <v>0</v>
      </c>
      <c r="X66" s="119">
        <f t="shared" si="64"/>
        <v>6265.26</v>
      </c>
      <c r="Y66" s="119">
        <f t="shared" si="64"/>
        <v>7339.05</v>
      </c>
      <c r="Z66" s="119">
        <f t="shared" si="64"/>
        <v>0</v>
      </c>
      <c r="AA66" s="119">
        <f t="shared" si="64"/>
        <v>0</v>
      </c>
      <c r="AB66" s="119">
        <f t="shared" si="64"/>
        <v>0</v>
      </c>
      <c r="AC66" s="119">
        <f t="shared" si="64"/>
        <v>13604.310000000001</v>
      </c>
      <c r="AD66" s="104">
        <f t="shared" si="2"/>
        <v>2.3910774699356194E-2</v>
      </c>
    </row>
    <row r="67" spans="2:30" s="88" customFormat="1" ht="36">
      <c r="B67" s="120" t="str">
        <f>Orçamento!A51</f>
        <v xml:space="preserve"> 1.5.1 </v>
      </c>
      <c r="C67" s="121" t="str">
        <f>Orçamento!B51</f>
        <v xml:space="preserve"> 87503 </v>
      </c>
      <c r="D67" s="120" t="str">
        <f>Orçamento!C51</f>
        <v>SINAPI</v>
      </c>
      <c r="E67" s="122" t="str">
        <f>Orçamento!D51</f>
        <v>ALVENARIA DE VEDAÇÃO DE BLOCOS CERÂMICOS FURADOS NA HORIZONTAL DE 9X19X19CM (ESPESSURA 9CM) DE PAREDES COM ÁREA LÍQUIDA MAIOR OU IGUAL A 6M² SEM VÃOS E ARGAMASSA DE ASSENTAMENTO COM PREPARO EM BETONEIRA. AF_06/2014</v>
      </c>
      <c r="F67" s="121" t="str">
        <f>Orçamento!E51</f>
        <v>m²</v>
      </c>
      <c r="G67" s="123">
        <f>Orçamento!H51</f>
        <v>68.16</v>
      </c>
      <c r="H67" s="123">
        <f>Orçamento!F51</f>
        <v>148.44999999999999</v>
      </c>
      <c r="I67" s="123">
        <v>199.59</v>
      </c>
      <c r="J67" s="123"/>
      <c r="K67" s="123">
        <f t="shared" si="6"/>
        <v>51.140000000000015</v>
      </c>
      <c r="L67" s="123"/>
      <c r="M67" s="123">
        <f>'Memória de Cálculo - BM02'!O179</f>
        <v>91.92</v>
      </c>
      <c r="N67" s="324">
        <f>'Memória de Cálculo - BM03'!O166</f>
        <v>107.67399999999999</v>
      </c>
      <c r="O67" s="123"/>
      <c r="P67" s="123"/>
      <c r="Q67" s="123"/>
      <c r="R67" s="123">
        <f t="shared" si="3"/>
        <v>199.59399999999999</v>
      </c>
      <c r="S67" s="123">
        <f>ROUNDDOWN($H67*$G67,2)</f>
        <v>10118.35</v>
      </c>
      <c r="T67" s="123">
        <f t="shared" si="7"/>
        <v>13604.05</v>
      </c>
      <c r="U67" s="123">
        <f t="shared" si="8"/>
        <v>0</v>
      </c>
      <c r="V67" s="123">
        <f t="shared" si="9"/>
        <v>3485.7</v>
      </c>
      <c r="W67" s="123">
        <f t="shared" ref="W67:AB71" si="65">ROUNDDOWN(L67*$G67,2)</f>
        <v>0</v>
      </c>
      <c r="X67" s="123">
        <f t="shared" si="65"/>
        <v>6265.26</v>
      </c>
      <c r="Y67" s="123">
        <f t="shared" si="65"/>
        <v>7339.05</v>
      </c>
      <c r="Z67" s="123">
        <f t="shared" si="65"/>
        <v>0</v>
      </c>
      <c r="AA67" s="123">
        <f t="shared" si="65"/>
        <v>0</v>
      </c>
      <c r="AB67" s="123">
        <f t="shared" si="65"/>
        <v>0</v>
      </c>
      <c r="AC67" s="124">
        <f t="shared" si="5"/>
        <v>13604.310000000001</v>
      </c>
      <c r="AD67" s="306">
        <f t="shared" si="2"/>
        <v>2.3910774699356194E-2</v>
      </c>
    </row>
    <row r="68" spans="2:30" s="88" customFormat="1" ht="24">
      <c r="B68" s="120" t="str">
        <f>Orçamento!A52</f>
        <v xml:space="preserve"> 1.5.2 </v>
      </c>
      <c r="C68" s="121" t="str">
        <f>Orçamento!B52</f>
        <v xml:space="preserve"> CPU_SOUSA_012 </v>
      </c>
      <c r="D68" s="120" t="str">
        <f>Orçamento!C52</f>
        <v>Próprio</v>
      </c>
      <c r="E68" s="122" t="str">
        <f>Orçamento!D52</f>
        <v>COBOGO DE CONCRETO (ELEMENTO VAZADO), 7X50X50CM, ASSENTADO COM  ARGAMASSA TRACO 1:3 (CIMENTO E AREIA) [ADAPTADO SINAPI 73937/003]</v>
      </c>
      <c r="F68" s="121" t="str">
        <f>Orçamento!E52</f>
        <v>m²</v>
      </c>
      <c r="G68" s="123">
        <f>Orçamento!H52</f>
        <v>138.01</v>
      </c>
      <c r="H68" s="123">
        <f>Orçamento!F52</f>
        <v>191.54</v>
      </c>
      <c r="I68" s="123"/>
      <c r="J68" s="123"/>
      <c r="K68" s="123">
        <f t="shared" si="6"/>
        <v>0</v>
      </c>
      <c r="L68" s="123"/>
      <c r="M68" s="123"/>
      <c r="N68" s="123"/>
      <c r="O68" s="123"/>
      <c r="P68" s="123"/>
      <c r="Q68" s="123"/>
      <c r="R68" s="123">
        <f t="shared" si="3"/>
        <v>0</v>
      </c>
      <c r="S68" s="123">
        <f t="shared" ref="S68:S71" si="66">ROUNDDOWN($H68*$G68,2)</f>
        <v>26434.43</v>
      </c>
      <c r="T68" s="123">
        <f t="shared" si="7"/>
        <v>0</v>
      </c>
      <c r="U68" s="123">
        <f t="shared" si="8"/>
        <v>0</v>
      </c>
      <c r="V68" s="123">
        <f t="shared" si="9"/>
        <v>0</v>
      </c>
      <c r="W68" s="123">
        <f t="shared" si="65"/>
        <v>0</v>
      </c>
      <c r="X68" s="123">
        <f t="shared" si="65"/>
        <v>0</v>
      </c>
      <c r="Y68" s="123">
        <f t="shared" si="65"/>
        <v>0</v>
      </c>
      <c r="Z68" s="123">
        <f t="shared" si="65"/>
        <v>0</v>
      </c>
      <c r="AA68" s="123">
        <f t="shared" si="65"/>
        <v>0</v>
      </c>
      <c r="AB68" s="123">
        <f t="shared" si="65"/>
        <v>0</v>
      </c>
      <c r="AC68" s="124">
        <f t="shared" si="5"/>
        <v>0</v>
      </c>
      <c r="AD68" s="306">
        <f t="shared" si="2"/>
        <v>0</v>
      </c>
    </row>
    <row r="69" spans="2:30" s="88" customFormat="1">
      <c r="B69" s="120" t="str">
        <f>Orçamento!A53</f>
        <v xml:space="preserve"> 1.5.3 </v>
      </c>
      <c r="C69" s="121" t="str">
        <f>Orçamento!B53</f>
        <v xml:space="preserve"> 93182 </v>
      </c>
      <c r="D69" s="120" t="str">
        <f>Orçamento!C53</f>
        <v>SINAPI</v>
      </c>
      <c r="E69" s="122" t="str">
        <f>Orçamento!D53</f>
        <v>VERGA PRÉ-MOLDADA PARA JANELAS COM ATÉ 1,5 M DE VÃO. AF_03/2016</v>
      </c>
      <c r="F69" s="121" t="str">
        <f>Orçamento!E53</f>
        <v>M</v>
      </c>
      <c r="G69" s="123">
        <f>Orçamento!H53</f>
        <v>45.71</v>
      </c>
      <c r="H69" s="123">
        <f>Orçamento!F53</f>
        <v>2.12</v>
      </c>
      <c r="I69" s="123"/>
      <c r="J69" s="123"/>
      <c r="K69" s="123">
        <f t="shared" si="6"/>
        <v>0</v>
      </c>
      <c r="L69" s="123"/>
      <c r="M69" s="123"/>
      <c r="N69" s="123"/>
      <c r="O69" s="123"/>
      <c r="P69" s="123"/>
      <c r="Q69" s="123"/>
      <c r="R69" s="123">
        <f t="shared" si="3"/>
        <v>0</v>
      </c>
      <c r="S69" s="123">
        <f t="shared" si="66"/>
        <v>96.9</v>
      </c>
      <c r="T69" s="123">
        <f t="shared" si="7"/>
        <v>0</v>
      </c>
      <c r="U69" s="123">
        <f t="shared" si="8"/>
        <v>0</v>
      </c>
      <c r="V69" s="123">
        <f t="shared" si="9"/>
        <v>0</v>
      </c>
      <c r="W69" s="123">
        <f t="shared" si="65"/>
        <v>0</v>
      </c>
      <c r="X69" s="123">
        <f t="shared" si="65"/>
        <v>0</v>
      </c>
      <c r="Y69" s="123">
        <f t="shared" si="65"/>
        <v>0</v>
      </c>
      <c r="Z69" s="123">
        <f t="shared" si="65"/>
        <v>0</v>
      </c>
      <c r="AA69" s="123">
        <f t="shared" si="65"/>
        <v>0</v>
      </c>
      <c r="AB69" s="123">
        <f t="shared" si="65"/>
        <v>0</v>
      </c>
      <c r="AC69" s="124">
        <f t="shared" si="5"/>
        <v>0</v>
      </c>
      <c r="AD69" s="306">
        <f t="shared" si="2"/>
        <v>0</v>
      </c>
    </row>
    <row r="70" spans="2:30" s="88" customFormat="1">
      <c r="B70" s="120" t="str">
        <f>Orçamento!A54</f>
        <v xml:space="preserve"> 1.5.4 </v>
      </c>
      <c r="C70" s="121" t="str">
        <f>Orçamento!B54</f>
        <v xml:space="preserve"> 93184 </v>
      </c>
      <c r="D70" s="120" t="str">
        <f>Orçamento!C54</f>
        <v>SINAPI</v>
      </c>
      <c r="E70" s="122" t="str">
        <f>Orçamento!D54</f>
        <v>VERGA PRÉ-MOLDADA PARA PORTAS COM ATÉ 1,5 M DE VÃO. AF_03/2016</v>
      </c>
      <c r="F70" s="121" t="str">
        <f>Orçamento!E54</f>
        <v>M</v>
      </c>
      <c r="G70" s="123">
        <f>Orçamento!H54</f>
        <v>33.6</v>
      </c>
      <c r="H70" s="123">
        <f>Orçamento!F54</f>
        <v>15.95</v>
      </c>
      <c r="I70" s="123"/>
      <c r="J70" s="123"/>
      <c r="K70" s="123">
        <f t="shared" si="6"/>
        <v>0</v>
      </c>
      <c r="L70" s="123"/>
      <c r="M70" s="123"/>
      <c r="N70" s="123"/>
      <c r="O70" s="123"/>
      <c r="P70" s="123"/>
      <c r="Q70" s="123"/>
      <c r="R70" s="123">
        <f t="shared" si="3"/>
        <v>0</v>
      </c>
      <c r="S70" s="123">
        <f t="shared" si="66"/>
        <v>535.91999999999996</v>
      </c>
      <c r="T70" s="123">
        <f t="shared" si="7"/>
        <v>0</v>
      </c>
      <c r="U70" s="123">
        <f t="shared" si="8"/>
        <v>0</v>
      </c>
      <c r="V70" s="123">
        <f t="shared" si="9"/>
        <v>0</v>
      </c>
      <c r="W70" s="123">
        <f t="shared" si="65"/>
        <v>0</v>
      </c>
      <c r="X70" s="123">
        <f t="shared" si="65"/>
        <v>0</v>
      </c>
      <c r="Y70" s="123">
        <f t="shared" si="65"/>
        <v>0</v>
      </c>
      <c r="Z70" s="123">
        <f t="shared" si="65"/>
        <v>0</v>
      </c>
      <c r="AA70" s="123">
        <f t="shared" si="65"/>
        <v>0</v>
      </c>
      <c r="AB70" s="123">
        <f t="shared" si="65"/>
        <v>0</v>
      </c>
      <c r="AC70" s="124">
        <f t="shared" si="5"/>
        <v>0</v>
      </c>
      <c r="AD70" s="306">
        <f t="shared" si="2"/>
        <v>0</v>
      </c>
    </row>
    <row r="71" spans="2:30" s="88" customFormat="1">
      <c r="B71" s="120" t="str">
        <f>Orçamento!A55</f>
        <v xml:space="preserve"> 1.5.5 </v>
      </c>
      <c r="C71" s="121" t="str">
        <f>Orçamento!B55</f>
        <v xml:space="preserve"> 93194 </v>
      </c>
      <c r="D71" s="120" t="str">
        <f>Orçamento!C55</f>
        <v>SINAPI</v>
      </c>
      <c r="E71" s="122" t="str">
        <f>Orçamento!D55</f>
        <v>CONTRAVERGA PRÉ-MOLDADA PARA VÃOS DE ATÉ 1,5 M DE COMPRIMENTO. AF_03/2016</v>
      </c>
      <c r="F71" s="121" t="str">
        <f>Orçamento!E55</f>
        <v>M</v>
      </c>
      <c r="G71" s="123">
        <f>Orçamento!H55</f>
        <v>44.8</v>
      </c>
      <c r="H71" s="123">
        <f>Orçamento!F55</f>
        <v>2.12</v>
      </c>
      <c r="I71" s="123"/>
      <c r="J71" s="123"/>
      <c r="K71" s="123">
        <f t="shared" si="6"/>
        <v>0</v>
      </c>
      <c r="L71" s="123"/>
      <c r="M71" s="123"/>
      <c r="N71" s="123"/>
      <c r="O71" s="123"/>
      <c r="P71" s="123"/>
      <c r="Q71" s="123"/>
      <c r="R71" s="123">
        <f t="shared" si="3"/>
        <v>0</v>
      </c>
      <c r="S71" s="123">
        <f t="shared" si="66"/>
        <v>94.97</v>
      </c>
      <c r="T71" s="123">
        <f t="shared" si="7"/>
        <v>0</v>
      </c>
      <c r="U71" s="123">
        <f t="shared" si="8"/>
        <v>0</v>
      </c>
      <c r="V71" s="123">
        <f t="shared" si="9"/>
        <v>0</v>
      </c>
      <c r="W71" s="123">
        <f t="shared" si="65"/>
        <v>0</v>
      </c>
      <c r="X71" s="123">
        <f t="shared" si="65"/>
        <v>0</v>
      </c>
      <c r="Y71" s="123">
        <f t="shared" si="65"/>
        <v>0</v>
      </c>
      <c r="Z71" s="123">
        <f t="shared" si="65"/>
        <v>0</v>
      </c>
      <c r="AA71" s="123">
        <f t="shared" si="65"/>
        <v>0</v>
      </c>
      <c r="AB71" s="123">
        <f t="shared" si="65"/>
        <v>0</v>
      </c>
      <c r="AC71" s="124">
        <f t="shared" si="5"/>
        <v>0</v>
      </c>
      <c r="AD71" s="306">
        <f t="shared" si="2"/>
        <v>0</v>
      </c>
    </row>
    <row r="72" spans="2:30" s="88" customFormat="1">
      <c r="B72" s="116" t="str">
        <f>Orçamento!A56</f>
        <v xml:space="preserve"> 1.6 </v>
      </c>
      <c r="C72" s="117"/>
      <c r="D72" s="116"/>
      <c r="E72" s="118" t="str">
        <f>Orçamento!D56</f>
        <v>ESQUADRIAS</v>
      </c>
      <c r="F72" s="117"/>
      <c r="G72" s="119"/>
      <c r="H72" s="119"/>
      <c r="I72" s="119"/>
      <c r="J72" s="119"/>
      <c r="K72" s="119"/>
      <c r="L72" s="119"/>
      <c r="M72" s="119"/>
      <c r="N72" s="119"/>
      <c r="O72" s="119"/>
      <c r="P72" s="119"/>
      <c r="Q72" s="119"/>
      <c r="R72" s="119"/>
      <c r="S72" s="119">
        <f>S73</f>
        <v>9294.0499999999993</v>
      </c>
      <c r="T72" s="119">
        <f t="shared" ref="T72:V72" si="67">T73</f>
        <v>0</v>
      </c>
      <c r="U72" s="119">
        <f t="shared" si="67"/>
        <v>0</v>
      </c>
      <c r="V72" s="119">
        <f t="shared" si="67"/>
        <v>0</v>
      </c>
      <c r="W72" s="119">
        <f t="shared" ref="W72:AC72" si="68">W73</f>
        <v>0</v>
      </c>
      <c r="X72" s="119">
        <f t="shared" si="68"/>
        <v>0</v>
      </c>
      <c r="Y72" s="119">
        <f t="shared" si="68"/>
        <v>0</v>
      </c>
      <c r="Z72" s="119">
        <f t="shared" si="68"/>
        <v>0</v>
      </c>
      <c r="AA72" s="119">
        <f t="shared" si="68"/>
        <v>0</v>
      </c>
      <c r="AB72" s="119">
        <f t="shared" si="68"/>
        <v>0</v>
      </c>
      <c r="AC72" s="119">
        <f t="shared" si="68"/>
        <v>0</v>
      </c>
      <c r="AD72" s="104">
        <f t="shared" si="2"/>
        <v>0</v>
      </c>
    </row>
    <row r="73" spans="2:30" s="88" customFormat="1">
      <c r="B73" s="116" t="str">
        <f>Orçamento!A57</f>
        <v xml:space="preserve"> 1.6.1 </v>
      </c>
      <c r="C73" s="117"/>
      <c r="D73" s="116"/>
      <c r="E73" s="118" t="str">
        <f>Orçamento!D57</f>
        <v>PORTÃO DE FERRO</v>
      </c>
      <c r="F73" s="117"/>
      <c r="G73" s="119"/>
      <c r="H73" s="119"/>
      <c r="I73" s="119"/>
      <c r="J73" s="119"/>
      <c r="K73" s="119"/>
      <c r="L73" s="119"/>
      <c r="M73" s="119"/>
      <c r="N73" s="119"/>
      <c r="O73" s="119"/>
      <c r="P73" s="119"/>
      <c r="Q73" s="119"/>
      <c r="R73" s="119"/>
      <c r="S73" s="119">
        <f>SUM(S74:S75)</f>
        <v>9294.0499999999993</v>
      </c>
      <c r="T73" s="119">
        <f t="shared" ref="T73:V73" si="69">SUM(T74:T75)</f>
        <v>0</v>
      </c>
      <c r="U73" s="119">
        <f t="shared" si="69"/>
        <v>0</v>
      </c>
      <c r="V73" s="119">
        <f t="shared" si="69"/>
        <v>0</v>
      </c>
      <c r="W73" s="119">
        <f t="shared" ref="W73:AC73" si="70">SUM(W74:W75)</f>
        <v>0</v>
      </c>
      <c r="X73" s="119">
        <f t="shared" si="70"/>
        <v>0</v>
      </c>
      <c r="Y73" s="119">
        <f t="shared" si="70"/>
        <v>0</v>
      </c>
      <c r="Z73" s="119">
        <f t="shared" si="70"/>
        <v>0</v>
      </c>
      <c r="AA73" s="119">
        <f t="shared" si="70"/>
        <v>0</v>
      </c>
      <c r="AB73" s="119">
        <f t="shared" si="70"/>
        <v>0</v>
      </c>
      <c r="AC73" s="119">
        <f t="shared" si="70"/>
        <v>0</v>
      </c>
      <c r="AD73" s="104">
        <f t="shared" si="2"/>
        <v>0</v>
      </c>
    </row>
    <row r="74" spans="2:30" s="88" customFormat="1" ht="24">
      <c r="B74" s="120" t="str">
        <f>Orçamento!A58</f>
        <v xml:space="preserve"> 1.6.1.1 </v>
      </c>
      <c r="C74" s="121" t="str">
        <f>Orçamento!B58</f>
        <v xml:space="preserve"> 91341 </v>
      </c>
      <c r="D74" s="120" t="str">
        <f>Orçamento!C58</f>
        <v>SINAPI</v>
      </c>
      <c r="E74" s="122" t="str">
        <f>Orçamento!D58</f>
        <v>PORTA EM ALUMÍNIO DE ABRIR TIPO VENEZIANA COM GUARNIÇÃO, FIXAÇÃO COM PARAFUSOS - FORNECIMENTO E INSTALAÇÃO. AF_12/2019</v>
      </c>
      <c r="F74" s="121" t="str">
        <f>Orçamento!E58</f>
        <v>m²</v>
      </c>
      <c r="G74" s="123">
        <f>Orçamento!H58</f>
        <v>831.22</v>
      </c>
      <c r="H74" s="123">
        <f>Orçamento!F58</f>
        <v>1.49</v>
      </c>
      <c r="I74" s="123"/>
      <c r="J74" s="123"/>
      <c r="K74" s="123">
        <f t="shared" si="6"/>
        <v>0</v>
      </c>
      <c r="L74" s="123"/>
      <c r="M74" s="123"/>
      <c r="N74" s="123"/>
      <c r="O74" s="123"/>
      <c r="P74" s="123"/>
      <c r="Q74" s="123"/>
      <c r="R74" s="123">
        <f t="shared" si="3"/>
        <v>0</v>
      </c>
      <c r="S74" s="123">
        <f>ROUNDDOWN($H74*$G74,2)</f>
        <v>1238.51</v>
      </c>
      <c r="T74" s="123">
        <f t="shared" si="7"/>
        <v>0</v>
      </c>
      <c r="U74" s="123">
        <f t="shared" si="8"/>
        <v>0</v>
      </c>
      <c r="V74" s="123">
        <f t="shared" si="9"/>
        <v>0</v>
      </c>
      <c r="W74" s="123">
        <f t="shared" ref="W74:AB75" si="71">ROUNDDOWN(L74*$G74,2)</f>
        <v>0</v>
      </c>
      <c r="X74" s="123">
        <f t="shared" si="71"/>
        <v>0</v>
      </c>
      <c r="Y74" s="123">
        <f t="shared" si="71"/>
        <v>0</v>
      </c>
      <c r="Z74" s="123">
        <f t="shared" si="71"/>
        <v>0</v>
      </c>
      <c r="AA74" s="123">
        <f t="shared" si="71"/>
        <v>0</v>
      </c>
      <c r="AB74" s="123">
        <f t="shared" si="71"/>
        <v>0</v>
      </c>
      <c r="AC74" s="124">
        <f t="shared" si="5"/>
        <v>0</v>
      </c>
      <c r="AD74" s="306">
        <f t="shared" si="2"/>
        <v>0</v>
      </c>
    </row>
    <row r="75" spans="2:30" s="88" customFormat="1">
      <c r="B75" s="120" t="str">
        <f>Orçamento!A59</f>
        <v xml:space="preserve"> 1.6.1.2 </v>
      </c>
      <c r="C75" s="121" t="str">
        <f>Orçamento!B59</f>
        <v xml:space="preserve"> CPU_SOUSA_013 </v>
      </c>
      <c r="D75" s="120" t="str">
        <f>Orçamento!C59</f>
        <v>Próprio</v>
      </c>
      <c r="E75" s="122" t="str">
        <f>Orçamento!D59</f>
        <v>PORTAO DE FERRO EM CHAPA GALVANIZADA PLANA 14 GSG [ADAPTADO SINAPI 68054]</v>
      </c>
      <c r="F75" s="121" t="str">
        <f>Orçamento!E59</f>
        <v>m²</v>
      </c>
      <c r="G75" s="123">
        <f>Orçamento!H59</f>
        <v>290.29000000000002</v>
      </c>
      <c r="H75" s="123">
        <f>Orçamento!F59</f>
        <v>27.75</v>
      </c>
      <c r="I75" s="123"/>
      <c r="J75" s="123"/>
      <c r="K75" s="123">
        <f t="shared" si="6"/>
        <v>0</v>
      </c>
      <c r="L75" s="123"/>
      <c r="M75" s="123"/>
      <c r="N75" s="123"/>
      <c r="O75" s="123"/>
      <c r="P75" s="123"/>
      <c r="Q75" s="123"/>
      <c r="R75" s="123">
        <f t="shared" si="3"/>
        <v>0</v>
      </c>
      <c r="S75" s="123">
        <f>ROUNDDOWN($H75*$G75,2)</f>
        <v>8055.54</v>
      </c>
      <c r="T75" s="123">
        <f t="shared" si="7"/>
        <v>0</v>
      </c>
      <c r="U75" s="123">
        <f t="shared" si="8"/>
        <v>0</v>
      </c>
      <c r="V75" s="123">
        <f t="shared" si="9"/>
        <v>0</v>
      </c>
      <c r="W75" s="123">
        <f t="shared" si="71"/>
        <v>0</v>
      </c>
      <c r="X75" s="123">
        <f t="shared" si="71"/>
        <v>0</v>
      </c>
      <c r="Y75" s="123">
        <f t="shared" si="71"/>
        <v>0</v>
      </c>
      <c r="Z75" s="123">
        <f t="shared" si="71"/>
        <v>0</v>
      </c>
      <c r="AA75" s="123">
        <f t="shared" si="71"/>
        <v>0</v>
      </c>
      <c r="AB75" s="123">
        <f t="shared" si="71"/>
        <v>0</v>
      </c>
      <c r="AC75" s="124">
        <f t="shared" si="5"/>
        <v>0</v>
      </c>
      <c r="AD75" s="306">
        <f t="shared" si="2"/>
        <v>0</v>
      </c>
    </row>
    <row r="76" spans="2:30" s="88" customFormat="1">
      <c r="B76" s="116" t="str">
        <f>Orçamento!A60</f>
        <v xml:space="preserve"> 1.7 </v>
      </c>
      <c r="C76" s="117"/>
      <c r="D76" s="116"/>
      <c r="E76" s="118" t="str">
        <f>Orçamento!D60</f>
        <v>COBERTURA</v>
      </c>
      <c r="F76" s="117"/>
      <c r="G76" s="119"/>
      <c r="H76" s="119"/>
      <c r="I76" s="119"/>
      <c r="J76" s="119"/>
      <c r="K76" s="119"/>
      <c r="L76" s="119"/>
      <c r="M76" s="119"/>
      <c r="N76" s="119"/>
      <c r="O76" s="119"/>
      <c r="P76" s="119"/>
      <c r="Q76" s="119"/>
      <c r="R76" s="119"/>
      <c r="S76" s="119">
        <f>S77</f>
        <v>182146.40000000002</v>
      </c>
      <c r="T76" s="119">
        <f t="shared" ref="T76:V76" si="72">T77</f>
        <v>106649.4</v>
      </c>
      <c r="U76" s="119">
        <f t="shared" si="72"/>
        <v>0</v>
      </c>
      <c r="V76" s="119">
        <f t="shared" si="72"/>
        <v>0</v>
      </c>
      <c r="W76" s="119">
        <f t="shared" ref="W76:AC76" si="73">W77</f>
        <v>0</v>
      </c>
      <c r="X76" s="119">
        <f t="shared" si="73"/>
        <v>0</v>
      </c>
      <c r="Y76" s="119">
        <f t="shared" si="73"/>
        <v>106649.4</v>
      </c>
      <c r="Z76" s="119">
        <f t="shared" si="73"/>
        <v>0</v>
      </c>
      <c r="AA76" s="119">
        <f t="shared" si="73"/>
        <v>0</v>
      </c>
      <c r="AB76" s="119">
        <f t="shared" si="73"/>
        <v>0</v>
      </c>
      <c r="AC76" s="119">
        <f t="shared" si="73"/>
        <v>106649.4</v>
      </c>
      <c r="AD76" s="104">
        <f t="shared" si="2"/>
        <v>0.18744572677493515</v>
      </c>
    </row>
    <row r="77" spans="2:30" s="88" customFormat="1">
      <c r="B77" s="116" t="str">
        <f>Orçamento!A61</f>
        <v xml:space="preserve"> 1.7.1 </v>
      </c>
      <c r="C77" s="117"/>
      <c r="D77" s="116"/>
      <c r="E77" s="118" t="str">
        <f>Orçamento!D61</f>
        <v>ESTRUTRA METÁLICA DE COBERTURA E FECHAMENTO</v>
      </c>
      <c r="F77" s="117"/>
      <c r="G77" s="119"/>
      <c r="H77" s="119"/>
      <c r="I77" s="119"/>
      <c r="J77" s="119"/>
      <c r="K77" s="119"/>
      <c r="L77" s="119"/>
      <c r="M77" s="119"/>
      <c r="N77" s="119"/>
      <c r="O77" s="119"/>
      <c r="P77" s="119"/>
      <c r="Q77" s="119"/>
      <c r="R77" s="119"/>
      <c r="S77" s="119">
        <f>SUM(S78:S82)</f>
        <v>182146.40000000002</v>
      </c>
      <c r="T77" s="119">
        <f t="shared" ref="T77:V77" si="74">SUM(T78:T82)</f>
        <v>106649.4</v>
      </c>
      <c r="U77" s="119">
        <f t="shared" si="74"/>
        <v>0</v>
      </c>
      <c r="V77" s="119">
        <f t="shared" si="74"/>
        <v>0</v>
      </c>
      <c r="W77" s="119">
        <f t="shared" ref="W77:AC77" si="75">SUM(W78:W82)</f>
        <v>0</v>
      </c>
      <c r="X77" s="119">
        <f t="shared" si="75"/>
        <v>0</v>
      </c>
      <c r="Y77" s="119">
        <f t="shared" si="75"/>
        <v>106649.4</v>
      </c>
      <c r="Z77" s="119">
        <f t="shared" si="75"/>
        <v>0</v>
      </c>
      <c r="AA77" s="119">
        <f t="shared" si="75"/>
        <v>0</v>
      </c>
      <c r="AB77" s="119">
        <f t="shared" si="75"/>
        <v>0</v>
      </c>
      <c r="AC77" s="119">
        <f t="shared" si="75"/>
        <v>106649.4</v>
      </c>
      <c r="AD77" s="104">
        <f t="shared" si="2"/>
        <v>0.18744572677493515</v>
      </c>
    </row>
    <row r="78" spans="2:30" s="88" customFormat="1" ht="36">
      <c r="B78" s="120" t="str">
        <f>Orçamento!A62</f>
        <v xml:space="preserve"> 1.7.1.1 </v>
      </c>
      <c r="C78" s="121" t="str">
        <f>Orçamento!B62</f>
        <v xml:space="preserve"> 100773 </v>
      </c>
      <c r="D78" s="120" t="str">
        <f>Orçamento!C62</f>
        <v>SINAPI</v>
      </c>
      <c r="E78" s="122" t="str">
        <f>Orçamento!D62</f>
        <v>ESTRUTURA TRELIÇADA DE COBERTURA, TIPO ARCO, COM LIGAÇÕES SOLDADAS, INCLUSOS PERFIS METÁLICOS, CHAPAS METÁLICAS, MÃO DE OBRA E TRANSPORTE COM GUINDASTE - FORNECIMENTO E INSTALAÇÃO. AF_01/2020_P</v>
      </c>
      <c r="F78" s="121" t="str">
        <f>Orçamento!E62</f>
        <v>KG</v>
      </c>
      <c r="G78" s="123">
        <f>Orçamento!H62</f>
        <v>21.45</v>
      </c>
      <c r="H78" s="123">
        <f>Orçamento!F62</f>
        <v>4972</v>
      </c>
      <c r="I78" s="123">
        <v>4972</v>
      </c>
      <c r="J78" s="123"/>
      <c r="K78" s="123">
        <f t="shared" si="6"/>
        <v>0</v>
      </c>
      <c r="L78" s="123"/>
      <c r="M78" s="123"/>
      <c r="N78" s="324">
        <f>'Memória de Cálculo - BM03'!O196</f>
        <v>4972</v>
      </c>
      <c r="O78" s="123"/>
      <c r="P78" s="123"/>
      <c r="Q78" s="123"/>
      <c r="R78" s="123">
        <f t="shared" si="3"/>
        <v>4972</v>
      </c>
      <c r="S78" s="123">
        <f>ROUNDDOWN($H78*$G78,2)</f>
        <v>106649.4</v>
      </c>
      <c r="T78" s="123">
        <f t="shared" si="7"/>
        <v>106649.4</v>
      </c>
      <c r="U78" s="123">
        <f t="shared" si="8"/>
        <v>0</v>
      </c>
      <c r="V78" s="123">
        <f t="shared" si="9"/>
        <v>0</v>
      </c>
      <c r="W78" s="123">
        <f t="shared" ref="W78:AB82" si="76">ROUNDDOWN(L78*$G78,2)</f>
        <v>0</v>
      </c>
      <c r="X78" s="123">
        <f t="shared" si="76"/>
        <v>0</v>
      </c>
      <c r="Y78" s="123">
        <f t="shared" si="76"/>
        <v>106649.4</v>
      </c>
      <c r="Z78" s="123">
        <f t="shared" si="76"/>
        <v>0</v>
      </c>
      <c r="AA78" s="123">
        <f t="shared" si="76"/>
        <v>0</v>
      </c>
      <c r="AB78" s="123">
        <f t="shared" si="76"/>
        <v>0</v>
      </c>
      <c r="AC78" s="124">
        <f t="shared" si="5"/>
        <v>106649.4</v>
      </c>
      <c r="AD78" s="306">
        <f t="shared" si="2"/>
        <v>0.18744572677493515</v>
      </c>
    </row>
    <row r="79" spans="2:30" s="88" customFormat="1" ht="24">
      <c r="B79" s="120" t="str">
        <f>Orçamento!A63</f>
        <v xml:space="preserve"> 1.7.1.2 </v>
      </c>
      <c r="C79" s="121" t="str">
        <f>Orçamento!B63</f>
        <v xml:space="preserve"> 94213 </v>
      </c>
      <c r="D79" s="120" t="str">
        <f>Orçamento!C63</f>
        <v>SINAPI</v>
      </c>
      <c r="E79" s="122" t="str">
        <f>Orçamento!D63</f>
        <v>TELHAMENTO COM TELHA DE AÇO/ALUMÍNIO E = 0,5 MM, COM ATÉ 2 ÁGUAS, INCLUSO IÇAMENTO. AF_07/2019</v>
      </c>
      <c r="F79" s="121" t="str">
        <f>Orçamento!E63</f>
        <v>m²</v>
      </c>
      <c r="G79" s="123">
        <f>Orçamento!H63</f>
        <v>103.21</v>
      </c>
      <c r="H79" s="123">
        <f>Orçamento!F63</f>
        <v>690.98</v>
      </c>
      <c r="I79" s="123"/>
      <c r="J79" s="123"/>
      <c r="K79" s="123">
        <f t="shared" si="6"/>
        <v>0</v>
      </c>
      <c r="L79" s="123"/>
      <c r="M79" s="123"/>
      <c r="N79" s="123"/>
      <c r="O79" s="123"/>
      <c r="P79" s="123"/>
      <c r="Q79" s="123"/>
      <c r="R79" s="123">
        <f t="shared" si="3"/>
        <v>0</v>
      </c>
      <c r="S79" s="123">
        <f t="shared" ref="S79:S82" si="77">ROUNDDOWN($H79*$G79,2)</f>
        <v>71316.039999999994</v>
      </c>
      <c r="T79" s="123">
        <f t="shared" si="7"/>
        <v>0</v>
      </c>
      <c r="U79" s="123">
        <f t="shared" si="8"/>
        <v>0</v>
      </c>
      <c r="V79" s="123">
        <f t="shared" si="9"/>
        <v>0</v>
      </c>
      <c r="W79" s="123">
        <f t="shared" si="76"/>
        <v>0</v>
      </c>
      <c r="X79" s="123">
        <f t="shared" si="76"/>
        <v>0</v>
      </c>
      <c r="Y79" s="123">
        <f t="shared" si="76"/>
        <v>0</v>
      </c>
      <c r="Z79" s="123">
        <f t="shared" si="76"/>
        <v>0</v>
      </c>
      <c r="AA79" s="123">
        <f t="shared" si="76"/>
        <v>0</v>
      </c>
      <c r="AB79" s="123">
        <f t="shared" si="76"/>
        <v>0</v>
      </c>
      <c r="AC79" s="124">
        <f t="shared" si="5"/>
        <v>0</v>
      </c>
      <c r="AD79" s="306">
        <f t="shared" si="2"/>
        <v>0</v>
      </c>
    </row>
    <row r="80" spans="2:30" s="88" customFormat="1" ht="36">
      <c r="B80" s="120" t="str">
        <f>Orçamento!A64</f>
        <v xml:space="preserve"> 1.7.1.3 </v>
      </c>
      <c r="C80" s="121" t="str">
        <f>Orçamento!B64</f>
        <v xml:space="preserve"> 100434 </v>
      </c>
      <c r="D80" s="120" t="str">
        <f>Orçamento!C64</f>
        <v>SINAPI</v>
      </c>
      <c r="E80" s="122" t="str">
        <f>Orçamento!D64</f>
        <v>CALHA DE BEIRAL, SEMICIRCULAR DE PVC, DIAMETRO 125 MM, INCLUINDO CABECEIRAS, EMENDAS, BOCAIS, SUPORTES E VEDAÇÕES, EXCLUINDO CONDUTORES, INCLUSO TRANSPORTE VERTICAL. AF_07/2019</v>
      </c>
      <c r="F80" s="121" t="str">
        <f>Orçamento!E64</f>
        <v>M</v>
      </c>
      <c r="G80" s="123">
        <f>Orçamento!H64</f>
        <v>76.89</v>
      </c>
      <c r="H80" s="123">
        <f>Orçamento!F64</f>
        <v>36</v>
      </c>
      <c r="I80" s="123"/>
      <c r="J80" s="123"/>
      <c r="K80" s="123">
        <f t="shared" si="6"/>
        <v>0</v>
      </c>
      <c r="L80" s="123"/>
      <c r="M80" s="123"/>
      <c r="N80" s="123"/>
      <c r="O80" s="123"/>
      <c r="P80" s="123"/>
      <c r="Q80" s="123"/>
      <c r="R80" s="123">
        <f t="shared" si="3"/>
        <v>0</v>
      </c>
      <c r="S80" s="123">
        <f t="shared" si="77"/>
        <v>2768.04</v>
      </c>
      <c r="T80" s="123">
        <f t="shared" si="7"/>
        <v>0</v>
      </c>
      <c r="U80" s="123">
        <f t="shared" si="8"/>
        <v>0</v>
      </c>
      <c r="V80" s="123">
        <f t="shared" si="9"/>
        <v>0</v>
      </c>
      <c r="W80" s="123">
        <f t="shared" si="76"/>
        <v>0</v>
      </c>
      <c r="X80" s="123">
        <f t="shared" si="76"/>
        <v>0</v>
      </c>
      <c r="Y80" s="123">
        <f t="shared" si="76"/>
        <v>0</v>
      </c>
      <c r="Z80" s="123">
        <f t="shared" si="76"/>
        <v>0</v>
      </c>
      <c r="AA80" s="123">
        <f t="shared" si="76"/>
        <v>0</v>
      </c>
      <c r="AB80" s="123">
        <f t="shared" si="76"/>
        <v>0</v>
      </c>
      <c r="AC80" s="124">
        <f t="shared" si="5"/>
        <v>0</v>
      </c>
      <c r="AD80" s="306">
        <f t="shared" ref="AD80:AD143" si="78">AC80/$AC$2</f>
        <v>0</v>
      </c>
    </row>
    <row r="81" spans="2:30" s="88" customFormat="1">
      <c r="B81" s="120" t="str">
        <f>Orçamento!A65</f>
        <v xml:space="preserve"> 1.7.1.4 </v>
      </c>
      <c r="C81" s="121" t="str">
        <f>Orçamento!B65</f>
        <v xml:space="preserve"> 96113 </v>
      </c>
      <c r="D81" s="120" t="str">
        <f>Orçamento!C65</f>
        <v>SINAPI</v>
      </c>
      <c r="E81" s="122" t="str">
        <f>Orçamento!D65</f>
        <v>FORRO EM PLACAS DE GESSO, PARA AMBIENTES COMERCIAIS. AF_05/2017_P</v>
      </c>
      <c r="F81" s="121" t="str">
        <f>Orçamento!E65</f>
        <v>m²</v>
      </c>
      <c r="G81" s="123">
        <f>Orçamento!H65</f>
        <v>35.19</v>
      </c>
      <c r="H81" s="123">
        <f>Orçamento!F65</f>
        <v>6.48</v>
      </c>
      <c r="I81" s="123"/>
      <c r="J81" s="123"/>
      <c r="K81" s="123">
        <f t="shared" si="6"/>
        <v>0</v>
      </c>
      <c r="L81" s="123"/>
      <c r="M81" s="123"/>
      <c r="N81" s="123"/>
      <c r="O81" s="123"/>
      <c r="P81" s="123"/>
      <c r="Q81" s="123"/>
      <c r="R81" s="123">
        <f t="shared" si="3"/>
        <v>0</v>
      </c>
      <c r="S81" s="123">
        <f t="shared" si="77"/>
        <v>228.03</v>
      </c>
      <c r="T81" s="123">
        <f t="shared" si="7"/>
        <v>0</v>
      </c>
      <c r="U81" s="123">
        <f t="shared" si="8"/>
        <v>0</v>
      </c>
      <c r="V81" s="123">
        <f t="shared" si="9"/>
        <v>0</v>
      </c>
      <c r="W81" s="123">
        <f t="shared" si="76"/>
        <v>0</v>
      </c>
      <c r="X81" s="123">
        <f t="shared" si="76"/>
        <v>0</v>
      </c>
      <c r="Y81" s="123">
        <f t="shared" si="76"/>
        <v>0</v>
      </c>
      <c r="Z81" s="123">
        <f t="shared" si="76"/>
        <v>0</v>
      </c>
      <c r="AA81" s="123">
        <f t="shared" si="76"/>
        <v>0</v>
      </c>
      <c r="AB81" s="123">
        <f t="shared" si="76"/>
        <v>0</v>
      </c>
      <c r="AC81" s="124">
        <f t="shared" si="5"/>
        <v>0</v>
      </c>
      <c r="AD81" s="306">
        <f t="shared" si="78"/>
        <v>0</v>
      </c>
    </row>
    <row r="82" spans="2:30" s="88" customFormat="1" ht="24">
      <c r="B82" s="120" t="str">
        <f>Orçamento!A66</f>
        <v xml:space="preserve"> 1.7.1.5 </v>
      </c>
      <c r="C82" s="121" t="str">
        <f>Orçamento!B66</f>
        <v xml:space="preserve"> 98560 </v>
      </c>
      <c r="D82" s="120" t="str">
        <f>Orçamento!C66</f>
        <v>SINAPI</v>
      </c>
      <c r="E82" s="122" t="str">
        <f>Orçamento!D66</f>
        <v>IMPERMEABILIZAÇÃO DE PISO COM ARGAMASSA DE CIMENTO E AREIA, COM ADITIVO IMPERMEABILIZANTE, E = 2CM. AF_06/2018</v>
      </c>
      <c r="F82" s="121" t="str">
        <f>Orçamento!E66</f>
        <v>m²</v>
      </c>
      <c r="G82" s="123">
        <f>Orçamento!H66</f>
        <v>40.69</v>
      </c>
      <c r="H82" s="123">
        <f>Orçamento!F66</f>
        <v>29.12</v>
      </c>
      <c r="I82" s="123"/>
      <c r="J82" s="123"/>
      <c r="K82" s="123">
        <f t="shared" si="6"/>
        <v>0</v>
      </c>
      <c r="L82" s="123"/>
      <c r="M82" s="123"/>
      <c r="N82" s="123"/>
      <c r="O82" s="123"/>
      <c r="P82" s="123"/>
      <c r="Q82" s="123"/>
      <c r="R82" s="123">
        <f t="shared" si="3"/>
        <v>0</v>
      </c>
      <c r="S82" s="123">
        <f t="shared" si="77"/>
        <v>1184.8900000000001</v>
      </c>
      <c r="T82" s="123">
        <f t="shared" si="7"/>
        <v>0</v>
      </c>
      <c r="U82" s="123">
        <f t="shared" si="8"/>
        <v>0</v>
      </c>
      <c r="V82" s="123">
        <f t="shared" si="9"/>
        <v>0</v>
      </c>
      <c r="W82" s="123">
        <f t="shared" si="76"/>
        <v>0</v>
      </c>
      <c r="X82" s="123">
        <f t="shared" si="76"/>
        <v>0</v>
      </c>
      <c r="Y82" s="123">
        <f t="shared" si="76"/>
        <v>0</v>
      </c>
      <c r="Z82" s="123">
        <f t="shared" si="76"/>
        <v>0</v>
      </c>
      <c r="AA82" s="123">
        <f t="shared" si="76"/>
        <v>0</v>
      </c>
      <c r="AB82" s="123">
        <f t="shared" si="76"/>
        <v>0</v>
      </c>
      <c r="AC82" s="124">
        <f t="shared" si="5"/>
        <v>0</v>
      </c>
      <c r="AD82" s="306">
        <f t="shared" si="78"/>
        <v>0</v>
      </c>
    </row>
    <row r="83" spans="2:30" s="88" customFormat="1">
      <c r="B83" s="116" t="str">
        <f>Orçamento!A67</f>
        <v xml:space="preserve"> 1.8 </v>
      </c>
      <c r="C83" s="117"/>
      <c r="D83" s="116"/>
      <c r="E83" s="118" t="str">
        <f>Orçamento!D67</f>
        <v>REVESTIMENTO DE PAREDES</v>
      </c>
      <c r="F83" s="117"/>
      <c r="G83" s="119"/>
      <c r="H83" s="119"/>
      <c r="I83" s="119"/>
      <c r="J83" s="119"/>
      <c r="K83" s="119"/>
      <c r="L83" s="119"/>
      <c r="M83" s="119"/>
      <c r="N83" s="119"/>
      <c r="O83" s="119"/>
      <c r="P83" s="119"/>
      <c r="Q83" s="119"/>
      <c r="R83" s="119"/>
      <c r="S83" s="119">
        <f>SUM(S84:S85)</f>
        <v>15416.92</v>
      </c>
      <c r="T83" s="119">
        <f t="shared" ref="T83:V83" si="79">SUM(T84:T85)</f>
        <v>14068.02</v>
      </c>
      <c r="U83" s="119">
        <f t="shared" si="79"/>
        <v>0</v>
      </c>
      <c r="V83" s="119">
        <f t="shared" si="79"/>
        <v>225.66</v>
      </c>
      <c r="W83" s="119">
        <f t="shared" ref="W83:AC83" si="80">SUM(W84:W85)</f>
        <v>0</v>
      </c>
      <c r="X83" s="119">
        <f t="shared" si="80"/>
        <v>625.04999999999995</v>
      </c>
      <c r="Y83" s="119">
        <f t="shared" si="80"/>
        <v>15218.83</v>
      </c>
      <c r="Z83" s="119">
        <f t="shared" si="80"/>
        <v>0</v>
      </c>
      <c r="AA83" s="119">
        <f t="shared" si="80"/>
        <v>0</v>
      </c>
      <c r="AB83" s="119">
        <f t="shared" si="80"/>
        <v>0</v>
      </c>
      <c r="AC83" s="119">
        <f t="shared" si="80"/>
        <v>15843.88</v>
      </c>
      <c r="AD83" s="104">
        <f t="shared" si="78"/>
        <v>2.7847016500185274E-2</v>
      </c>
    </row>
    <row r="84" spans="2:30" s="88" customFormat="1" ht="24">
      <c r="B84" s="120" t="str">
        <f>Orçamento!A68</f>
        <v xml:space="preserve"> 1.8.1 </v>
      </c>
      <c r="C84" s="121" t="str">
        <f>Orçamento!B68</f>
        <v xml:space="preserve"> 87879 </v>
      </c>
      <c r="D84" s="120" t="str">
        <f>Orçamento!C68</f>
        <v>SINAPI</v>
      </c>
      <c r="E84" s="122" t="str">
        <f>Orçamento!D68</f>
        <v>CHAPISCO APLICADO EM ALVENARIAS E ESTRUTURAS DE CONCRETO INTERNAS, COM COLHER DE PEDREIRO.  ARGAMASSA TRAÇO 1:3 COM PREPARO EM BETONEIRA 400L. AF_06/2014</v>
      </c>
      <c r="F84" s="121" t="str">
        <f>Orçamento!E68</f>
        <v>m²</v>
      </c>
      <c r="G84" s="123">
        <f>Orçamento!H68</f>
        <v>3.4</v>
      </c>
      <c r="H84" s="123">
        <f>Orçamento!F68</f>
        <v>463.11</v>
      </c>
      <c r="I84" s="123"/>
      <c r="J84" s="123"/>
      <c r="K84" s="123">
        <f t="shared" si="6"/>
        <v>0</v>
      </c>
      <c r="L84" s="123"/>
      <c r="M84" s="123">
        <f>'Memória de Cálculo - BM02'!O215</f>
        <v>183.84</v>
      </c>
      <c r="N84" s="324">
        <f>'Memória de Cálculo - BM03'!O208</f>
        <v>338.48299999999995</v>
      </c>
      <c r="O84" s="123"/>
      <c r="P84" s="123"/>
      <c r="Q84" s="123"/>
      <c r="R84" s="123">
        <f t="shared" si="3"/>
        <v>522.32299999999998</v>
      </c>
      <c r="S84" s="123">
        <f>ROUNDDOWN($H84*$G84,2)</f>
        <v>1574.57</v>
      </c>
      <c r="T84" s="123">
        <f t="shared" si="7"/>
        <v>0</v>
      </c>
      <c r="U84" s="123">
        <f t="shared" si="8"/>
        <v>0</v>
      </c>
      <c r="V84" s="123">
        <f t="shared" si="9"/>
        <v>0</v>
      </c>
      <c r="W84" s="123">
        <f t="shared" ref="W84:AB85" si="81">ROUNDDOWN(L84*$G84,2)</f>
        <v>0</v>
      </c>
      <c r="X84" s="123">
        <f t="shared" si="81"/>
        <v>625.04999999999995</v>
      </c>
      <c r="Y84" s="123">
        <f t="shared" si="81"/>
        <v>1150.8399999999999</v>
      </c>
      <c r="Z84" s="123">
        <f t="shared" si="81"/>
        <v>0</v>
      </c>
      <c r="AA84" s="123">
        <f t="shared" si="81"/>
        <v>0</v>
      </c>
      <c r="AB84" s="123">
        <f t="shared" si="81"/>
        <v>0</v>
      </c>
      <c r="AC84" s="124">
        <f t="shared" si="5"/>
        <v>1775.8899999999999</v>
      </c>
      <c r="AD84" s="306">
        <f t="shared" si="78"/>
        <v>3.1212833051319517E-3</v>
      </c>
    </row>
    <row r="85" spans="2:30" s="88" customFormat="1" ht="36">
      <c r="B85" s="120" t="str">
        <f>Orçamento!A69</f>
        <v xml:space="preserve"> 1.8.2 </v>
      </c>
      <c r="C85" s="121" t="str">
        <f>Orçamento!B69</f>
        <v xml:space="preserve"> 87529 </v>
      </c>
      <c r="D85" s="120" t="str">
        <f>Orçamento!C69</f>
        <v>SINAPI</v>
      </c>
      <c r="E85" s="122" t="str">
        <f>Orçamento!D69</f>
        <v>MASSA ÚNICA, PARA RECEBIMENTO DE PINTURA, EM ARGAMASSA TRAÇO 1:2:8, PREPARO MECÂNICO COM BETONEIRA 400L, APLICADA MANUALMENTE EM FACES INTERNAS DE PAREDES, ESPESSURA DE 20MM, COM EXECUÇÃO DE TALISCAS. AF_06/2014</v>
      </c>
      <c r="F85" s="121" t="str">
        <f>Orçamento!E69</f>
        <v>m²</v>
      </c>
      <c r="G85" s="123">
        <f>Orçamento!H69</f>
        <v>29.89</v>
      </c>
      <c r="H85" s="123">
        <f>Orçamento!F69</f>
        <v>463.11</v>
      </c>
      <c r="I85" s="123">
        <v>470.66</v>
      </c>
      <c r="J85" s="123"/>
      <c r="K85" s="123">
        <f t="shared" si="6"/>
        <v>7.5500000000000114</v>
      </c>
      <c r="L85" s="123"/>
      <c r="M85" s="123"/>
      <c r="N85" s="324">
        <f>'Memória de Cálculo - BM03'!O218</f>
        <v>470.65899999999999</v>
      </c>
      <c r="O85" s="123"/>
      <c r="P85" s="123"/>
      <c r="Q85" s="123"/>
      <c r="R85" s="123">
        <f t="shared" si="3"/>
        <v>470.65899999999999</v>
      </c>
      <c r="S85" s="123">
        <f>ROUNDDOWN($H85*$G85,2)</f>
        <v>13842.35</v>
      </c>
      <c r="T85" s="123">
        <f t="shared" si="7"/>
        <v>14068.02</v>
      </c>
      <c r="U85" s="123">
        <f t="shared" si="8"/>
        <v>0</v>
      </c>
      <c r="V85" s="123">
        <f t="shared" si="9"/>
        <v>225.66</v>
      </c>
      <c r="W85" s="123">
        <f t="shared" si="81"/>
        <v>0</v>
      </c>
      <c r="X85" s="123">
        <f t="shared" si="81"/>
        <v>0</v>
      </c>
      <c r="Y85" s="123">
        <f t="shared" si="81"/>
        <v>14067.99</v>
      </c>
      <c r="Z85" s="123">
        <f t="shared" si="81"/>
        <v>0</v>
      </c>
      <c r="AA85" s="123">
        <f t="shared" si="81"/>
        <v>0</v>
      </c>
      <c r="AB85" s="123">
        <f t="shared" si="81"/>
        <v>0</v>
      </c>
      <c r="AC85" s="124">
        <f t="shared" si="5"/>
        <v>14067.99</v>
      </c>
      <c r="AD85" s="306">
        <f t="shared" si="78"/>
        <v>2.4725733195053324E-2</v>
      </c>
    </row>
    <row r="86" spans="2:30" s="88" customFormat="1">
      <c r="B86" s="116" t="str">
        <f>Orçamento!A70</f>
        <v xml:space="preserve"> 1.9 </v>
      </c>
      <c r="C86" s="117"/>
      <c r="D86" s="116"/>
      <c r="E86" s="118" t="str">
        <f>Orçamento!D70</f>
        <v>PAVIMENTAÇÃO</v>
      </c>
      <c r="F86" s="117"/>
      <c r="G86" s="119"/>
      <c r="H86" s="119"/>
      <c r="I86" s="119"/>
      <c r="J86" s="119"/>
      <c r="K86" s="119"/>
      <c r="L86" s="119"/>
      <c r="M86" s="119"/>
      <c r="N86" s="119"/>
      <c r="O86" s="119"/>
      <c r="P86" s="119"/>
      <c r="Q86" s="119"/>
      <c r="R86" s="119"/>
      <c r="S86" s="119">
        <f>SUM(S87:S92)</f>
        <v>103305.27000000002</v>
      </c>
      <c r="T86" s="119">
        <f t="shared" ref="T86:V86" si="82">SUM(T87:T92)</f>
        <v>0</v>
      </c>
      <c r="U86" s="119">
        <f t="shared" si="82"/>
        <v>0</v>
      </c>
      <c r="V86" s="119">
        <f t="shared" si="82"/>
        <v>0</v>
      </c>
      <c r="W86" s="119">
        <f t="shared" ref="W86:AC86" si="83">SUM(W87:W92)</f>
        <v>0</v>
      </c>
      <c r="X86" s="119">
        <f t="shared" si="83"/>
        <v>0</v>
      </c>
      <c r="Y86" s="119">
        <f t="shared" si="83"/>
        <v>0</v>
      </c>
      <c r="Z86" s="119">
        <f t="shared" si="83"/>
        <v>0</v>
      </c>
      <c r="AA86" s="119">
        <f t="shared" si="83"/>
        <v>0</v>
      </c>
      <c r="AB86" s="119">
        <f t="shared" si="83"/>
        <v>0</v>
      </c>
      <c r="AC86" s="119">
        <f t="shared" si="83"/>
        <v>0</v>
      </c>
      <c r="AD86" s="104">
        <f t="shared" si="78"/>
        <v>0</v>
      </c>
    </row>
    <row r="87" spans="2:30" s="88" customFormat="1" ht="24">
      <c r="B87" s="120" t="str">
        <f>Orçamento!A71</f>
        <v xml:space="preserve"> 1.9.1 </v>
      </c>
      <c r="C87" s="121" t="str">
        <f>Orçamento!B71</f>
        <v xml:space="preserve"> CPU_SOUSA_014 </v>
      </c>
      <c r="D87" s="120" t="str">
        <f>Orçamento!C71</f>
        <v>Próprio</v>
      </c>
      <c r="E87" s="122" t="str">
        <f>Orçamento!D71</f>
        <v>COMPACTACAO MECANICA, SEM CONTROLE DO GC (C/COMPACTADOR PLACA 400 KG)  [ADAPTADO 74005/001]</v>
      </c>
      <c r="F87" s="121" t="str">
        <f>Orçamento!E71</f>
        <v>m³</v>
      </c>
      <c r="G87" s="123">
        <f>Orçamento!H71</f>
        <v>16.5</v>
      </c>
      <c r="H87" s="123">
        <f>Orçamento!F71</f>
        <v>23.81</v>
      </c>
      <c r="I87" s="123"/>
      <c r="J87" s="123"/>
      <c r="K87" s="123">
        <f t="shared" si="6"/>
        <v>0</v>
      </c>
      <c r="L87" s="123"/>
      <c r="M87" s="123"/>
      <c r="N87" s="123"/>
      <c r="O87" s="123"/>
      <c r="P87" s="123"/>
      <c r="Q87" s="123"/>
      <c r="R87" s="123">
        <f t="shared" ref="R87:R149" si="84">SUM(L87:Q87)</f>
        <v>0</v>
      </c>
      <c r="S87" s="123">
        <f>ROUNDDOWN($H87*$G87,2)</f>
        <v>392.86</v>
      </c>
      <c r="T87" s="123">
        <f t="shared" si="7"/>
        <v>0</v>
      </c>
      <c r="U87" s="123">
        <f t="shared" si="8"/>
        <v>0</v>
      </c>
      <c r="V87" s="123">
        <f t="shared" si="9"/>
        <v>0</v>
      </c>
      <c r="W87" s="123">
        <f t="shared" ref="W87:AB92" si="85">ROUNDDOWN(L87*$G87,2)</f>
        <v>0</v>
      </c>
      <c r="X87" s="123">
        <f t="shared" si="85"/>
        <v>0</v>
      </c>
      <c r="Y87" s="123">
        <f t="shared" si="85"/>
        <v>0</v>
      </c>
      <c r="Z87" s="123">
        <f t="shared" si="85"/>
        <v>0</v>
      </c>
      <c r="AA87" s="123">
        <f t="shared" si="85"/>
        <v>0</v>
      </c>
      <c r="AB87" s="123">
        <f t="shared" si="85"/>
        <v>0</v>
      </c>
      <c r="AC87" s="124">
        <f t="shared" ref="AC87:AC150" si="86">SUM(W87:AB87)</f>
        <v>0</v>
      </c>
      <c r="AD87" s="306">
        <f t="shared" si="78"/>
        <v>0</v>
      </c>
    </row>
    <row r="88" spans="2:30" s="88" customFormat="1">
      <c r="B88" s="120" t="str">
        <f>Orçamento!A72</f>
        <v xml:space="preserve"> 1.9.2 </v>
      </c>
      <c r="C88" s="121" t="str">
        <f>Orçamento!B72</f>
        <v xml:space="preserve"> 96620 </v>
      </c>
      <c r="D88" s="120" t="str">
        <f>Orçamento!C72</f>
        <v>SINAPI</v>
      </c>
      <c r="E88" s="122" t="str">
        <f>Orçamento!D72</f>
        <v>LASTRO DE CONCRETO MAGRO, APLICADO EM PISOS, LAJES SOBRE SOLO OU RADIERS. AF_08/2017</v>
      </c>
      <c r="F88" s="121" t="str">
        <f>Orçamento!E72</f>
        <v>m³</v>
      </c>
      <c r="G88" s="123">
        <f>Orçamento!H72</f>
        <v>511.99</v>
      </c>
      <c r="H88" s="123">
        <f>Orçamento!F72</f>
        <v>6.48</v>
      </c>
      <c r="I88" s="123"/>
      <c r="J88" s="123"/>
      <c r="K88" s="123">
        <f t="shared" ref="K88:K151" si="87">IF(I88&gt;H88,I88-H88,0)</f>
        <v>0</v>
      </c>
      <c r="L88" s="123"/>
      <c r="M88" s="123"/>
      <c r="N88" s="123"/>
      <c r="O88" s="123"/>
      <c r="P88" s="123"/>
      <c r="Q88" s="123"/>
      <c r="R88" s="123">
        <f t="shared" si="84"/>
        <v>0</v>
      </c>
      <c r="S88" s="123">
        <f t="shared" ref="S88:S92" si="88">ROUNDDOWN($H88*$G88,2)</f>
        <v>3317.69</v>
      </c>
      <c r="T88" s="123">
        <f t="shared" ref="T88:T151" si="89">ROUNDDOWN($I88*$G88,2)</f>
        <v>0</v>
      </c>
      <c r="U88" s="123">
        <f t="shared" ref="U88:U151" si="90">ROUNDDOWN($J88*$G88,2)</f>
        <v>0</v>
      </c>
      <c r="V88" s="123">
        <f t="shared" ref="V88:V151" si="91">ROUNDDOWN($K88*$G88,2)</f>
        <v>0</v>
      </c>
      <c r="W88" s="123">
        <f t="shared" si="85"/>
        <v>0</v>
      </c>
      <c r="X88" s="123">
        <f t="shared" si="85"/>
        <v>0</v>
      </c>
      <c r="Y88" s="123">
        <f t="shared" si="85"/>
        <v>0</v>
      </c>
      <c r="Z88" s="123">
        <f t="shared" si="85"/>
        <v>0</v>
      </c>
      <c r="AA88" s="123">
        <f t="shared" si="85"/>
        <v>0</v>
      </c>
      <c r="AB88" s="123">
        <f t="shared" si="85"/>
        <v>0</v>
      </c>
      <c r="AC88" s="124">
        <f t="shared" si="86"/>
        <v>0</v>
      </c>
      <c r="AD88" s="306">
        <f t="shared" si="78"/>
        <v>0</v>
      </c>
    </row>
    <row r="89" spans="2:30" s="88" customFormat="1" ht="24">
      <c r="B89" s="120" t="str">
        <f>Orçamento!A73</f>
        <v xml:space="preserve"> 1.9.3 </v>
      </c>
      <c r="C89" s="121" t="str">
        <f>Orçamento!B73</f>
        <v xml:space="preserve"> 87256 </v>
      </c>
      <c r="D89" s="120" t="str">
        <f>Orçamento!C73</f>
        <v>SINAPI</v>
      </c>
      <c r="E89" s="122" t="str">
        <f>Orçamento!D73</f>
        <v>REVESTIMENTO CERÂMICO PARA PISO COM PLACAS TIPO ESMALTADA EXTRA DE DIMENSÕES 60X60 CM APLICADA EM AMBIENTES DE ÁREA ENTRE 5 M2 E 10 M2. AF_06/2014</v>
      </c>
      <c r="F89" s="121" t="str">
        <f>Orçamento!E73</f>
        <v>m²</v>
      </c>
      <c r="G89" s="123">
        <f>Orçamento!H73</f>
        <v>110.99</v>
      </c>
      <c r="H89" s="123">
        <f>Orçamento!F73</f>
        <v>6.48</v>
      </c>
      <c r="I89" s="123"/>
      <c r="J89" s="123"/>
      <c r="K89" s="123">
        <f t="shared" si="87"/>
        <v>0</v>
      </c>
      <c r="L89" s="123"/>
      <c r="M89" s="123"/>
      <c r="N89" s="123"/>
      <c r="O89" s="123"/>
      <c r="P89" s="123"/>
      <c r="Q89" s="123"/>
      <c r="R89" s="123">
        <f t="shared" si="84"/>
        <v>0</v>
      </c>
      <c r="S89" s="123">
        <f t="shared" si="88"/>
        <v>719.21</v>
      </c>
      <c r="T89" s="123">
        <f t="shared" si="89"/>
        <v>0</v>
      </c>
      <c r="U89" s="123">
        <f t="shared" si="90"/>
        <v>0</v>
      </c>
      <c r="V89" s="123">
        <f t="shared" si="91"/>
        <v>0</v>
      </c>
      <c r="W89" s="123">
        <f t="shared" si="85"/>
        <v>0</v>
      </c>
      <c r="X89" s="123">
        <f t="shared" si="85"/>
        <v>0</v>
      </c>
      <c r="Y89" s="123">
        <f t="shared" si="85"/>
        <v>0</v>
      </c>
      <c r="Z89" s="123">
        <f t="shared" si="85"/>
        <v>0</v>
      </c>
      <c r="AA89" s="123">
        <f t="shared" si="85"/>
        <v>0</v>
      </c>
      <c r="AB89" s="123">
        <f t="shared" si="85"/>
        <v>0</v>
      </c>
      <c r="AC89" s="124">
        <f t="shared" si="86"/>
        <v>0</v>
      </c>
      <c r="AD89" s="306">
        <f t="shared" si="78"/>
        <v>0</v>
      </c>
    </row>
    <row r="90" spans="2:30" s="88" customFormat="1" ht="24">
      <c r="B90" s="120" t="str">
        <f>Orçamento!A74</f>
        <v xml:space="preserve"> 1.9.4 </v>
      </c>
      <c r="C90" s="121" t="str">
        <f>Orçamento!B74</f>
        <v xml:space="preserve"> CPU_SOUSA_015 </v>
      </c>
      <c r="D90" s="120" t="str">
        <f>Orçamento!C74</f>
        <v>Próprio</v>
      </c>
      <c r="E90" s="122" t="str">
        <f>Orçamento!D74</f>
        <v>PISO EM CONCRETO 20MPA PREPARO MECANICO, ESPESSURA 7 CM, COM ARMACAO EM  TELA SOLDADA [ADAPTADO 72183]</v>
      </c>
      <c r="F90" s="121" t="str">
        <f>Orçamento!E74</f>
        <v>m²</v>
      </c>
      <c r="G90" s="123">
        <f>Orçamento!H74</f>
        <v>113.33</v>
      </c>
      <c r="H90" s="123">
        <f>Orçamento!F74</f>
        <v>450.65</v>
      </c>
      <c r="I90" s="123"/>
      <c r="J90" s="123"/>
      <c r="K90" s="123">
        <f t="shared" si="87"/>
        <v>0</v>
      </c>
      <c r="L90" s="123"/>
      <c r="M90" s="123"/>
      <c r="N90" s="123"/>
      <c r="O90" s="123"/>
      <c r="P90" s="123"/>
      <c r="Q90" s="123"/>
      <c r="R90" s="123">
        <f t="shared" si="84"/>
        <v>0</v>
      </c>
      <c r="S90" s="123">
        <f t="shared" si="88"/>
        <v>51072.160000000003</v>
      </c>
      <c r="T90" s="123">
        <f t="shared" si="89"/>
        <v>0</v>
      </c>
      <c r="U90" s="123">
        <f t="shared" si="90"/>
        <v>0</v>
      </c>
      <c r="V90" s="123">
        <f t="shared" si="91"/>
        <v>0</v>
      </c>
      <c r="W90" s="123">
        <f t="shared" si="85"/>
        <v>0</v>
      </c>
      <c r="X90" s="123">
        <f t="shared" si="85"/>
        <v>0</v>
      </c>
      <c r="Y90" s="123">
        <f t="shared" si="85"/>
        <v>0</v>
      </c>
      <c r="Z90" s="123">
        <f t="shared" si="85"/>
        <v>0</v>
      </c>
      <c r="AA90" s="123">
        <f t="shared" si="85"/>
        <v>0</v>
      </c>
      <c r="AB90" s="123">
        <f t="shared" si="85"/>
        <v>0</v>
      </c>
      <c r="AC90" s="124">
        <f t="shared" si="86"/>
        <v>0</v>
      </c>
      <c r="AD90" s="306">
        <f t="shared" si="78"/>
        <v>0</v>
      </c>
    </row>
    <row r="91" spans="2:30" s="88" customFormat="1" ht="24">
      <c r="B91" s="120" t="str">
        <f>Orçamento!A75</f>
        <v xml:space="preserve"> 1.9.5 </v>
      </c>
      <c r="C91" s="121" t="str">
        <f>Orçamento!B75</f>
        <v xml:space="preserve"> CPU_SOUSA_021 </v>
      </c>
      <c r="D91" s="120" t="str">
        <f>Orçamento!C75</f>
        <v>Próprio</v>
      </c>
      <c r="E91" s="122" t="str">
        <f>Orçamento!D75</f>
        <v>PISO INDUSTRIAL ALTA RESISTENCIA, ESPESSURA 12MM, INCLUSO JUNTAS DE  DILATACAO PLASTICAS E POLIMENTO MECANIZADO [ADAPTADO 72137]</v>
      </c>
      <c r="F91" s="121" t="str">
        <f>Orçamento!E75</f>
        <v>m²</v>
      </c>
      <c r="G91" s="123">
        <f>Orçamento!H75</f>
        <v>102.17</v>
      </c>
      <c r="H91" s="123">
        <f>Orçamento!F75</f>
        <v>450.65</v>
      </c>
      <c r="I91" s="123"/>
      <c r="J91" s="123"/>
      <c r="K91" s="123">
        <f t="shared" si="87"/>
        <v>0</v>
      </c>
      <c r="L91" s="123"/>
      <c r="M91" s="123"/>
      <c r="N91" s="123"/>
      <c r="O91" s="123"/>
      <c r="P91" s="123"/>
      <c r="Q91" s="123"/>
      <c r="R91" s="123">
        <f t="shared" si="84"/>
        <v>0</v>
      </c>
      <c r="S91" s="123">
        <f t="shared" si="88"/>
        <v>46042.91</v>
      </c>
      <c r="T91" s="123">
        <f t="shared" si="89"/>
        <v>0</v>
      </c>
      <c r="U91" s="123">
        <f t="shared" si="90"/>
        <v>0</v>
      </c>
      <c r="V91" s="123">
        <f t="shared" si="91"/>
        <v>0</v>
      </c>
      <c r="W91" s="123">
        <f t="shared" si="85"/>
        <v>0</v>
      </c>
      <c r="X91" s="123">
        <f t="shared" si="85"/>
        <v>0</v>
      </c>
      <c r="Y91" s="123">
        <f t="shared" si="85"/>
        <v>0</v>
      </c>
      <c r="Z91" s="123">
        <f t="shared" si="85"/>
        <v>0</v>
      </c>
      <c r="AA91" s="123">
        <f t="shared" si="85"/>
        <v>0</v>
      </c>
      <c r="AB91" s="123">
        <f t="shared" si="85"/>
        <v>0</v>
      </c>
      <c r="AC91" s="124">
        <f t="shared" si="86"/>
        <v>0</v>
      </c>
      <c r="AD91" s="306">
        <f t="shared" si="78"/>
        <v>0</v>
      </c>
    </row>
    <row r="92" spans="2:30" s="88" customFormat="1" ht="36">
      <c r="B92" s="120" t="str">
        <f>Orçamento!A76</f>
        <v xml:space="preserve"> 1.9.6 </v>
      </c>
      <c r="C92" s="121" t="str">
        <f>Orçamento!B76</f>
        <v xml:space="preserve"> CPU_SOUSA_002 </v>
      </c>
      <c r="D92" s="120" t="str">
        <f>Orçamento!C76</f>
        <v>Próprio</v>
      </c>
      <c r="E92" s="122" t="str">
        <f>Orçamento!D76</f>
        <v>PISO TÁTIL DIRECIONAL E/OU ALERTA, DE CONCRETO, NA COR NATURAL, P/DEFICIENTES  VISUAIS, DIMENSÕES 25X25CM, APLICADO COM ARGAMASSA INDUSTRIALIZADA AC-II,  REJUNTADO, EXCLUSIVE REGULARIZAÇÃO DE BASE (ADAPTADO DE 09418/ORSE)</v>
      </c>
      <c r="F92" s="121" t="str">
        <f>Orçamento!E76</f>
        <v>m²</v>
      </c>
      <c r="G92" s="123">
        <f>Orçamento!H76</f>
        <v>92.17</v>
      </c>
      <c r="H92" s="123">
        <f>Orçamento!F76</f>
        <v>19.100000000000001</v>
      </c>
      <c r="I92" s="123"/>
      <c r="J92" s="123"/>
      <c r="K92" s="123">
        <f t="shared" si="87"/>
        <v>0</v>
      </c>
      <c r="L92" s="123"/>
      <c r="M92" s="123"/>
      <c r="N92" s="123"/>
      <c r="O92" s="123"/>
      <c r="P92" s="123"/>
      <c r="Q92" s="123"/>
      <c r="R92" s="123">
        <f t="shared" si="84"/>
        <v>0</v>
      </c>
      <c r="S92" s="123">
        <f t="shared" si="88"/>
        <v>1760.44</v>
      </c>
      <c r="T92" s="123">
        <f t="shared" si="89"/>
        <v>0</v>
      </c>
      <c r="U92" s="123">
        <f t="shared" si="90"/>
        <v>0</v>
      </c>
      <c r="V92" s="123">
        <f t="shared" si="91"/>
        <v>0</v>
      </c>
      <c r="W92" s="123">
        <f t="shared" si="85"/>
        <v>0</v>
      </c>
      <c r="X92" s="123">
        <f t="shared" si="85"/>
        <v>0</v>
      </c>
      <c r="Y92" s="123">
        <f t="shared" si="85"/>
        <v>0</v>
      </c>
      <c r="Z92" s="123">
        <f t="shared" si="85"/>
        <v>0</v>
      </c>
      <c r="AA92" s="123">
        <f t="shared" si="85"/>
        <v>0</v>
      </c>
      <c r="AB92" s="123">
        <f t="shared" si="85"/>
        <v>0</v>
      </c>
      <c r="AC92" s="124">
        <f t="shared" si="86"/>
        <v>0</v>
      </c>
      <c r="AD92" s="306">
        <f t="shared" si="78"/>
        <v>0</v>
      </c>
    </row>
    <row r="93" spans="2:30" s="88" customFormat="1">
      <c r="B93" s="116" t="str">
        <f>Orçamento!A77</f>
        <v xml:space="preserve"> 1.10 </v>
      </c>
      <c r="C93" s="117"/>
      <c r="D93" s="116"/>
      <c r="E93" s="118" t="str">
        <f>Orçamento!D77</f>
        <v>PINTURA</v>
      </c>
      <c r="F93" s="117"/>
      <c r="G93" s="119"/>
      <c r="H93" s="119"/>
      <c r="I93" s="119"/>
      <c r="J93" s="119"/>
      <c r="K93" s="119"/>
      <c r="L93" s="119"/>
      <c r="M93" s="119"/>
      <c r="N93" s="119"/>
      <c r="O93" s="119"/>
      <c r="P93" s="119"/>
      <c r="Q93" s="119"/>
      <c r="R93" s="119"/>
      <c r="S93" s="119">
        <f>SUM(S94:S102)</f>
        <v>38009.72</v>
      </c>
      <c r="T93" s="119">
        <f t="shared" ref="T93:V93" si="92">SUM(T94:T102)</f>
        <v>0</v>
      </c>
      <c r="U93" s="119">
        <f t="shared" si="92"/>
        <v>0</v>
      </c>
      <c r="V93" s="119">
        <f t="shared" si="92"/>
        <v>0</v>
      </c>
      <c r="W93" s="119">
        <f t="shared" ref="W93:AC93" si="93">SUM(W94:W102)</f>
        <v>0</v>
      </c>
      <c r="X93" s="119">
        <f t="shared" si="93"/>
        <v>0</v>
      </c>
      <c r="Y93" s="119">
        <f t="shared" si="93"/>
        <v>0</v>
      </c>
      <c r="Z93" s="119">
        <f t="shared" si="93"/>
        <v>0</v>
      </c>
      <c r="AA93" s="119">
        <f t="shared" si="93"/>
        <v>0</v>
      </c>
      <c r="AB93" s="119">
        <f t="shared" si="93"/>
        <v>0</v>
      </c>
      <c r="AC93" s="119">
        <f t="shared" si="93"/>
        <v>0</v>
      </c>
      <c r="AD93" s="104">
        <f t="shared" si="78"/>
        <v>0</v>
      </c>
    </row>
    <row r="94" spans="2:30" s="88" customFormat="1">
      <c r="B94" s="120" t="str">
        <f>Orçamento!A78</f>
        <v xml:space="preserve"> 1.10.1 </v>
      </c>
      <c r="C94" s="121" t="str">
        <f>Orçamento!B78</f>
        <v xml:space="preserve"> 88485 </v>
      </c>
      <c r="D94" s="120" t="str">
        <f>Orçamento!C78</f>
        <v>SINAPI</v>
      </c>
      <c r="E94" s="122" t="str">
        <f>Orçamento!D78</f>
        <v>APLICAÇÃO DE FUNDO SELADOR ACRÍLICO EM PAREDES, UMA DEMÃO. AF_06/2014</v>
      </c>
      <c r="F94" s="121" t="str">
        <f>Orçamento!E78</f>
        <v>m²</v>
      </c>
      <c r="G94" s="123">
        <f>Orçamento!H78</f>
        <v>2.4500000000000002</v>
      </c>
      <c r="H94" s="123">
        <f>Orçamento!F78</f>
        <v>463.11</v>
      </c>
      <c r="I94" s="123"/>
      <c r="J94" s="123"/>
      <c r="K94" s="123">
        <f t="shared" si="87"/>
        <v>0</v>
      </c>
      <c r="L94" s="123"/>
      <c r="M94" s="123"/>
      <c r="N94" s="123"/>
      <c r="O94" s="123"/>
      <c r="P94" s="123"/>
      <c r="Q94" s="123"/>
      <c r="R94" s="123">
        <f t="shared" si="84"/>
        <v>0</v>
      </c>
      <c r="S94" s="123">
        <f>ROUNDDOWN($H94*$G94,2)</f>
        <v>1134.6099999999999</v>
      </c>
      <c r="T94" s="123">
        <f t="shared" si="89"/>
        <v>0</v>
      </c>
      <c r="U94" s="123">
        <f t="shared" si="90"/>
        <v>0</v>
      </c>
      <c r="V94" s="123">
        <f t="shared" si="91"/>
        <v>0</v>
      </c>
      <c r="W94" s="123">
        <f t="shared" ref="W94:W102" si="94">ROUNDDOWN(L94*$G94,2)</f>
        <v>0</v>
      </c>
      <c r="X94" s="123">
        <f t="shared" ref="X94:X102" si="95">ROUNDDOWN(M94*$G94,2)</f>
        <v>0</v>
      </c>
      <c r="Y94" s="123">
        <f t="shared" ref="Y94:Y102" si="96">ROUNDDOWN(N94*$G94,2)</f>
        <v>0</v>
      </c>
      <c r="Z94" s="123">
        <f t="shared" ref="Z94:Z102" si="97">ROUNDDOWN(O94*$G94,2)</f>
        <v>0</v>
      </c>
      <c r="AA94" s="123">
        <f t="shared" ref="AA94:AA102" si="98">ROUNDDOWN(P94*$G94,2)</f>
        <v>0</v>
      </c>
      <c r="AB94" s="123">
        <f t="shared" ref="AB94:AB102" si="99">ROUNDDOWN(Q94*$G94,2)</f>
        <v>0</v>
      </c>
      <c r="AC94" s="124">
        <f t="shared" si="86"/>
        <v>0</v>
      </c>
      <c r="AD94" s="306">
        <f t="shared" si="78"/>
        <v>0</v>
      </c>
    </row>
    <row r="95" spans="2:30" s="88" customFormat="1">
      <c r="B95" s="120" t="str">
        <f>Orçamento!A79</f>
        <v xml:space="preserve"> 1.10.2 </v>
      </c>
      <c r="C95" s="121" t="str">
        <f>Orçamento!B79</f>
        <v xml:space="preserve"> 88495 </v>
      </c>
      <c r="D95" s="120" t="str">
        <f>Orçamento!C79</f>
        <v>SINAPI</v>
      </c>
      <c r="E95" s="122" t="str">
        <f>Orçamento!D79</f>
        <v>APLICAÇÃO E LIXAMENTO DE MASSA LÁTEX EM PAREDES, UMA DEMÃO. AF_06/2014</v>
      </c>
      <c r="F95" s="121" t="str">
        <f>Orçamento!E79</f>
        <v>m²</v>
      </c>
      <c r="G95" s="123">
        <f>Orçamento!H79</f>
        <v>9.4600000000000009</v>
      </c>
      <c r="H95" s="123">
        <f>Orçamento!F79</f>
        <v>463.11</v>
      </c>
      <c r="I95" s="123"/>
      <c r="J95" s="123"/>
      <c r="K95" s="123">
        <f t="shared" si="87"/>
        <v>0</v>
      </c>
      <c r="L95" s="123"/>
      <c r="M95" s="123"/>
      <c r="N95" s="123"/>
      <c r="O95" s="123"/>
      <c r="P95" s="123"/>
      <c r="Q95" s="123"/>
      <c r="R95" s="123">
        <f t="shared" si="84"/>
        <v>0</v>
      </c>
      <c r="S95" s="123">
        <f t="shared" ref="S95:S102" si="100">ROUNDDOWN($H95*$G95,2)</f>
        <v>4381.0200000000004</v>
      </c>
      <c r="T95" s="123">
        <f t="shared" si="89"/>
        <v>0</v>
      </c>
      <c r="U95" s="123">
        <f t="shared" si="90"/>
        <v>0</v>
      </c>
      <c r="V95" s="123">
        <f t="shared" si="91"/>
        <v>0</v>
      </c>
      <c r="W95" s="123">
        <f t="shared" si="94"/>
        <v>0</v>
      </c>
      <c r="X95" s="123">
        <f t="shared" si="95"/>
        <v>0</v>
      </c>
      <c r="Y95" s="123">
        <f t="shared" si="96"/>
        <v>0</v>
      </c>
      <c r="Z95" s="123">
        <f t="shared" si="97"/>
        <v>0</v>
      </c>
      <c r="AA95" s="123">
        <f t="shared" si="98"/>
        <v>0</v>
      </c>
      <c r="AB95" s="123">
        <f t="shared" si="99"/>
        <v>0</v>
      </c>
      <c r="AC95" s="124">
        <f t="shared" si="86"/>
        <v>0</v>
      </c>
      <c r="AD95" s="306">
        <f t="shared" si="78"/>
        <v>0</v>
      </c>
    </row>
    <row r="96" spans="2:30" s="88" customFormat="1" ht="24" customHeight="1">
      <c r="B96" s="120" t="str">
        <f>Orçamento!A80</f>
        <v xml:space="preserve"> 1.10.3 </v>
      </c>
      <c r="C96" s="121" t="str">
        <f>Orçamento!B80</f>
        <v xml:space="preserve"> 88489 </v>
      </c>
      <c r="D96" s="120" t="str">
        <f>Orçamento!C80</f>
        <v>SINAPI</v>
      </c>
      <c r="E96" s="122" t="str">
        <f>Orçamento!D80</f>
        <v>APLICAÇÃO MANUAL DE PINTURA COM TINTA LÁTEX ACRÍLICA EM PAREDES, DUAS DEMÃOS. AF_06/2014</v>
      </c>
      <c r="F96" s="121" t="str">
        <f>Orçamento!E80</f>
        <v>m²</v>
      </c>
      <c r="G96" s="123">
        <f>Orçamento!H80</f>
        <v>11.83</v>
      </c>
      <c r="H96" s="123">
        <f>Orçamento!F80</f>
        <v>463.11</v>
      </c>
      <c r="I96" s="123"/>
      <c r="J96" s="123"/>
      <c r="K96" s="123">
        <f t="shared" si="87"/>
        <v>0</v>
      </c>
      <c r="L96" s="123"/>
      <c r="M96" s="123"/>
      <c r="N96" s="123"/>
      <c r="O96" s="123"/>
      <c r="P96" s="123"/>
      <c r="Q96" s="123"/>
      <c r="R96" s="123">
        <f t="shared" si="84"/>
        <v>0</v>
      </c>
      <c r="S96" s="123">
        <f t="shared" si="100"/>
        <v>5478.59</v>
      </c>
      <c r="T96" s="123">
        <f t="shared" si="89"/>
        <v>0</v>
      </c>
      <c r="U96" s="123">
        <f t="shared" si="90"/>
        <v>0</v>
      </c>
      <c r="V96" s="123">
        <f t="shared" si="91"/>
        <v>0</v>
      </c>
      <c r="W96" s="123">
        <f t="shared" si="94"/>
        <v>0</v>
      </c>
      <c r="X96" s="123">
        <f t="shared" si="95"/>
        <v>0</v>
      </c>
      <c r="Y96" s="123">
        <f t="shared" si="96"/>
        <v>0</v>
      </c>
      <c r="Z96" s="123">
        <f t="shared" si="97"/>
        <v>0</v>
      </c>
      <c r="AA96" s="123">
        <f t="shared" si="98"/>
        <v>0</v>
      </c>
      <c r="AB96" s="123">
        <f t="shared" si="99"/>
        <v>0</v>
      </c>
      <c r="AC96" s="124">
        <f t="shared" si="86"/>
        <v>0</v>
      </c>
      <c r="AD96" s="306">
        <f t="shared" si="78"/>
        <v>0</v>
      </c>
    </row>
    <row r="97" spans="2:30" s="88" customFormat="1">
      <c r="B97" s="120" t="str">
        <f>Orçamento!A81</f>
        <v xml:space="preserve"> 1.10.4 </v>
      </c>
      <c r="C97" s="121" t="str">
        <f>Orçamento!B81</f>
        <v xml:space="preserve"> CPU_SOUSA_016 </v>
      </c>
      <c r="D97" s="120" t="str">
        <f>Orçamento!C81</f>
        <v>Próprio</v>
      </c>
      <c r="E97" s="122" t="str">
        <f>Orçamento!D81</f>
        <v>APLICAÇÃO DE FUNDO SELADOR LÁTEX PVA EM TETO, UMA DEMÃO. AF_06/2014  [ADAPTADO 88482]</v>
      </c>
      <c r="F97" s="121" t="str">
        <f>Orçamento!E81</f>
        <v>m²</v>
      </c>
      <c r="G97" s="123">
        <f>Orçamento!H81</f>
        <v>21.04</v>
      </c>
      <c r="H97" s="123">
        <f>Orçamento!F81</f>
        <v>6.48</v>
      </c>
      <c r="I97" s="123"/>
      <c r="J97" s="123"/>
      <c r="K97" s="123">
        <f t="shared" si="87"/>
        <v>0</v>
      </c>
      <c r="L97" s="123"/>
      <c r="M97" s="123"/>
      <c r="N97" s="123"/>
      <c r="O97" s="123"/>
      <c r="P97" s="123"/>
      <c r="Q97" s="123"/>
      <c r="R97" s="123">
        <f t="shared" si="84"/>
        <v>0</v>
      </c>
      <c r="S97" s="123">
        <f t="shared" si="100"/>
        <v>136.33000000000001</v>
      </c>
      <c r="T97" s="123">
        <f t="shared" si="89"/>
        <v>0</v>
      </c>
      <c r="U97" s="123">
        <f t="shared" si="90"/>
        <v>0</v>
      </c>
      <c r="V97" s="123">
        <f t="shared" si="91"/>
        <v>0</v>
      </c>
      <c r="W97" s="123">
        <f t="shared" si="94"/>
        <v>0</v>
      </c>
      <c r="X97" s="123">
        <f t="shared" si="95"/>
        <v>0</v>
      </c>
      <c r="Y97" s="123">
        <f t="shared" si="96"/>
        <v>0</v>
      </c>
      <c r="Z97" s="123">
        <f t="shared" si="97"/>
        <v>0</v>
      </c>
      <c r="AA97" s="123">
        <f t="shared" si="98"/>
        <v>0</v>
      </c>
      <c r="AB97" s="123">
        <f t="shared" si="99"/>
        <v>0</v>
      </c>
      <c r="AC97" s="124">
        <f t="shared" si="86"/>
        <v>0</v>
      </c>
      <c r="AD97" s="306">
        <f t="shared" si="78"/>
        <v>0</v>
      </c>
    </row>
    <row r="98" spans="2:30" s="88" customFormat="1">
      <c r="B98" s="120" t="str">
        <f>Orçamento!A82</f>
        <v xml:space="preserve"> 1.10.5 </v>
      </c>
      <c r="C98" s="121" t="str">
        <f>Orçamento!B82</f>
        <v xml:space="preserve"> 88496 </v>
      </c>
      <c r="D98" s="120" t="str">
        <f>Orçamento!C82</f>
        <v>SINAPI</v>
      </c>
      <c r="E98" s="122" t="str">
        <f>Orçamento!D82</f>
        <v>APLICAÇÃO E LIXAMENTO DE MASSA LÁTEX EM TETO, DUAS DEMÃOS. AF_06/2014</v>
      </c>
      <c r="F98" s="121" t="str">
        <f>Orçamento!E82</f>
        <v>m²</v>
      </c>
      <c r="G98" s="123">
        <f>Orçamento!H82</f>
        <v>23.69</v>
      </c>
      <c r="H98" s="123">
        <f>Orçamento!F82</f>
        <v>6.48</v>
      </c>
      <c r="I98" s="123"/>
      <c r="J98" s="123"/>
      <c r="K98" s="123">
        <f t="shared" si="87"/>
        <v>0</v>
      </c>
      <c r="L98" s="123"/>
      <c r="M98" s="123"/>
      <c r="N98" s="123"/>
      <c r="O98" s="123"/>
      <c r="P98" s="123"/>
      <c r="Q98" s="123"/>
      <c r="R98" s="123">
        <f t="shared" si="84"/>
        <v>0</v>
      </c>
      <c r="S98" s="123">
        <f t="shared" si="100"/>
        <v>153.51</v>
      </c>
      <c r="T98" s="123">
        <f t="shared" si="89"/>
        <v>0</v>
      </c>
      <c r="U98" s="123">
        <f t="shared" si="90"/>
        <v>0</v>
      </c>
      <c r="V98" s="123">
        <f t="shared" si="91"/>
        <v>0</v>
      </c>
      <c r="W98" s="123">
        <f t="shared" si="94"/>
        <v>0</v>
      </c>
      <c r="X98" s="123">
        <f t="shared" si="95"/>
        <v>0</v>
      </c>
      <c r="Y98" s="123">
        <f t="shared" si="96"/>
        <v>0</v>
      </c>
      <c r="Z98" s="123">
        <f t="shared" si="97"/>
        <v>0</v>
      </c>
      <c r="AA98" s="123">
        <f t="shared" si="98"/>
        <v>0</v>
      </c>
      <c r="AB98" s="123">
        <f t="shared" si="99"/>
        <v>0</v>
      </c>
      <c r="AC98" s="124">
        <f t="shared" si="86"/>
        <v>0</v>
      </c>
      <c r="AD98" s="306">
        <f t="shared" si="78"/>
        <v>0</v>
      </c>
    </row>
    <row r="99" spans="2:30" s="88" customFormat="1">
      <c r="B99" s="120" t="str">
        <f>Orçamento!A83</f>
        <v xml:space="preserve"> 1.10.6 </v>
      </c>
      <c r="C99" s="121" t="str">
        <f>Orçamento!B83</f>
        <v xml:space="preserve"> 88488 </v>
      </c>
      <c r="D99" s="120" t="str">
        <f>Orçamento!C83</f>
        <v>SINAPI</v>
      </c>
      <c r="E99" s="122" t="str">
        <f>Orçamento!D83</f>
        <v>APLICAÇÃO MANUAL DE PINTURA COM TINTA LÁTEX ACRÍLICA EM TETO, DUAS DEMÃOS. AF_06/2014</v>
      </c>
      <c r="F99" s="121" t="str">
        <f>Orçamento!E83</f>
        <v>m²</v>
      </c>
      <c r="G99" s="123">
        <f>Orçamento!H83</f>
        <v>13.51</v>
      </c>
      <c r="H99" s="123">
        <f>Orçamento!F83</f>
        <v>6.48</v>
      </c>
      <c r="I99" s="123"/>
      <c r="J99" s="123"/>
      <c r="K99" s="123">
        <f t="shared" si="87"/>
        <v>0</v>
      </c>
      <c r="L99" s="123"/>
      <c r="M99" s="123"/>
      <c r="N99" s="123"/>
      <c r="O99" s="123"/>
      <c r="P99" s="123"/>
      <c r="Q99" s="123"/>
      <c r="R99" s="123">
        <f t="shared" si="84"/>
        <v>0</v>
      </c>
      <c r="S99" s="123">
        <f t="shared" si="100"/>
        <v>87.54</v>
      </c>
      <c r="T99" s="123">
        <f t="shared" si="89"/>
        <v>0</v>
      </c>
      <c r="U99" s="123">
        <f t="shared" si="90"/>
        <v>0</v>
      </c>
      <c r="V99" s="123">
        <f t="shared" si="91"/>
        <v>0</v>
      </c>
      <c r="W99" s="123">
        <f t="shared" si="94"/>
        <v>0</v>
      </c>
      <c r="X99" s="123">
        <f t="shared" si="95"/>
        <v>0</v>
      </c>
      <c r="Y99" s="123">
        <f t="shared" si="96"/>
        <v>0</v>
      </c>
      <c r="Z99" s="123">
        <f t="shared" si="97"/>
        <v>0</v>
      </c>
      <c r="AA99" s="123">
        <f t="shared" si="98"/>
        <v>0</v>
      </c>
      <c r="AB99" s="123">
        <f t="shared" si="99"/>
        <v>0</v>
      </c>
      <c r="AC99" s="124">
        <f t="shared" si="86"/>
        <v>0</v>
      </c>
      <c r="AD99" s="306">
        <f t="shared" si="78"/>
        <v>0</v>
      </c>
    </row>
    <row r="100" spans="2:30" s="88" customFormat="1" ht="24">
      <c r="B100" s="120" t="str">
        <f>Orçamento!A84</f>
        <v xml:space="preserve"> 1.10.7 </v>
      </c>
      <c r="C100" s="121" t="str">
        <f>Orçamento!B84</f>
        <v xml:space="preserve"> 102494 </v>
      </c>
      <c r="D100" s="120" t="str">
        <f>Orçamento!C84</f>
        <v>SINAPI</v>
      </c>
      <c r="E100" s="122" t="str">
        <f>Orçamento!D84</f>
        <v>PINTURA DE PISO COM TINTA EPÓXI, APLICAÇÃO MANUAL, 2 DEMÃOS, INCLUSO PRIMER EPÓXI. AF_05/2021</v>
      </c>
      <c r="F100" s="121" t="str">
        <f>Orçamento!E84</f>
        <v>m²</v>
      </c>
      <c r="G100" s="123">
        <f>Orçamento!H84</f>
        <v>46.33</v>
      </c>
      <c r="H100" s="123">
        <f>Orçamento!F84</f>
        <v>340.38</v>
      </c>
      <c r="I100" s="123"/>
      <c r="J100" s="123"/>
      <c r="K100" s="123">
        <f t="shared" si="87"/>
        <v>0</v>
      </c>
      <c r="L100" s="123"/>
      <c r="M100" s="123"/>
      <c r="N100" s="123"/>
      <c r="O100" s="123"/>
      <c r="P100" s="123"/>
      <c r="Q100" s="123"/>
      <c r="R100" s="123">
        <f t="shared" si="84"/>
        <v>0</v>
      </c>
      <c r="S100" s="123">
        <f t="shared" si="100"/>
        <v>15769.8</v>
      </c>
      <c r="T100" s="123">
        <f t="shared" si="89"/>
        <v>0</v>
      </c>
      <c r="U100" s="123">
        <f t="shared" si="90"/>
        <v>0</v>
      </c>
      <c r="V100" s="123">
        <f t="shared" si="91"/>
        <v>0</v>
      </c>
      <c r="W100" s="123">
        <f t="shared" si="94"/>
        <v>0</v>
      </c>
      <c r="X100" s="123">
        <f t="shared" si="95"/>
        <v>0</v>
      </c>
      <c r="Y100" s="123">
        <f t="shared" si="96"/>
        <v>0</v>
      </c>
      <c r="Z100" s="123">
        <f t="shared" si="97"/>
        <v>0</v>
      </c>
      <c r="AA100" s="123">
        <f t="shared" si="98"/>
        <v>0</v>
      </c>
      <c r="AB100" s="123">
        <f t="shared" si="99"/>
        <v>0</v>
      </c>
      <c r="AC100" s="124">
        <f t="shared" si="86"/>
        <v>0</v>
      </c>
      <c r="AD100" s="306">
        <f t="shared" si="78"/>
        <v>0</v>
      </c>
    </row>
    <row r="101" spans="2:30" s="88" customFormat="1" ht="24">
      <c r="B101" s="120" t="str">
        <f>Orçamento!A85</f>
        <v xml:space="preserve"> 1.10.8 </v>
      </c>
      <c r="C101" s="121" t="str">
        <f>Orçamento!B85</f>
        <v xml:space="preserve"> CPU_SOUSA_004 </v>
      </c>
      <c r="D101" s="120" t="str">
        <f>Orçamento!C85</f>
        <v>Próprio</v>
      </c>
      <c r="E101" s="122" t="str">
        <f>Orçamento!D85</f>
        <v>FUNDO PREPARADOR PRIMER A BASE DE EPOXI, PARA ESTRUTURA METALICA, UMA DEMAO, ESPESSURA DE 25 MICRA (ADAPTADO DE SINAPI 73865/1)</v>
      </c>
      <c r="F101" s="121" t="str">
        <f>Orçamento!E85</f>
        <v>m²</v>
      </c>
      <c r="G101" s="123">
        <f>Orçamento!H85</f>
        <v>13.94</v>
      </c>
      <c r="H101" s="123">
        <f>Orçamento!F85</f>
        <v>340.38</v>
      </c>
      <c r="I101" s="123"/>
      <c r="J101" s="123"/>
      <c r="K101" s="123">
        <f t="shared" si="87"/>
        <v>0</v>
      </c>
      <c r="L101" s="123"/>
      <c r="M101" s="123"/>
      <c r="N101" s="123"/>
      <c r="O101" s="123"/>
      <c r="P101" s="123"/>
      <c r="Q101" s="123"/>
      <c r="R101" s="123">
        <f t="shared" si="84"/>
        <v>0</v>
      </c>
      <c r="S101" s="123">
        <f t="shared" si="100"/>
        <v>4744.8900000000003</v>
      </c>
      <c r="T101" s="123">
        <f t="shared" si="89"/>
        <v>0</v>
      </c>
      <c r="U101" s="123">
        <f t="shared" si="90"/>
        <v>0</v>
      </c>
      <c r="V101" s="123">
        <f t="shared" si="91"/>
        <v>0</v>
      </c>
      <c r="W101" s="123">
        <f t="shared" si="94"/>
        <v>0</v>
      </c>
      <c r="X101" s="123">
        <f t="shared" si="95"/>
        <v>0</v>
      </c>
      <c r="Y101" s="123">
        <f t="shared" si="96"/>
        <v>0</v>
      </c>
      <c r="Z101" s="123">
        <f t="shared" si="97"/>
        <v>0</v>
      </c>
      <c r="AA101" s="123">
        <f t="shared" si="98"/>
        <v>0</v>
      </c>
      <c r="AB101" s="123">
        <f t="shared" si="99"/>
        <v>0</v>
      </c>
      <c r="AC101" s="124">
        <f t="shared" si="86"/>
        <v>0</v>
      </c>
      <c r="AD101" s="306">
        <f t="shared" si="78"/>
        <v>0</v>
      </c>
    </row>
    <row r="102" spans="2:30" s="88" customFormat="1" ht="36">
      <c r="B102" s="120" t="str">
        <f>Orçamento!A86</f>
        <v xml:space="preserve"> 1.10.9 </v>
      </c>
      <c r="C102" s="121" t="str">
        <f>Orçamento!B86</f>
        <v xml:space="preserve"> CPU_SOUSA_005 </v>
      </c>
      <c r="D102" s="120" t="str">
        <f>Orçamento!C86</f>
        <v>Próprio</v>
      </c>
      <c r="E102" s="122" t="str">
        <f>Orçamento!D86</f>
        <v>PINTURA ESMALTE FOSCO, DUAS DEMAOS, SOBRE SUPERFICIE METALICA, INCLUSO UMA DEMAO DE FUNDO ANTICORROSIVO. UTILIZACAO DE REVOLVER ( AR-COMPRIMIDO) (ADAPTADO DE SINAPI 74145/1)</v>
      </c>
      <c r="F102" s="121" t="str">
        <f>Orçamento!E86</f>
        <v>m²</v>
      </c>
      <c r="G102" s="123">
        <f>Orçamento!H86</f>
        <v>17.989999999999998</v>
      </c>
      <c r="H102" s="123">
        <f>Orçamento!F86</f>
        <v>340.38</v>
      </c>
      <c r="I102" s="123"/>
      <c r="J102" s="123"/>
      <c r="K102" s="123">
        <f t="shared" si="87"/>
        <v>0</v>
      </c>
      <c r="L102" s="123"/>
      <c r="M102" s="123"/>
      <c r="N102" s="123"/>
      <c r="O102" s="123"/>
      <c r="P102" s="123"/>
      <c r="Q102" s="123"/>
      <c r="R102" s="123">
        <f t="shared" si="84"/>
        <v>0</v>
      </c>
      <c r="S102" s="123">
        <f t="shared" si="100"/>
        <v>6123.43</v>
      </c>
      <c r="T102" s="123">
        <f t="shared" si="89"/>
        <v>0</v>
      </c>
      <c r="U102" s="123">
        <f t="shared" si="90"/>
        <v>0</v>
      </c>
      <c r="V102" s="123">
        <f t="shared" si="91"/>
        <v>0</v>
      </c>
      <c r="W102" s="123">
        <f t="shared" si="94"/>
        <v>0</v>
      </c>
      <c r="X102" s="123">
        <f t="shared" si="95"/>
        <v>0</v>
      </c>
      <c r="Y102" s="123">
        <f t="shared" si="96"/>
        <v>0</v>
      </c>
      <c r="Z102" s="123">
        <f t="shared" si="97"/>
        <v>0</v>
      </c>
      <c r="AA102" s="123">
        <f t="shared" si="98"/>
        <v>0</v>
      </c>
      <c r="AB102" s="123">
        <f t="shared" si="99"/>
        <v>0</v>
      </c>
      <c r="AC102" s="124">
        <f t="shared" si="86"/>
        <v>0</v>
      </c>
      <c r="AD102" s="306">
        <f t="shared" si="78"/>
        <v>0</v>
      </c>
    </row>
    <row r="103" spans="2:30" s="88" customFormat="1">
      <c r="B103" s="116" t="str">
        <f>Orçamento!A87</f>
        <v xml:space="preserve"> 1.11 </v>
      </c>
      <c r="C103" s="117"/>
      <c r="D103" s="116"/>
      <c r="E103" s="118" t="str">
        <f>Orçamento!D87</f>
        <v>INSTALAÇÃO ELÉTRICA (REFERENTE À TODA QUADRA)</v>
      </c>
      <c r="F103" s="117"/>
      <c r="G103" s="119"/>
      <c r="H103" s="119"/>
      <c r="I103" s="119"/>
      <c r="J103" s="119"/>
      <c r="K103" s="119"/>
      <c r="L103" s="119"/>
      <c r="M103" s="119"/>
      <c r="N103" s="119"/>
      <c r="O103" s="119"/>
      <c r="P103" s="119"/>
      <c r="Q103" s="119"/>
      <c r="R103" s="119"/>
      <c r="S103" s="119">
        <f>SUM(S104:S108)</f>
        <v>577.30999999999995</v>
      </c>
      <c r="T103" s="119">
        <f t="shared" ref="T103:V103" si="101">SUM(T104:T108)</f>
        <v>0</v>
      </c>
      <c r="U103" s="119">
        <f t="shared" si="101"/>
        <v>0</v>
      </c>
      <c r="V103" s="119">
        <f t="shared" si="101"/>
        <v>0</v>
      </c>
      <c r="W103" s="119">
        <f t="shared" ref="W103:AC103" si="102">SUM(W104:W108)</f>
        <v>0</v>
      </c>
      <c r="X103" s="119">
        <f t="shared" si="102"/>
        <v>0</v>
      </c>
      <c r="Y103" s="119">
        <f t="shared" si="102"/>
        <v>0</v>
      </c>
      <c r="Z103" s="119">
        <f t="shared" si="102"/>
        <v>0</v>
      </c>
      <c r="AA103" s="119">
        <f t="shared" si="102"/>
        <v>0</v>
      </c>
      <c r="AB103" s="119">
        <f t="shared" si="102"/>
        <v>0</v>
      </c>
      <c r="AC103" s="119">
        <f t="shared" si="102"/>
        <v>0</v>
      </c>
      <c r="AD103" s="104">
        <f t="shared" si="78"/>
        <v>0</v>
      </c>
    </row>
    <row r="104" spans="2:30" s="88" customFormat="1">
      <c r="B104" s="120" t="str">
        <f>Orçamento!A88</f>
        <v xml:space="preserve"> 1.11.1 </v>
      </c>
      <c r="C104" s="121" t="str">
        <f>Orçamento!B88</f>
        <v xml:space="preserve"> 00002392 </v>
      </c>
      <c r="D104" s="120" t="str">
        <f>Orçamento!C88</f>
        <v>SINAPI</v>
      </c>
      <c r="E104" s="122" t="str">
        <f>Orçamento!D88</f>
        <v>DISJUNTOR TIPO NEMA, TRIPOLAR 10  ATE  50A, TENSAO MAXIMA DE 415 V</v>
      </c>
      <c r="F104" s="121" t="str">
        <f>Orçamento!E88</f>
        <v>UN</v>
      </c>
      <c r="G104" s="123">
        <f>Orçamento!H88</f>
        <v>58.85</v>
      </c>
      <c r="H104" s="123">
        <f>Orçamento!F88</f>
        <v>1</v>
      </c>
      <c r="I104" s="123"/>
      <c r="J104" s="123"/>
      <c r="K104" s="123">
        <f t="shared" si="87"/>
        <v>0</v>
      </c>
      <c r="L104" s="123"/>
      <c r="M104" s="123"/>
      <c r="N104" s="123"/>
      <c r="O104" s="123"/>
      <c r="P104" s="123"/>
      <c r="Q104" s="123"/>
      <c r="R104" s="123">
        <f t="shared" si="84"/>
        <v>0</v>
      </c>
      <c r="S104" s="123">
        <f>ROUNDDOWN($H104*$G104,2)</f>
        <v>58.85</v>
      </c>
      <c r="T104" s="123">
        <f t="shared" si="89"/>
        <v>0</v>
      </c>
      <c r="U104" s="123">
        <f t="shared" si="90"/>
        <v>0</v>
      </c>
      <c r="V104" s="123">
        <f t="shared" si="91"/>
        <v>0</v>
      </c>
      <c r="W104" s="123">
        <f t="shared" ref="W104:AB108" si="103">ROUNDDOWN(L104*$G104,2)</f>
        <v>0</v>
      </c>
      <c r="X104" s="123">
        <f t="shared" si="103"/>
        <v>0</v>
      </c>
      <c r="Y104" s="123">
        <f t="shared" si="103"/>
        <v>0</v>
      </c>
      <c r="Z104" s="123">
        <f t="shared" si="103"/>
        <v>0</v>
      </c>
      <c r="AA104" s="123">
        <f t="shared" si="103"/>
        <v>0</v>
      </c>
      <c r="AB104" s="123">
        <f t="shared" si="103"/>
        <v>0</v>
      </c>
      <c r="AC104" s="124">
        <f t="shared" si="86"/>
        <v>0</v>
      </c>
      <c r="AD104" s="306">
        <f t="shared" si="78"/>
        <v>0</v>
      </c>
    </row>
    <row r="105" spans="2:30" s="88" customFormat="1" ht="24">
      <c r="B105" s="120" t="str">
        <f>Orçamento!A89</f>
        <v xml:space="preserve"> 1.11.2 </v>
      </c>
      <c r="C105" s="121" t="str">
        <f>Orçamento!B89</f>
        <v xml:space="preserve"> 93656 </v>
      </c>
      <c r="D105" s="120" t="str">
        <f>Orçamento!C89</f>
        <v>SINAPI</v>
      </c>
      <c r="E105" s="122" t="str">
        <f>Orçamento!D89</f>
        <v>DISJUNTOR MONOPOLAR TIPO DIN, CORRENTE NOMINAL DE 25A - FORNECIMENTO E INSTALAÇÃO. AF_10/2020</v>
      </c>
      <c r="F105" s="121" t="str">
        <f>Orçamento!E89</f>
        <v>UN</v>
      </c>
      <c r="G105" s="123">
        <f>Orçamento!H89</f>
        <v>10.6</v>
      </c>
      <c r="H105" s="123">
        <f>Orçamento!F89</f>
        <v>1</v>
      </c>
      <c r="I105" s="123"/>
      <c r="J105" s="123"/>
      <c r="K105" s="123">
        <f t="shared" si="87"/>
        <v>0</v>
      </c>
      <c r="L105" s="123"/>
      <c r="M105" s="123"/>
      <c r="N105" s="123"/>
      <c r="O105" s="123"/>
      <c r="P105" s="123"/>
      <c r="Q105" s="123"/>
      <c r="R105" s="123">
        <f t="shared" si="84"/>
        <v>0</v>
      </c>
      <c r="S105" s="123">
        <f t="shared" ref="S105:S108" si="104">ROUNDDOWN($H105*$G105,2)</f>
        <v>10.6</v>
      </c>
      <c r="T105" s="123">
        <f t="shared" si="89"/>
        <v>0</v>
      </c>
      <c r="U105" s="123">
        <f t="shared" si="90"/>
        <v>0</v>
      </c>
      <c r="V105" s="123">
        <f t="shared" si="91"/>
        <v>0</v>
      </c>
      <c r="W105" s="123">
        <f t="shared" si="103"/>
        <v>0</v>
      </c>
      <c r="X105" s="123">
        <f t="shared" si="103"/>
        <v>0</v>
      </c>
      <c r="Y105" s="123">
        <f t="shared" si="103"/>
        <v>0</v>
      </c>
      <c r="Z105" s="123">
        <f t="shared" si="103"/>
        <v>0</v>
      </c>
      <c r="AA105" s="123">
        <f t="shared" si="103"/>
        <v>0</v>
      </c>
      <c r="AB105" s="123">
        <f t="shared" si="103"/>
        <v>0</v>
      </c>
      <c r="AC105" s="124">
        <f t="shared" si="86"/>
        <v>0</v>
      </c>
      <c r="AD105" s="306">
        <f t="shared" si="78"/>
        <v>0</v>
      </c>
    </row>
    <row r="106" spans="2:30" s="88" customFormat="1" ht="24">
      <c r="B106" s="120" t="str">
        <f>Orçamento!A90</f>
        <v xml:space="preserve"> 1.11.3 </v>
      </c>
      <c r="C106" s="121" t="str">
        <f>Orçamento!B90</f>
        <v xml:space="preserve"> 93653 </v>
      </c>
      <c r="D106" s="120" t="str">
        <f>Orçamento!C90</f>
        <v>SINAPI</v>
      </c>
      <c r="E106" s="122" t="str">
        <f>Orçamento!D90</f>
        <v>DISJUNTOR MONOPOLAR TIPO DIN, CORRENTE NOMINAL DE 10A - FORNECIMENTO E INSTALAÇÃO. AF_10/2020</v>
      </c>
      <c r="F106" s="121" t="str">
        <f>Orçamento!E90</f>
        <v>UN</v>
      </c>
      <c r="G106" s="123">
        <f>Orçamento!H90</f>
        <v>9.1999999999999993</v>
      </c>
      <c r="H106" s="123">
        <f>Orçamento!F90</f>
        <v>7</v>
      </c>
      <c r="I106" s="123"/>
      <c r="J106" s="123"/>
      <c r="K106" s="123">
        <f t="shared" si="87"/>
        <v>0</v>
      </c>
      <c r="L106" s="123"/>
      <c r="M106" s="123"/>
      <c r="N106" s="123"/>
      <c r="O106" s="123"/>
      <c r="P106" s="123"/>
      <c r="Q106" s="123"/>
      <c r="R106" s="123">
        <f t="shared" si="84"/>
        <v>0</v>
      </c>
      <c r="S106" s="123">
        <f t="shared" si="104"/>
        <v>64.400000000000006</v>
      </c>
      <c r="T106" s="123">
        <f t="shared" si="89"/>
        <v>0</v>
      </c>
      <c r="U106" s="123">
        <f t="shared" si="90"/>
        <v>0</v>
      </c>
      <c r="V106" s="123">
        <f t="shared" si="91"/>
        <v>0</v>
      </c>
      <c r="W106" s="123">
        <f t="shared" si="103"/>
        <v>0</v>
      </c>
      <c r="X106" s="123">
        <f t="shared" si="103"/>
        <v>0</v>
      </c>
      <c r="Y106" s="123">
        <f t="shared" si="103"/>
        <v>0</v>
      </c>
      <c r="Z106" s="123">
        <f t="shared" si="103"/>
        <v>0</v>
      </c>
      <c r="AA106" s="123">
        <f t="shared" si="103"/>
        <v>0</v>
      </c>
      <c r="AB106" s="123">
        <f t="shared" si="103"/>
        <v>0</v>
      </c>
      <c r="AC106" s="124">
        <f t="shared" si="86"/>
        <v>0</v>
      </c>
      <c r="AD106" s="306">
        <f t="shared" si="78"/>
        <v>0</v>
      </c>
    </row>
    <row r="107" spans="2:30" s="88" customFormat="1" ht="24">
      <c r="B107" s="120" t="str">
        <f>Orçamento!A91</f>
        <v xml:space="preserve"> 1.11.4 </v>
      </c>
      <c r="C107" s="121" t="str">
        <f>Orçamento!B91</f>
        <v xml:space="preserve"> 93654 </v>
      </c>
      <c r="D107" s="120" t="str">
        <f>Orçamento!C91</f>
        <v>SINAPI</v>
      </c>
      <c r="E107" s="122" t="str">
        <f>Orçamento!D91</f>
        <v>DISJUNTOR MONOPOLAR TIPO DIN, CORRENTE NOMINAL DE 16A - FORNECIMENTO E INSTALAÇÃO. AF_10/2020</v>
      </c>
      <c r="F107" s="121" t="str">
        <f>Orçamento!E91</f>
        <v>UN</v>
      </c>
      <c r="G107" s="123">
        <f>Orçamento!H91</f>
        <v>9.69</v>
      </c>
      <c r="H107" s="123">
        <f>Orçamento!F91</f>
        <v>2</v>
      </c>
      <c r="I107" s="123"/>
      <c r="J107" s="123"/>
      <c r="K107" s="123">
        <f t="shared" si="87"/>
        <v>0</v>
      </c>
      <c r="L107" s="123"/>
      <c r="M107" s="123"/>
      <c r="N107" s="123"/>
      <c r="O107" s="123"/>
      <c r="P107" s="123"/>
      <c r="Q107" s="123"/>
      <c r="R107" s="123">
        <f t="shared" si="84"/>
        <v>0</v>
      </c>
      <c r="S107" s="123">
        <f t="shared" si="104"/>
        <v>19.38</v>
      </c>
      <c r="T107" s="123">
        <f t="shared" si="89"/>
        <v>0</v>
      </c>
      <c r="U107" s="123">
        <f t="shared" si="90"/>
        <v>0</v>
      </c>
      <c r="V107" s="123">
        <f t="shared" si="91"/>
        <v>0</v>
      </c>
      <c r="W107" s="123">
        <f t="shared" si="103"/>
        <v>0</v>
      </c>
      <c r="X107" s="123">
        <f t="shared" si="103"/>
        <v>0</v>
      </c>
      <c r="Y107" s="123">
        <f t="shared" si="103"/>
        <v>0</v>
      </c>
      <c r="Z107" s="123">
        <f t="shared" si="103"/>
        <v>0</v>
      </c>
      <c r="AA107" s="123">
        <f t="shared" si="103"/>
        <v>0</v>
      </c>
      <c r="AB107" s="123">
        <f t="shared" si="103"/>
        <v>0</v>
      </c>
      <c r="AC107" s="124">
        <f t="shared" si="86"/>
        <v>0</v>
      </c>
      <c r="AD107" s="306">
        <f t="shared" si="78"/>
        <v>0</v>
      </c>
    </row>
    <row r="108" spans="2:30" s="88" customFormat="1" ht="36">
      <c r="B108" s="120" t="str">
        <f>Orçamento!A92</f>
        <v xml:space="preserve"> 1.11.5 </v>
      </c>
      <c r="C108" s="121" t="str">
        <f>Orçamento!B92</f>
        <v xml:space="preserve"> 101875 </v>
      </c>
      <c r="D108" s="120" t="str">
        <f>Orçamento!C92</f>
        <v>SINAPI</v>
      </c>
      <c r="E108" s="122" t="str">
        <f>Orçamento!D92</f>
        <v>QUADRO DE DISTRIBUIÇÃO DE ENERGIA EM CHAPA DE AÇO GALVANIZADO, DE EMBUTIR, COM BARRAMENTO TRIFÁSICO, PARA 12 DISJUNTORES DIN 100A - FORNECIMENTO E INSTALAÇÃO. AF_10/2020</v>
      </c>
      <c r="F108" s="121" t="str">
        <f>Orçamento!E92</f>
        <v>UN</v>
      </c>
      <c r="G108" s="123">
        <f>Orçamento!H92</f>
        <v>424.08</v>
      </c>
      <c r="H108" s="123">
        <f>Orçamento!F92</f>
        <v>1</v>
      </c>
      <c r="I108" s="123"/>
      <c r="J108" s="123"/>
      <c r="K108" s="123">
        <f t="shared" si="87"/>
        <v>0</v>
      </c>
      <c r="L108" s="123"/>
      <c r="M108" s="123"/>
      <c r="N108" s="123"/>
      <c r="O108" s="123"/>
      <c r="P108" s="123"/>
      <c r="Q108" s="123"/>
      <c r="R108" s="123">
        <f t="shared" si="84"/>
        <v>0</v>
      </c>
      <c r="S108" s="123">
        <f t="shared" si="104"/>
        <v>424.08</v>
      </c>
      <c r="T108" s="123">
        <f t="shared" si="89"/>
        <v>0</v>
      </c>
      <c r="U108" s="123">
        <f t="shared" si="90"/>
        <v>0</v>
      </c>
      <c r="V108" s="123">
        <f t="shared" si="91"/>
        <v>0</v>
      </c>
      <c r="W108" s="123">
        <f t="shared" si="103"/>
        <v>0</v>
      </c>
      <c r="X108" s="123">
        <f t="shared" si="103"/>
        <v>0</v>
      </c>
      <c r="Y108" s="123">
        <f t="shared" si="103"/>
        <v>0</v>
      </c>
      <c r="Z108" s="123">
        <f t="shared" si="103"/>
        <v>0</v>
      </c>
      <c r="AA108" s="123">
        <f t="shared" si="103"/>
        <v>0</v>
      </c>
      <c r="AB108" s="123">
        <f t="shared" si="103"/>
        <v>0</v>
      </c>
      <c r="AC108" s="124">
        <f t="shared" si="86"/>
        <v>0</v>
      </c>
      <c r="AD108" s="306">
        <f t="shared" si="78"/>
        <v>0</v>
      </c>
    </row>
    <row r="109" spans="2:30" s="88" customFormat="1">
      <c r="B109" s="116" t="str">
        <f>Orçamento!A93</f>
        <v xml:space="preserve"> 1.12 </v>
      </c>
      <c r="C109" s="117"/>
      <c r="D109" s="116"/>
      <c r="E109" s="118" t="str">
        <f>Orçamento!D93</f>
        <v>ELETRODUTOS E ACESSORIOS</v>
      </c>
      <c r="F109" s="117"/>
      <c r="G109" s="119"/>
      <c r="H109" s="119"/>
      <c r="I109" s="119"/>
      <c r="J109" s="119"/>
      <c r="K109" s="119"/>
      <c r="L109" s="119"/>
      <c r="M109" s="119"/>
      <c r="N109" s="119"/>
      <c r="O109" s="119"/>
      <c r="P109" s="119"/>
      <c r="Q109" s="119"/>
      <c r="R109" s="119"/>
      <c r="S109" s="119">
        <f>SUM(S110:S116)</f>
        <v>2537.3199999999997</v>
      </c>
      <c r="T109" s="119">
        <f t="shared" ref="T109:V109" si="105">SUM(T110:T116)</f>
        <v>0</v>
      </c>
      <c r="U109" s="119">
        <f t="shared" si="105"/>
        <v>0</v>
      </c>
      <c r="V109" s="119">
        <f t="shared" si="105"/>
        <v>0</v>
      </c>
      <c r="W109" s="119">
        <f t="shared" ref="W109:AC109" si="106">SUM(W110:W116)</f>
        <v>0</v>
      </c>
      <c r="X109" s="119">
        <f t="shared" si="106"/>
        <v>0</v>
      </c>
      <c r="Y109" s="119">
        <f t="shared" si="106"/>
        <v>0</v>
      </c>
      <c r="Z109" s="119">
        <f t="shared" si="106"/>
        <v>0</v>
      </c>
      <c r="AA109" s="119">
        <f t="shared" si="106"/>
        <v>0</v>
      </c>
      <c r="AB109" s="119">
        <f t="shared" si="106"/>
        <v>0</v>
      </c>
      <c r="AC109" s="119">
        <f t="shared" si="106"/>
        <v>0</v>
      </c>
      <c r="AD109" s="104">
        <f t="shared" si="78"/>
        <v>0</v>
      </c>
    </row>
    <row r="110" spans="2:30" s="88" customFormat="1" ht="24">
      <c r="B110" s="120" t="str">
        <f>Orçamento!A94</f>
        <v xml:space="preserve"> 1.12.1 </v>
      </c>
      <c r="C110" s="121" t="str">
        <f>Orçamento!B94</f>
        <v xml:space="preserve"> 90447 </v>
      </c>
      <c r="D110" s="120" t="str">
        <f>Orçamento!C94</f>
        <v>SINAPI</v>
      </c>
      <c r="E110" s="122" t="str">
        <f>Orçamento!D94</f>
        <v>RASGO EM ALVENARIA PARA ELETRODUTOS COM DIAMETROS MENORES OU IGUAIS A 40 MM. AF_05/2015</v>
      </c>
      <c r="F110" s="121" t="str">
        <f>Orçamento!E94</f>
        <v>M</v>
      </c>
      <c r="G110" s="123">
        <f>Orçamento!H94</f>
        <v>5.37</v>
      </c>
      <c r="H110" s="123">
        <f>Orçamento!F94</f>
        <v>147.97999999999999</v>
      </c>
      <c r="I110" s="123"/>
      <c r="J110" s="123"/>
      <c r="K110" s="123">
        <f t="shared" si="87"/>
        <v>0</v>
      </c>
      <c r="L110" s="123"/>
      <c r="M110" s="123"/>
      <c r="N110" s="123"/>
      <c r="O110" s="123"/>
      <c r="P110" s="123"/>
      <c r="Q110" s="123"/>
      <c r="R110" s="123">
        <f t="shared" si="84"/>
        <v>0</v>
      </c>
      <c r="S110" s="123">
        <f>ROUNDDOWN($H110*$G110,2)</f>
        <v>794.65</v>
      </c>
      <c r="T110" s="123">
        <f t="shared" si="89"/>
        <v>0</v>
      </c>
      <c r="U110" s="123">
        <f t="shared" si="90"/>
        <v>0</v>
      </c>
      <c r="V110" s="123">
        <f t="shared" si="91"/>
        <v>0</v>
      </c>
      <c r="W110" s="123">
        <f t="shared" ref="W110:AB116" si="107">ROUNDDOWN(L110*$G110,2)</f>
        <v>0</v>
      </c>
      <c r="X110" s="123">
        <f t="shared" si="107"/>
        <v>0</v>
      </c>
      <c r="Y110" s="123">
        <f t="shared" si="107"/>
        <v>0</v>
      </c>
      <c r="Z110" s="123">
        <f t="shared" si="107"/>
        <v>0</v>
      </c>
      <c r="AA110" s="123">
        <f t="shared" si="107"/>
        <v>0</v>
      </c>
      <c r="AB110" s="123">
        <f t="shared" si="107"/>
        <v>0</v>
      </c>
      <c r="AC110" s="124">
        <f t="shared" si="86"/>
        <v>0</v>
      </c>
      <c r="AD110" s="306">
        <f t="shared" si="78"/>
        <v>0</v>
      </c>
    </row>
    <row r="111" spans="2:30" s="88" customFormat="1" ht="24">
      <c r="B111" s="120" t="str">
        <f>Orçamento!A95</f>
        <v xml:space="preserve"> 1.12.2 </v>
      </c>
      <c r="C111" s="121" t="str">
        <f>Orçamento!B95</f>
        <v xml:space="preserve"> 91846 </v>
      </c>
      <c r="D111" s="120" t="str">
        <f>Orçamento!C95</f>
        <v>SINAPI</v>
      </c>
      <c r="E111" s="122" t="str">
        <f>Orçamento!D95</f>
        <v>ELETRODUTO FLEXÍVEL CORRUGADO, PVC, DN 32 MM (1"), PARA CIRCUITOS TERMINAIS, INSTALADO EM LAJE - FORNECIMENTO E INSTALAÇÃO. AF_12/2015</v>
      </c>
      <c r="F111" s="121" t="str">
        <f>Orçamento!E95</f>
        <v>M</v>
      </c>
      <c r="G111" s="123">
        <f>Orçamento!H95</f>
        <v>7.33</v>
      </c>
      <c r="H111" s="123">
        <f>Orçamento!F95</f>
        <v>36.9</v>
      </c>
      <c r="I111" s="123"/>
      <c r="J111" s="123"/>
      <c r="K111" s="123">
        <f t="shared" si="87"/>
        <v>0</v>
      </c>
      <c r="L111" s="123"/>
      <c r="M111" s="123"/>
      <c r="N111" s="123"/>
      <c r="O111" s="123"/>
      <c r="P111" s="123"/>
      <c r="Q111" s="123"/>
      <c r="R111" s="123">
        <f t="shared" si="84"/>
        <v>0</v>
      </c>
      <c r="S111" s="123">
        <f t="shared" ref="S111:S116" si="108">ROUNDDOWN($H111*$G111,2)</f>
        <v>270.47000000000003</v>
      </c>
      <c r="T111" s="123">
        <f t="shared" si="89"/>
        <v>0</v>
      </c>
      <c r="U111" s="123">
        <f t="shared" si="90"/>
        <v>0</v>
      </c>
      <c r="V111" s="123">
        <f t="shared" si="91"/>
        <v>0</v>
      </c>
      <c r="W111" s="123">
        <f t="shared" si="107"/>
        <v>0</v>
      </c>
      <c r="X111" s="123">
        <f t="shared" si="107"/>
        <v>0</v>
      </c>
      <c r="Y111" s="123">
        <f t="shared" si="107"/>
        <v>0</v>
      </c>
      <c r="Z111" s="123">
        <f t="shared" si="107"/>
        <v>0</v>
      </c>
      <c r="AA111" s="123">
        <f t="shared" si="107"/>
        <v>0</v>
      </c>
      <c r="AB111" s="123">
        <f t="shared" si="107"/>
        <v>0</v>
      </c>
      <c r="AC111" s="124">
        <f t="shared" si="86"/>
        <v>0</v>
      </c>
      <c r="AD111" s="306">
        <f t="shared" si="78"/>
        <v>0</v>
      </c>
    </row>
    <row r="112" spans="2:30" s="88" customFormat="1" ht="24">
      <c r="B112" s="120" t="str">
        <f>Orçamento!A96</f>
        <v xml:space="preserve"> 1.12.3 </v>
      </c>
      <c r="C112" s="121" t="str">
        <f>Orçamento!B96</f>
        <v xml:space="preserve"> 91856 </v>
      </c>
      <c r="D112" s="120" t="str">
        <f>Orçamento!C96</f>
        <v>SINAPI</v>
      </c>
      <c r="E112" s="122" t="str">
        <f>Orçamento!D96</f>
        <v>ELETRODUTO FLEXÍVEL CORRUGADO, PVC, DN 32 MM (1"), PARA CIRCUITOS TERMINAIS, INSTALADO EM PAREDE - FORNECIMENTO E INSTALAÇÃO. AF_12/2015</v>
      </c>
      <c r="F112" s="121" t="str">
        <f>Orçamento!E96</f>
        <v>M</v>
      </c>
      <c r="G112" s="123">
        <f>Orçamento!H96</f>
        <v>9.27</v>
      </c>
      <c r="H112" s="123">
        <f>Orçamento!F96</f>
        <v>147.97999999999999</v>
      </c>
      <c r="I112" s="123"/>
      <c r="J112" s="123"/>
      <c r="K112" s="123">
        <f t="shared" si="87"/>
        <v>0</v>
      </c>
      <c r="L112" s="123"/>
      <c r="M112" s="123"/>
      <c r="N112" s="123"/>
      <c r="O112" s="123"/>
      <c r="P112" s="123"/>
      <c r="Q112" s="123"/>
      <c r="R112" s="123">
        <f t="shared" si="84"/>
        <v>0</v>
      </c>
      <c r="S112" s="123">
        <f t="shared" si="108"/>
        <v>1371.77</v>
      </c>
      <c r="T112" s="123">
        <f t="shared" si="89"/>
        <v>0</v>
      </c>
      <c r="U112" s="123">
        <f t="shared" si="90"/>
        <v>0</v>
      </c>
      <c r="V112" s="123">
        <f t="shared" si="91"/>
        <v>0</v>
      </c>
      <c r="W112" s="123">
        <f t="shared" si="107"/>
        <v>0</v>
      </c>
      <c r="X112" s="123">
        <f t="shared" si="107"/>
        <v>0</v>
      </c>
      <c r="Y112" s="123">
        <f t="shared" si="107"/>
        <v>0</v>
      </c>
      <c r="Z112" s="123">
        <f t="shared" si="107"/>
        <v>0</v>
      </c>
      <c r="AA112" s="123">
        <f t="shared" si="107"/>
        <v>0</v>
      </c>
      <c r="AB112" s="123">
        <f t="shared" si="107"/>
        <v>0</v>
      </c>
      <c r="AC112" s="124">
        <f t="shared" si="86"/>
        <v>0</v>
      </c>
      <c r="AD112" s="306">
        <f t="shared" si="78"/>
        <v>0</v>
      </c>
    </row>
    <row r="113" spans="2:30" s="88" customFormat="1">
      <c r="B113" s="120" t="str">
        <f>Orçamento!A97</f>
        <v xml:space="preserve"> 1.12.4 </v>
      </c>
      <c r="C113" s="121" t="str">
        <f>Orçamento!B97</f>
        <v xml:space="preserve"> 91937 </v>
      </c>
      <c r="D113" s="120" t="str">
        <f>Orçamento!C97</f>
        <v>SINAPI</v>
      </c>
      <c r="E113" s="122" t="str">
        <f>Orçamento!D97</f>
        <v>CAIXA OCTOGONAL 3" X 3", PVC, INSTALADA EM LAJE - FORNECIMENTO E INSTALAÇÃO. AF_12/2015</v>
      </c>
      <c r="F113" s="121" t="str">
        <f>Orçamento!E97</f>
        <v>UN</v>
      </c>
      <c r="G113" s="123">
        <f>Orçamento!H97</f>
        <v>8.9700000000000006</v>
      </c>
      <c r="H113" s="123">
        <f>Orçamento!F97</f>
        <v>3</v>
      </c>
      <c r="I113" s="123"/>
      <c r="J113" s="123"/>
      <c r="K113" s="123">
        <f t="shared" si="87"/>
        <v>0</v>
      </c>
      <c r="L113" s="123"/>
      <c r="M113" s="123"/>
      <c r="N113" s="123"/>
      <c r="O113" s="123"/>
      <c r="P113" s="123"/>
      <c r="Q113" s="123"/>
      <c r="R113" s="123">
        <f t="shared" si="84"/>
        <v>0</v>
      </c>
      <c r="S113" s="123">
        <f t="shared" si="108"/>
        <v>26.91</v>
      </c>
      <c r="T113" s="123">
        <f t="shared" si="89"/>
        <v>0</v>
      </c>
      <c r="U113" s="123">
        <f t="shared" si="90"/>
        <v>0</v>
      </c>
      <c r="V113" s="123">
        <f t="shared" si="91"/>
        <v>0</v>
      </c>
      <c r="W113" s="123">
        <f t="shared" si="107"/>
        <v>0</v>
      </c>
      <c r="X113" s="123">
        <f t="shared" si="107"/>
        <v>0</v>
      </c>
      <c r="Y113" s="123">
        <f t="shared" si="107"/>
        <v>0</v>
      </c>
      <c r="Z113" s="123">
        <f t="shared" si="107"/>
        <v>0</v>
      </c>
      <c r="AA113" s="123">
        <f t="shared" si="107"/>
        <v>0</v>
      </c>
      <c r="AB113" s="123">
        <f t="shared" si="107"/>
        <v>0</v>
      </c>
      <c r="AC113" s="124">
        <f t="shared" si="86"/>
        <v>0</v>
      </c>
      <c r="AD113" s="306">
        <f t="shared" si="78"/>
        <v>0</v>
      </c>
    </row>
    <row r="114" spans="2:30" s="88" customFormat="1" ht="24">
      <c r="B114" s="120" t="str">
        <f>Orçamento!A98</f>
        <v xml:space="preserve"> 1.12.5 </v>
      </c>
      <c r="C114" s="121" t="str">
        <f>Orçamento!B98</f>
        <v xml:space="preserve"> 91939 </v>
      </c>
      <c r="D114" s="120" t="str">
        <f>Orçamento!C98</f>
        <v>SINAPI</v>
      </c>
      <c r="E114" s="122" t="str">
        <f>Orçamento!D98</f>
        <v>CAIXA RETANGULAR 4" X 2" ALTA (2,00 M DO PISO), PVC, INSTALADA EM PAREDE - FORNECIMENTO E INSTALAÇÃO. AF_12/2015</v>
      </c>
      <c r="F114" s="121" t="str">
        <f>Orçamento!E98</f>
        <v>UN</v>
      </c>
      <c r="G114" s="123">
        <f>Orçamento!H98</f>
        <v>22.71</v>
      </c>
      <c r="H114" s="123">
        <f>Orçamento!F98</f>
        <v>2</v>
      </c>
      <c r="I114" s="123"/>
      <c r="J114" s="123"/>
      <c r="K114" s="123">
        <f t="shared" si="87"/>
        <v>0</v>
      </c>
      <c r="L114" s="123"/>
      <c r="M114" s="123"/>
      <c r="N114" s="123"/>
      <c r="O114" s="123"/>
      <c r="P114" s="123"/>
      <c r="Q114" s="123"/>
      <c r="R114" s="123">
        <f t="shared" si="84"/>
        <v>0</v>
      </c>
      <c r="S114" s="123">
        <f t="shared" si="108"/>
        <v>45.42</v>
      </c>
      <c r="T114" s="123">
        <f t="shared" si="89"/>
        <v>0</v>
      </c>
      <c r="U114" s="123">
        <f t="shared" si="90"/>
        <v>0</v>
      </c>
      <c r="V114" s="123">
        <f t="shared" si="91"/>
        <v>0</v>
      </c>
      <c r="W114" s="123">
        <f t="shared" si="107"/>
        <v>0</v>
      </c>
      <c r="X114" s="123">
        <f t="shared" si="107"/>
        <v>0</v>
      </c>
      <c r="Y114" s="123">
        <f t="shared" si="107"/>
        <v>0</v>
      </c>
      <c r="Z114" s="123">
        <f t="shared" si="107"/>
        <v>0</v>
      </c>
      <c r="AA114" s="123">
        <f t="shared" si="107"/>
        <v>0</v>
      </c>
      <c r="AB114" s="123">
        <f t="shared" si="107"/>
        <v>0</v>
      </c>
      <c r="AC114" s="124">
        <f t="shared" si="86"/>
        <v>0</v>
      </c>
      <c r="AD114" s="306">
        <f t="shared" si="78"/>
        <v>0</v>
      </c>
    </row>
    <row r="115" spans="2:30" s="88" customFormat="1" ht="24">
      <c r="B115" s="120" t="str">
        <f>Orçamento!A99</f>
        <v xml:space="preserve"> 1.12.6 </v>
      </c>
      <c r="C115" s="121" t="str">
        <f>Orçamento!B99</f>
        <v xml:space="preserve"> 91940 </v>
      </c>
      <c r="D115" s="120" t="str">
        <f>Orçamento!C99</f>
        <v>SINAPI</v>
      </c>
      <c r="E115" s="122" t="str">
        <f>Orçamento!D99</f>
        <v>CAIXA RETANGULAR 4" X 2" MÉDIA (1,30 M DO PISO), PVC, INSTALADA EM PAREDE - FORNECIMENTO E INSTALAÇÃO. AF_12/2015</v>
      </c>
      <c r="F115" s="121" t="str">
        <f>Orçamento!E99</f>
        <v>UN</v>
      </c>
      <c r="G115" s="123">
        <f>Orçamento!H99</f>
        <v>12.04</v>
      </c>
      <c r="H115" s="123">
        <f>Orçamento!F99</f>
        <v>1</v>
      </c>
      <c r="I115" s="123"/>
      <c r="J115" s="123"/>
      <c r="K115" s="123">
        <f t="shared" si="87"/>
        <v>0</v>
      </c>
      <c r="L115" s="123"/>
      <c r="M115" s="123"/>
      <c r="N115" s="123"/>
      <c r="O115" s="123"/>
      <c r="P115" s="123"/>
      <c r="Q115" s="123"/>
      <c r="R115" s="123">
        <f t="shared" si="84"/>
        <v>0</v>
      </c>
      <c r="S115" s="123">
        <f t="shared" si="108"/>
        <v>12.04</v>
      </c>
      <c r="T115" s="123">
        <f t="shared" si="89"/>
        <v>0</v>
      </c>
      <c r="U115" s="123">
        <f t="shared" si="90"/>
        <v>0</v>
      </c>
      <c r="V115" s="123">
        <f t="shared" si="91"/>
        <v>0</v>
      </c>
      <c r="W115" s="123">
        <f t="shared" si="107"/>
        <v>0</v>
      </c>
      <c r="X115" s="123">
        <f t="shared" si="107"/>
        <v>0</v>
      </c>
      <c r="Y115" s="123">
        <f t="shared" si="107"/>
        <v>0</v>
      </c>
      <c r="Z115" s="123">
        <f t="shared" si="107"/>
        <v>0</v>
      </c>
      <c r="AA115" s="123">
        <f t="shared" si="107"/>
        <v>0</v>
      </c>
      <c r="AB115" s="123">
        <f t="shared" si="107"/>
        <v>0</v>
      </c>
      <c r="AC115" s="124">
        <f t="shared" si="86"/>
        <v>0</v>
      </c>
      <c r="AD115" s="306">
        <f t="shared" si="78"/>
        <v>0</v>
      </c>
    </row>
    <row r="116" spans="2:30" s="88" customFormat="1" ht="24">
      <c r="B116" s="120" t="str">
        <f>Orçamento!A100</f>
        <v xml:space="preserve"> 1.12.7 </v>
      </c>
      <c r="C116" s="121" t="str">
        <f>Orçamento!B100</f>
        <v xml:space="preserve"> 91941 </v>
      </c>
      <c r="D116" s="120" t="str">
        <f>Orçamento!C100</f>
        <v>SINAPI</v>
      </c>
      <c r="E116" s="122" t="str">
        <f>Orçamento!D100</f>
        <v>CAIXA RETANGULAR 4" X 2" BAIXA (0,30 M DO PISO), PVC, INSTALADA EM PAREDE - FORNECIMENTO E INSTALAÇÃO. AF_12/2015</v>
      </c>
      <c r="F116" s="121" t="str">
        <f>Orçamento!E100</f>
        <v>UN</v>
      </c>
      <c r="G116" s="123">
        <f>Orçamento!H100</f>
        <v>8.0299999999999994</v>
      </c>
      <c r="H116" s="123">
        <f>Orçamento!F100</f>
        <v>2</v>
      </c>
      <c r="I116" s="123"/>
      <c r="J116" s="123"/>
      <c r="K116" s="123">
        <f t="shared" si="87"/>
        <v>0</v>
      </c>
      <c r="L116" s="123"/>
      <c r="M116" s="123"/>
      <c r="N116" s="123"/>
      <c r="O116" s="123"/>
      <c r="P116" s="123"/>
      <c r="Q116" s="123"/>
      <c r="R116" s="123">
        <f t="shared" si="84"/>
        <v>0</v>
      </c>
      <c r="S116" s="123">
        <f t="shared" si="108"/>
        <v>16.059999999999999</v>
      </c>
      <c r="T116" s="123">
        <f t="shared" si="89"/>
        <v>0</v>
      </c>
      <c r="U116" s="123">
        <f t="shared" si="90"/>
        <v>0</v>
      </c>
      <c r="V116" s="123">
        <f t="shared" si="91"/>
        <v>0</v>
      </c>
      <c r="W116" s="123">
        <f t="shared" si="107"/>
        <v>0</v>
      </c>
      <c r="X116" s="123">
        <f t="shared" si="107"/>
        <v>0</v>
      </c>
      <c r="Y116" s="123">
        <f t="shared" si="107"/>
        <v>0</v>
      </c>
      <c r="Z116" s="123">
        <f t="shared" si="107"/>
        <v>0</v>
      </c>
      <c r="AA116" s="123">
        <f t="shared" si="107"/>
        <v>0</v>
      </c>
      <c r="AB116" s="123">
        <f t="shared" si="107"/>
        <v>0</v>
      </c>
      <c r="AC116" s="124">
        <f t="shared" si="86"/>
        <v>0</v>
      </c>
      <c r="AD116" s="306">
        <f t="shared" si="78"/>
        <v>0</v>
      </c>
    </row>
    <row r="117" spans="2:30" s="88" customFormat="1">
      <c r="B117" s="116" t="str">
        <f>Orçamento!A101</f>
        <v xml:space="preserve"> 1.13 </v>
      </c>
      <c r="C117" s="117"/>
      <c r="D117" s="116"/>
      <c r="E117" s="118" t="str">
        <f>Orçamento!D101</f>
        <v>CABOS E FIOS</v>
      </c>
      <c r="F117" s="117"/>
      <c r="G117" s="119"/>
      <c r="H117" s="119"/>
      <c r="I117" s="119"/>
      <c r="J117" s="119"/>
      <c r="K117" s="119"/>
      <c r="L117" s="119"/>
      <c r="M117" s="119"/>
      <c r="N117" s="119"/>
      <c r="O117" s="119"/>
      <c r="P117" s="119"/>
      <c r="Q117" s="119"/>
      <c r="R117" s="119"/>
      <c r="S117" s="119">
        <f>SUM(S118:S119)</f>
        <v>2806.09</v>
      </c>
      <c r="T117" s="119">
        <f t="shared" ref="T117:V117" si="109">SUM(T118:T119)</f>
        <v>0</v>
      </c>
      <c r="U117" s="119">
        <f t="shared" si="109"/>
        <v>0</v>
      </c>
      <c r="V117" s="119">
        <f t="shared" si="109"/>
        <v>0</v>
      </c>
      <c r="W117" s="119">
        <f t="shared" ref="W117:AC117" si="110">SUM(W118:W119)</f>
        <v>0</v>
      </c>
      <c r="X117" s="119">
        <f t="shared" si="110"/>
        <v>0</v>
      </c>
      <c r="Y117" s="119">
        <f t="shared" si="110"/>
        <v>0</v>
      </c>
      <c r="Z117" s="119">
        <f t="shared" si="110"/>
        <v>0</v>
      </c>
      <c r="AA117" s="119">
        <f t="shared" si="110"/>
        <v>0</v>
      </c>
      <c r="AB117" s="119">
        <f t="shared" si="110"/>
        <v>0</v>
      </c>
      <c r="AC117" s="119">
        <f t="shared" si="110"/>
        <v>0</v>
      </c>
      <c r="AD117" s="104">
        <f t="shared" si="78"/>
        <v>0</v>
      </c>
    </row>
    <row r="118" spans="2:30" s="88" customFormat="1" ht="24">
      <c r="B118" s="120" t="str">
        <f>Orçamento!A102</f>
        <v xml:space="preserve"> 1.13.1 </v>
      </c>
      <c r="C118" s="121" t="str">
        <f>Orçamento!B102</f>
        <v xml:space="preserve"> 91924 </v>
      </c>
      <c r="D118" s="120" t="str">
        <f>Orçamento!C102</f>
        <v>SINAPI</v>
      </c>
      <c r="E118" s="122" t="str">
        <f>Orçamento!D102</f>
        <v>CABO DE COBRE FLEXÍVEL ISOLADO, 1,5 MM², ANTI-CHAMA 450/750 V, PARA CIRCUITOS TERMINAIS - FORNECIMENTO E INSTALAÇÃO. AF_12/2015</v>
      </c>
      <c r="F118" s="121" t="str">
        <f>Orçamento!E102</f>
        <v>M</v>
      </c>
      <c r="G118" s="123">
        <f>Orçamento!H102</f>
        <v>2.74</v>
      </c>
      <c r="H118" s="123">
        <f>Orçamento!F102</f>
        <v>40.71</v>
      </c>
      <c r="I118" s="123"/>
      <c r="J118" s="123"/>
      <c r="K118" s="123">
        <f t="shared" si="87"/>
        <v>0</v>
      </c>
      <c r="L118" s="123"/>
      <c r="M118" s="123"/>
      <c r="N118" s="123"/>
      <c r="O118" s="123"/>
      <c r="P118" s="123"/>
      <c r="Q118" s="123"/>
      <c r="R118" s="123">
        <f t="shared" si="84"/>
        <v>0</v>
      </c>
      <c r="S118" s="123">
        <f>ROUNDDOWN($H118*$G118,2)</f>
        <v>111.54</v>
      </c>
      <c r="T118" s="123">
        <f t="shared" si="89"/>
        <v>0</v>
      </c>
      <c r="U118" s="123">
        <f t="shared" si="90"/>
        <v>0</v>
      </c>
      <c r="V118" s="123">
        <f t="shared" si="91"/>
        <v>0</v>
      </c>
      <c r="W118" s="123">
        <f t="shared" ref="W118:AB119" si="111">ROUNDDOWN(L118*$G118,2)</f>
        <v>0</v>
      </c>
      <c r="X118" s="123">
        <f t="shared" si="111"/>
        <v>0</v>
      </c>
      <c r="Y118" s="123">
        <f t="shared" si="111"/>
        <v>0</v>
      </c>
      <c r="Z118" s="123">
        <f t="shared" si="111"/>
        <v>0</v>
      </c>
      <c r="AA118" s="123">
        <f t="shared" si="111"/>
        <v>0</v>
      </c>
      <c r="AB118" s="123">
        <f t="shared" si="111"/>
        <v>0</v>
      </c>
      <c r="AC118" s="124">
        <f t="shared" si="86"/>
        <v>0</v>
      </c>
      <c r="AD118" s="306">
        <f t="shared" si="78"/>
        <v>0</v>
      </c>
    </row>
    <row r="119" spans="2:30" s="88" customFormat="1" ht="24">
      <c r="B119" s="120" t="str">
        <f>Orçamento!A103</f>
        <v xml:space="preserve"> 1.13.2 </v>
      </c>
      <c r="C119" s="121" t="str">
        <f>Orçamento!B103</f>
        <v xml:space="preserve"> 91926 </v>
      </c>
      <c r="D119" s="120" t="str">
        <f>Orçamento!C103</f>
        <v>SINAPI</v>
      </c>
      <c r="E119" s="122" t="str">
        <f>Orçamento!D103</f>
        <v>CABO DE COBRE FLEXÍVEL ISOLADO, 2,5 MM², ANTI-CHAMA 450/750 V, PARA CIRCUITOS TERMINAIS - FORNECIMENTO E INSTALAÇÃO. AF_12/2015</v>
      </c>
      <c r="F119" s="121" t="str">
        <f>Orçamento!E103</f>
        <v>M</v>
      </c>
      <c r="G119" s="123">
        <f>Orçamento!H103</f>
        <v>4.04</v>
      </c>
      <c r="H119" s="123">
        <f>Orçamento!F103</f>
        <v>666.97</v>
      </c>
      <c r="I119" s="123"/>
      <c r="J119" s="123"/>
      <c r="K119" s="123">
        <f t="shared" si="87"/>
        <v>0</v>
      </c>
      <c r="L119" s="123"/>
      <c r="M119" s="123"/>
      <c r="N119" s="123"/>
      <c r="O119" s="123"/>
      <c r="P119" s="123"/>
      <c r="Q119" s="123"/>
      <c r="R119" s="123">
        <f t="shared" si="84"/>
        <v>0</v>
      </c>
      <c r="S119" s="123">
        <f>ROUNDDOWN($H119*$G119,2)</f>
        <v>2694.55</v>
      </c>
      <c r="T119" s="123">
        <f t="shared" si="89"/>
        <v>0</v>
      </c>
      <c r="U119" s="123">
        <f t="shared" si="90"/>
        <v>0</v>
      </c>
      <c r="V119" s="123">
        <f t="shared" si="91"/>
        <v>0</v>
      </c>
      <c r="W119" s="123">
        <f t="shared" si="111"/>
        <v>0</v>
      </c>
      <c r="X119" s="123">
        <f t="shared" si="111"/>
        <v>0</v>
      </c>
      <c r="Y119" s="123">
        <f t="shared" si="111"/>
        <v>0</v>
      </c>
      <c r="Z119" s="123">
        <f t="shared" si="111"/>
        <v>0</v>
      </c>
      <c r="AA119" s="123">
        <f t="shared" si="111"/>
        <v>0</v>
      </c>
      <c r="AB119" s="123">
        <f t="shared" si="111"/>
        <v>0</v>
      </c>
      <c r="AC119" s="124">
        <f t="shared" si="86"/>
        <v>0</v>
      </c>
      <c r="AD119" s="306">
        <f t="shared" si="78"/>
        <v>0</v>
      </c>
    </row>
    <row r="120" spans="2:30" s="88" customFormat="1">
      <c r="B120" s="116" t="str">
        <f>Orçamento!A104</f>
        <v xml:space="preserve"> 1.14 </v>
      </c>
      <c r="C120" s="117"/>
      <c r="D120" s="116"/>
      <c r="E120" s="118" t="str">
        <f>Orçamento!D104</f>
        <v>ILUMINAÇÃO E TOMADAS</v>
      </c>
      <c r="F120" s="117"/>
      <c r="G120" s="119"/>
      <c r="H120" s="119"/>
      <c r="I120" s="119"/>
      <c r="J120" s="119"/>
      <c r="K120" s="119"/>
      <c r="L120" s="119"/>
      <c r="M120" s="119"/>
      <c r="N120" s="119"/>
      <c r="O120" s="119"/>
      <c r="P120" s="119"/>
      <c r="Q120" s="119"/>
      <c r="R120" s="119"/>
      <c r="S120" s="119">
        <f>SUM(S121:S125)</f>
        <v>5809.87</v>
      </c>
      <c r="T120" s="119">
        <f t="shared" ref="T120:V120" si="112">SUM(T121:T125)</f>
        <v>0</v>
      </c>
      <c r="U120" s="119">
        <f t="shared" si="112"/>
        <v>0</v>
      </c>
      <c r="V120" s="119">
        <f t="shared" si="112"/>
        <v>0</v>
      </c>
      <c r="W120" s="119">
        <f t="shared" ref="W120:AC120" si="113">SUM(W121:W125)</f>
        <v>0</v>
      </c>
      <c r="X120" s="119">
        <f t="shared" si="113"/>
        <v>0</v>
      </c>
      <c r="Y120" s="119">
        <f t="shared" si="113"/>
        <v>0</v>
      </c>
      <c r="Z120" s="119">
        <f t="shared" si="113"/>
        <v>0</v>
      </c>
      <c r="AA120" s="119">
        <f t="shared" si="113"/>
        <v>0</v>
      </c>
      <c r="AB120" s="119">
        <f t="shared" si="113"/>
        <v>0</v>
      </c>
      <c r="AC120" s="119">
        <f t="shared" si="113"/>
        <v>0</v>
      </c>
      <c r="AD120" s="104">
        <f t="shared" si="78"/>
        <v>0</v>
      </c>
    </row>
    <row r="121" spans="2:30" s="88" customFormat="1" ht="24">
      <c r="B121" s="120" t="str">
        <f>Orçamento!A105</f>
        <v xml:space="preserve"> 1.14.1 </v>
      </c>
      <c r="C121" s="121" t="str">
        <f>Orçamento!B105</f>
        <v xml:space="preserve"> 91992 </v>
      </c>
      <c r="D121" s="120" t="str">
        <f>Orçamento!C105</f>
        <v>SINAPI</v>
      </c>
      <c r="E121" s="122" t="str">
        <f>Orçamento!D105</f>
        <v>TOMADA ALTA DE EMBUTIR (1 MÓDULO), 2P+T 10 A, INCLUINDO SUPORTE E PLACA - FORNECIMENTO E INSTALAÇÃO. AF_12/2015</v>
      </c>
      <c r="F121" s="121" t="str">
        <f>Orçamento!E105</f>
        <v>UN</v>
      </c>
      <c r="G121" s="123">
        <f>Orçamento!H105</f>
        <v>34.869999999999997</v>
      </c>
      <c r="H121" s="123">
        <f>Orçamento!F105</f>
        <v>2</v>
      </c>
      <c r="I121" s="123"/>
      <c r="J121" s="123"/>
      <c r="K121" s="123">
        <f t="shared" si="87"/>
        <v>0</v>
      </c>
      <c r="L121" s="123"/>
      <c r="M121" s="123"/>
      <c r="N121" s="123"/>
      <c r="O121" s="123"/>
      <c r="P121" s="123"/>
      <c r="Q121" s="123"/>
      <c r="R121" s="123">
        <f t="shared" si="84"/>
        <v>0</v>
      </c>
      <c r="S121" s="123">
        <f>ROUNDDOWN($H121*$G121,2)</f>
        <v>69.739999999999995</v>
      </c>
      <c r="T121" s="123">
        <f t="shared" si="89"/>
        <v>0</v>
      </c>
      <c r="U121" s="123">
        <f t="shared" si="90"/>
        <v>0</v>
      </c>
      <c r="V121" s="123">
        <f t="shared" si="91"/>
        <v>0</v>
      </c>
      <c r="W121" s="123">
        <f t="shared" ref="W121:AB125" si="114">ROUNDDOWN(L121*$G121,2)</f>
        <v>0</v>
      </c>
      <c r="X121" s="123">
        <f t="shared" si="114"/>
        <v>0</v>
      </c>
      <c r="Y121" s="123">
        <f t="shared" si="114"/>
        <v>0</v>
      </c>
      <c r="Z121" s="123">
        <f t="shared" si="114"/>
        <v>0</v>
      </c>
      <c r="AA121" s="123">
        <f t="shared" si="114"/>
        <v>0</v>
      </c>
      <c r="AB121" s="123">
        <f t="shared" si="114"/>
        <v>0</v>
      </c>
      <c r="AC121" s="124">
        <f t="shared" si="86"/>
        <v>0</v>
      </c>
      <c r="AD121" s="306">
        <f t="shared" si="78"/>
        <v>0</v>
      </c>
    </row>
    <row r="122" spans="2:30" s="88" customFormat="1" ht="24">
      <c r="B122" s="120" t="str">
        <f>Orçamento!A106</f>
        <v xml:space="preserve"> 1.14.2 </v>
      </c>
      <c r="C122" s="121" t="str">
        <f>Orçamento!B106</f>
        <v xml:space="preserve"> 92000 </v>
      </c>
      <c r="D122" s="120" t="str">
        <f>Orçamento!C106</f>
        <v>SINAPI</v>
      </c>
      <c r="E122" s="122" t="str">
        <f>Orçamento!D106</f>
        <v>TOMADA BAIXA DE EMBUTIR (1 MÓDULO), 2P+T 10 A, INCLUINDO SUPORTE E PLACA - FORNECIMENTO E INSTALAÇÃO. AF_12/2015</v>
      </c>
      <c r="F122" s="121" t="str">
        <f>Orçamento!E106</f>
        <v>UN</v>
      </c>
      <c r="G122" s="123">
        <f>Orçamento!H106</f>
        <v>24.64</v>
      </c>
      <c r="H122" s="123">
        <f>Orçamento!F106</f>
        <v>2</v>
      </c>
      <c r="I122" s="123"/>
      <c r="J122" s="123"/>
      <c r="K122" s="123">
        <f t="shared" si="87"/>
        <v>0</v>
      </c>
      <c r="L122" s="123"/>
      <c r="M122" s="123"/>
      <c r="N122" s="123"/>
      <c r="O122" s="123"/>
      <c r="P122" s="123"/>
      <c r="Q122" s="123"/>
      <c r="R122" s="123">
        <f t="shared" si="84"/>
        <v>0</v>
      </c>
      <c r="S122" s="123">
        <f t="shared" ref="S122:S125" si="115">ROUNDDOWN($H122*$G122,2)</f>
        <v>49.28</v>
      </c>
      <c r="T122" s="123">
        <f t="shared" si="89"/>
        <v>0</v>
      </c>
      <c r="U122" s="123">
        <f t="shared" si="90"/>
        <v>0</v>
      </c>
      <c r="V122" s="123">
        <f t="shared" si="91"/>
        <v>0</v>
      </c>
      <c r="W122" s="123">
        <f t="shared" si="114"/>
        <v>0</v>
      </c>
      <c r="X122" s="123">
        <f t="shared" si="114"/>
        <v>0</v>
      </c>
      <c r="Y122" s="123">
        <f t="shared" si="114"/>
        <v>0</v>
      </c>
      <c r="Z122" s="123">
        <f t="shared" si="114"/>
        <v>0</v>
      </c>
      <c r="AA122" s="123">
        <f t="shared" si="114"/>
        <v>0</v>
      </c>
      <c r="AB122" s="123">
        <f t="shared" si="114"/>
        <v>0</v>
      </c>
      <c r="AC122" s="124">
        <f t="shared" si="86"/>
        <v>0</v>
      </c>
      <c r="AD122" s="306">
        <f t="shared" si="78"/>
        <v>0</v>
      </c>
    </row>
    <row r="123" spans="2:30" s="88" customFormat="1" ht="24">
      <c r="B123" s="120" t="str">
        <f>Orçamento!A107</f>
        <v xml:space="preserve"> 1.14.3 </v>
      </c>
      <c r="C123" s="121" t="str">
        <f>Orçamento!B107</f>
        <v xml:space="preserve"> 91966 </v>
      </c>
      <c r="D123" s="120" t="str">
        <f>Orçamento!C107</f>
        <v>SINAPI</v>
      </c>
      <c r="E123" s="122" t="str">
        <f>Orçamento!D107</f>
        <v>INTERRUPTOR SIMPLES (3 MÓDULOS), 10A/250V, SEM SUPORTE E SEM PLACA - FORNECIMENTO E INSTALAÇÃO. AF_12/2015</v>
      </c>
      <c r="F123" s="121" t="str">
        <f>Orçamento!E107</f>
        <v>UN</v>
      </c>
      <c r="G123" s="123">
        <f>Orçamento!H107</f>
        <v>43.1</v>
      </c>
      <c r="H123" s="123">
        <f>Orçamento!F107</f>
        <v>1</v>
      </c>
      <c r="I123" s="123"/>
      <c r="J123" s="123"/>
      <c r="K123" s="123">
        <f t="shared" si="87"/>
        <v>0</v>
      </c>
      <c r="L123" s="123"/>
      <c r="M123" s="123"/>
      <c r="N123" s="123"/>
      <c r="O123" s="123"/>
      <c r="P123" s="123"/>
      <c r="Q123" s="123"/>
      <c r="R123" s="123">
        <f t="shared" si="84"/>
        <v>0</v>
      </c>
      <c r="S123" s="123">
        <f t="shared" si="115"/>
        <v>43.1</v>
      </c>
      <c r="T123" s="123">
        <f t="shared" si="89"/>
        <v>0</v>
      </c>
      <c r="U123" s="123">
        <f t="shared" si="90"/>
        <v>0</v>
      </c>
      <c r="V123" s="123">
        <f t="shared" si="91"/>
        <v>0</v>
      </c>
      <c r="W123" s="123">
        <f t="shared" si="114"/>
        <v>0</v>
      </c>
      <c r="X123" s="123">
        <f t="shared" si="114"/>
        <v>0</v>
      </c>
      <c r="Y123" s="123">
        <f t="shared" si="114"/>
        <v>0</v>
      </c>
      <c r="Z123" s="123">
        <f t="shared" si="114"/>
        <v>0</v>
      </c>
      <c r="AA123" s="123">
        <f t="shared" si="114"/>
        <v>0</v>
      </c>
      <c r="AB123" s="123">
        <f t="shared" si="114"/>
        <v>0</v>
      </c>
      <c r="AC123" s="124">
        <f t="shared" si="86"/>
        <v>0</v>
      </c>
      <c r="AD123" s="306">
        <f t="shared" si="78"/>
        <v>0</v>
      </c>
    </row>
    <row r="124" spans="2:30" s="88" customFormat="1" ht="24">
      <c r="B124" s="120" t="str">
        <f>Orçamento!A108</f>
        <v xml:space="preserve"> 1.14.4 </v>
      </c>
      <c r="C124" s="121" t="str">
        <f>Orçamento!B108</f>
        <v xml:space="preserve"> 97592 </v>
      </c>
      <c r="D124" s="120" t="str">
        <f>Orçamento!C108</f>
        <v>SINAPI</v>
      </c>
      <c r="E124" s="122" t="str">
        <f>Orçamento!D108</f>
        <v>LUMINÁRIA TIPO PLAFON, DE SOBREPOR, COM 1 LÂMPADA LED DE 12/13 W, SEM REATOR - FORNECIMENTO E INSTALAÇÃO. AF_02/2020</v>
      </c>
      <c r="F124" s="121" t="str">
        <f>Orçamento!E108</f>
        <v>UN</v>
      </c>
      <c r="G124" s="123">
        <f>Orçamento!H108</f>
        <v>33.89</v>
      </c>
      <c r="H124" s="123">
        <f>Orçamento!F108</f>
        <v>3</v>
      </c>
      <c r="I124" s="123"/>
      <c r="J124" s="123"/>
      <c r="K124" s="123">
        <f t="shared" si="87"/>
        <v>0</v>
      </c>
      <c r="L124" s="123"/>
      <c r="M124" s="123"/>
      <c r="N124" s="123"/>
      <c r="O124" s="123"/>
      <c r="P124" s="123"/>
      <c r="Q124" s="123"/>
      <c r="R124" s="123">
        <f t="shared" si="84"/>
        <v>0</v>
      </c>
      <c r="S124" s="123">
        <f t="shared" si="115"/>
        <v>101.67</v>
      </c>
      <c r="T124" s="123">
        <f t="shared" si="89"/>
        <v>0</v>
      </c>
      <c r="U124" s="123">
        <f t="shared" si="90"/>
        <v>0</v>
      </c>
      <c r="V124" s="123">
        <f t="shared" si="91"/>
        <v>0</v>
      </c>
      <c r="W124" s="123">
        <f t="shared" si="114"/>
        <v>0</v>
      </c>
      <c r="X124" s="123">
        <f t="shared" si="114"/>
        <v>0</v>
      </c>
      <c r="Y124" s="123">
        <f t="shared" si="114"/>
        <v>0</v>
      </c>
      <c r="Z124" s="123">
        <f t="shared" si="114"/>
        <v>0</v>
      </c>
      <c r="AA124" s="123">
        <f t="shared" si="114"/>
        <v>0</v>
      </c>
      <c r="AB124" s="123">
        <f t="shared" si="114"/>
        <v>0</v>
      </c>
      <c r="AC124" s="124">
        <f t="shared" si="86"/>
        <v>0</v>
      </c>
      <c r="AD124" s="306">
        <f t="shared" si="78"/>
        <v>0</v>
      </c>
    </row>
    <row r="125" spans="2:30" s="88" customFormat="1" ht="24">
      <c r="B125" s="120" t="str">
        <f>Orçamento!A109</f>
        <v xml:space="preserve"> 1.14.5 </v>
      </c>
      <c r="C125" s="121" t="str">
        <f>Orçamento!B109</f>
        <v xml:space="preserve"> 97601 </v>
      </c>
      <c r="D125" s="120" t="str">
        <f>Orçamento!C109</f>
        <v>SINAPI</v>
      </c>
      <c r="E125" s="122" t="str">
        <f>Orçamento!D109</f>
        <v>REFLETOR EM ALUMÍNIO, DE SUPORTE E ALÇA, COM LÂMPADA VAPOR DE MERCÚRIO DE 250 W, COM REATOR ALTO FATOR DE POTÊNCIA - FORNECIMENTO E INSTALAÇÃO. AF_02/2020</v>
      </c>
      <c r="F125" s="121" t="str">
        <f>Orçamento!E109</f>
        <v>UN</v>
      </c>
      <c r="G125" s="123">
        <f>Orçamento!H109</f>
        <v>346.63</v>
      </c>
      <c r="H125" s="123">
        <f>Orçamento!F109</f>
        <v>16</v>
      </c>
      <c r="I125" s="123"/>
      <c r="J125" s="123"/>
      <c r="K125" s="123">
        <f t="shared" si="87"/>
        <v>0</v>
      </c>
      <c r="L125" s="123"/>
      <c r="M125" s="123"/>
      <c r="N125" s="123"/>
      <c r="O125" s="123"/>
      <c r="P125" s="123"/>
      <c r="Q125" s="123"/>
      <c r="R125" s="123">
        <f t="shared" si="84"/>
        <v>0</v>
      </c>
      <c r="S125" s="123">
        <f t="shared" si="115"/>
        <v>5546.08</v>
      </c>
      <c r="T125" s="123">
        <f t="shared" si="89"/>
        <v>0</v>
      </c>
      <c r="U125" s="123">
        <f t="shared" si="90"/>
        <v>0</v>
      </c>
      <c r="V125" s="123">
        <f t="shared" si="91"/>
        <v>0</v>
      </c>
      <c r="W125" s="123">
        <f t="shared" si="114"/>
        <v>0</v>
      </c>
      <c r="X125" s="123">
        <f t="shared" si="114"/>
        <v>0</v>
      </c>
      <c r="Y125" s="123">
        <f t="shared" si="114"/>
        <v>0</v>
      </c>
      <c r="Z125" s="123">
        <f t="shared" si="114"/>
        <v>0</v>
      </c>
      <c r="AA125" s="123">
        <f t="shared" si="114"/>
        <v>0</v>
      </c>
      <c r="AB125" s="123">
        <f t="shared" si="114"/>
        <v>0</v>
      </c>
      <c r="AC125" s="124">
        <f t="shared" si="86"/>
        <v>0</v>
      </c>
      <c r="AD125" s="306">
        <f t="shared" si="78"/>
        <v>0</v>
      </c>
    </row>
    <row r="126" spans="2:30" s="88" customFormat="1">
      <c r="B126" s="116" t="str">
        <f>Orçamento!A110</f>
        <v xml:space="preserve"> 1.15 </v>
      </c>
      <c r="C126" s="117"/>
      <c r="D126" s="116"/>
      <c r="E126" s="118" t="str">
        <f>Orçamento!D110</f>
        <v>EQUIPAMENTOS</v>
      </c>
      <c r="F126" s="117"/>
      <c r="G126" s="119"/>
      <c r="H126" s="119"/>
      <c r="I126" s="119"/>
      <c r="J126" s="119"/>
      <c r="K126" s="119"/>
      <c r="L126" s="119"/>
      <c r="M126" s="119"/>
      <c r="N126" s="119"/>
      <c r="O126" s="119"/>
      <c r="P126" s="119"/>
      <c r="Q126" s="119"/>
      <c r="R126" s="119"/>
      <c r="S126" s="119">
        <f>SUM(S127:S129)</f>
        <v>15370.64</v>
      </c>
      <c r="T126" s="119">
        <f t="shared" ref="T126:V126" si="116">SUM(T127:T129)</f>
        <v>0</v>
      </c>
      <c r="U126" s="119">
        <f t="shared" si="116"/>
        <v>0</v>
      </c>
      <c r="V126" s="119">
        <f t="shared" si="116"/>
        <v>0</v>
      </c>
      <c r="W126" s="119">
        <f t="shared" ref="W126:AC126" si="117">SUM(W127:W129)</f>
        <v>0</v>
      </c>
      <c r="X126" s="119">
        <f t="shared" si="117"/>
        <v>0</v>
      </c>
      <c r="Y126" s="119">
        <f t="shared" si="117"/>
        <v>0</v>
      </c>
      <c r="Z126" s="119">
        <f t="shared" si="117"/>
        <v>0</v>
      </c>
      <c r="AA126" s="119">
        <f t="shared" si="117"/>
        <v>0</v>
      </c>
      <c r="AB126" s="119">
        <f t="shared" si="117"/>
        <v>0</v>
      </c>
      <c r="AC126" s="119">
        <f t="shared" si="117"/>
        <v>0</v>
      </c>
      <c r="AD126" s="104">
        <f t="shared" si="78"/>
        <v>0</v>
      </c>
    </row>
    <row r="127" spans="2:30" s="88" customFormat="1" ht="36">
      <c r="B127" s="120" t="str">
        <f>Orçamento!A111</f>
        <v xml:space="preserve"> 1.15.1 </v>
      </c>
      <c r="C127" s="121" t="str">
        <f>Orçamento!B111</f>
        <v xml:space="preserve"> 00025398 </v>
      </c>
      <c r="D127" s="120" t="str">
        <f>Orçamento!C111</f>
        <v>SINAPI</v>
      </c>
      <c r="E127" s="122" t="str">
        <f>Orçamento!D111</f>
        <v>CONJUNTO PARA FUTSAL COM TRAVES OFICIAIS DE 3,00 X 2,00 M EM TUBO DE ACO GALVANIZADO 3" COM REQUADRO EM TUBO DE 1", PINTURA EM PRIMER COM TINTA ESMALTE SINTETICO E REDES DE POLIETILENO FIO 4 MM</v>
      </c>
      <c r="F127" s="121" t="str">
        <f>Orçamento!E111</f>
        <v>UN</v>
      </c>
      <c r="G127" s="123">
        <f>Orçamento!H111</f>
        <v>5244.7</v>
      </c>
      <c r="H127" s="123">
        <f>Orçamento!F111</f>
        <v>1</v>
      </c>
      <c r="I127" s="123"/>
      <c r="J127" s="123"/>
      <c r="K127" s="123">
        <f t="shared" si="87"/>
        <v>0</v>
      </c>
      <c r="L127" s="123"/>
      <c r="M127" s="123"/>
      <c r="N127" s="123"/>
      <c r="O127" s="123"/>
      <c r="P127" s="123"/>
      <c r="Q127" s="123"/>
      <c r="R127" s="123">
        <f t="shared" si="84"/>
        <v>0</v>
      </c>
      <c r="S127" s="123">
        <f>ROUNDDOWN($H127*$G127,2)</f>
        <v>5244.7</v>
      </c>
      <c r="T127" s="123">
        <f t="shared" si="89"/>
        <v>0</v>
      </c>
      <c r="U127" s="123">
        <f t="shared" si="90"/>
        <v>0</v>
      </c>
      <c r="V127" s="123">
        <f t="shared" si="91"/>
        <v>0</v>
      </c>
      <c r="W127" s="123">
        <f t="shared" ref="W127:AB129" si="118">ROUNDDOWN(L127*$G127,2)</f>
        <v>0</v>
      </c>
      <c r="X127" s="123">
        <f t="shared" si="118"/>
        <v>0</v>
      </c>
      <c r="Y127" s="123">
        <f t="shared" si="118"/>
        <v>0</v>
      </c>
      <c r="Z127" s="123">
        <f t="shared" si="118"/>
        <v>0</v>
      </c>
      <c r="AA127" s="123">
        <f t="shared" si="118"/>
        <v>0</v>
      </c>
      <c r="AB127" s="123">
        <f t="shared" si="118"/>
        <v>0</v>
      </c>
      <c r="AC127" s="124">
        <f t="shared" si="86"/>
        <v>0</v>
      </c>
      <c r="AD127" s="306">
        <f t="shared" si="78"/>
        <v>0</v>
      </c>
    </row>
    <row r="128" spans="2:30" s="88" customFormat="1" ht="24">
      <c r="B128" s="120" t="str">
        <f>Orçamento!A112</f>
        <v xml:space="preserve"> 1.15.2 </v>
      </c>
      <c r="C128" s="121" t="str">
        <f>Orçamento!B112</f>
        <v xml:space="preserve"> CPU_SOUSA_003 </v>
      </c>
      <c r="D128" s="120" t="str">
        <f>Orçamento!C112</f>
        <v>Próprio</v>
      </c>
      <c r="E128" s="122" t="str">
        <f>Orçamento!D112</f>
        <v>ESTRUTURA METÁLICA MÓVEL PARA TABELA EM AÇO COM ARO PARA BASQUETE, PADRÃO OFICIAL, EM TUBO GALVANIZADO D=5" - INSTALADA (ADAPTADO DE ORSE 2419)")</v>
      </c>
      <c r="F128" s="121" t="str">
        <f>Orçamento!E112</f>
        <v>und</v>
      </c>
      <c r="G128" s="123">
        <f>Orçamento!H112</f>
        <v>6941.95</v>
      </c>
      <c r="H128" s="123">
        <f>Orçamento!F112</f>
        <v>1</v>
      </c>
      <c r="I128" s="123"/>
      <c r="J128" s="123"/>
      <c r="K128" s="123">
        <f t="shared" si="87"/>
        <v>0</v>
      </c>
      <c r="L128" s="123"/>
      <c r="M128" s="123"/>
      <c r="N128" s="123"/>
      <c r="O128" s="123"/>
      <c r="P128" s="123"/>
      <c r="Q128" s="123"/>
      <c r="R128" s="123">
        <f t="shared" si="84"/>
        <v>0</v>
      </c>
      <c r="S128" s="123">
        <f t="shared" ref="S128:S129" si="119">ROUNDDOWN($H128*$G128,2)</f>
        <v>6941.95</v>
      </c>
      <c r="T128" s="123">
        <f t="shared" si="89"/>
        <v>0</v>
      </c>
      <c r="U128" s="123">
        <f t="shared" si="90"/>
        <v>0</v>
      </c>
      <c r="V128" s="123">
        <f t="shared" si="91"/>
        <v>0</v>
      </c>
      <c r="W128" s="123">
        <f t="shared" si="118"/>
        <v>0</v>
      </c>
      <c r="X128" s="123">
        <f t="shared" si="118"/>
        <v>0</v>
      </c>
      <c r="Y128" s="123">
        <f t="shared" si="118"/>
        <v>0</v>
      </c>
      <c r="Z128" s="123">
        <f t="shared" si="118"/>
        <v>0</v>
      </c>
      <c r="AA128" s="123">
        <f t="shared" si="118"/>
        <v>0</v>
      </c>
      <c r="AB128" s="123">
        <f t="shared" si="118"/>
        <v>0</v>
      </c>
      <c r="AC128" s="124">
        <f t="shared" si="86"/>
        <v>0</v>
      </c>
      <c r="AD128" s="306">
        <f t="shared" si="78"/>
        <v>0</v>
      </c>
    </row>
    <row r="129" spans="2:30" s="88" customFormat="1" ht="36">
      <c r="B129" s="120" t="str">
        <f>Orçamento!A113</f>
        <v xml:space="preserve"> 1.15.3 </v>
      </c>
      <c r="C129" s="121" t="str">
        <f>Orçamento!B113</f>
        <v xml:space="preserve"> 00025399 </v>
      </c>
      <c r="D129" s="120" t="str">
        <f>Orçamento!C113</f>
        <v>SINAPI</v>
      </c>
      <c r="E129" s="122" t="str">
        <f>Orçamento!D113</f>
        <v>CONJUNTO PARA QUADRA DE  VOLEI COM POSTES EM TUBO DE ACO GALVANIZADO 3", H = *255* CM, PINTURA EM TINTA ESMALTE SINTETICO, REDE DE NYLON COM 2 MM, MALHA 10 X 10 CM E ANTENAS OFICIAIS EM FIBRA DE VIDRO</v>
      </c>
      <c r="F129" s="121" t="str">
        <f>Orçamento!E113</f>
        <v>UN</v>
      </c>
      <c r="G129" s="123">
        <f>Orçamento!H113</f>
        <v>3183.99</v>
      </c>
      <c r="H129" s="123">
        <f>Orçamento!F113</f>
        <v>1</v>
      </c>
      <c r="I129" s="123"/>
      <c r="J129" s="123"/>
      <c r="K129" s="123">
        <f t="shared" si="87"/>
        <v>0</v>
      </c>
      <c r="L129" s="123"/>
      <c r="M129" s="123"/>
      <c r="N129" s="123"/>
      <c r="O129" s="123"/>
      <c r="P129" s="123"/>
      <c r="Q129" s="123"/>
      <c r="R129" s="123">
        <f t="shared" si="84"/>
        <v>0</v>
      </c>
      <c r="S129" s="123">
        <f t="shared" si="119"/>
        <v>3183.99</v>
      </c>
      <c r="T129" s="123">
        <f t="shared" si="89"/>
        <v>0</v>
      </c>
      <c r="U129" s="123">
        <f t="shared" si="90"/>
        <v>0</v>
      </c>
      <c r="V129" s="123">
        <f t="shared" si="91"/>
        <v>0</v>
      </c>
      <c r="W129" s="123">
        <f t="shared" si="118"/>
        <v>0</v>
      </c>
      <c r="X129" s="123">
        <f t="shared" si="118"/>
        <v>0</v>
      </c>
      <c r="Y129" s="123">
        <f t="shared" si="118"/>
        <v>0</v>
      </c>
      <c r="Z129" s="123">
        <f t="shared" si="118"/>
        <v>0</v>
      </c>
      <c r="AA129" s="123">
        <f t="shared" si="118"/>
        <v>0</v>
      </c>
      <c r="AB129" s="123">
        <f t="shared" si="118"/>
        <v>0</v>
      </c>
      <c r="AC129" s="124">
        <f t="shared" si="86"/>
        <v>0</v>
      </c>
      <c r="AD129" s="306">
        <f t="shared" si="78"/>
        <v>0</v>
      </c>
    </row>
    <row r="130" spans="2:30" s="88" customFormat="1">
      <c r="B130" s="116" t="str">
        <f>Orçamento!A114</f>
        <v xml:space="preserve"> 1.16 </v>
      </c>
      <c r="C130" s="117"/>
      <c r="D130" s="116"/>
      <c r="E130" s="118" t="str">
        <f>Orçamento!D114</f>
        <v>DRENAGEM PLUVIAL</v>
      </c>
      <c r="F130" s="117"/>
      <c r="G130" s="119"/>
      <c r="H130" s="119"/>
      <c r="I130" s="119"/>
      <c r="J130" s="119"/>
      <c r="K130" s="119"/>
      <c r="L130" s="119"/>
      <c r="M130" s="119"/>
      <c r="N130" s="119"/>
      <c r="O130" s="119"/>
      <c r="P130" s="119"/>
      <c r="Q130" s="119"/>
      <c r="R130" s="119"/>
      <c r="S130" s="119">
        <f>SUM(S131:S135)</f>
        <v>2604.9100000000003</v>
      </c>
      <c r="T130" s="119">
        <f t="shared" ref="T130:V130" si="120">SUM(T131:T135)</f>
        <v>0</v>
      </c>
      <c r="U130" s="119">
        <f t="shared" si="120"/>
        <v>0</v>
      </c>
      <c r="V130" s="119">
        <f t="shared" si="120"/>
        <v>0</v>
      </c>
      <c r="W130" s="119">
        <f t="shared" ref="W130:AC130" si="121">SUM(W131:W135)</f>
        <v>0</v>
      </c>
      <c r="X130" s="119">
        <f t="shared" si="121"/>
        <v>0</v>
      </c>
      <c r="Y130" s="119">
        <f t="shared" si="121"/>
        <v>0</v>
      </c>
      <c r="Z130" s="119">
        <f t="shared" si="121"/>
        <v>0</v>
      </c>
      <c r="AA130" s="119">
        <f t="shared" si="121"/>
        <v>0</v>
      </c>
      <c r="AB130" s="119">
        <f t="shared" si="121"/>
        <v>0</v>
      </c>
      <c r="AC130" s="119">
        <f t="shared" si="121"/>
        <v>0</v>
      </c>
      <c r="AD130" s="104">
        <f t="shared" si="78"/>
        <v>0</v>
      </c>
    </row>
    <row r="131" spans="2:30" s="88" customFormat="1" ht="24">
      <c r="B131" s="120" t="str">
        <f>Orçamento!A115</f>
        <v xml:space="preserve"> 1.16.1 </v>
      </c>
      <c r="C131" s="121" t="str">
        <f>Orçamento!B115</f>
        <v xml:space="preserve"> 89529 </v>
      </c>
      <c r="D131" s="120" t="str">
        <f>Orçamento!C115</f>
        <v>SINAPI</v>
      </c>
      <c r="E131" s="122" t="str">
        <f>Orçamento!D115</f>
        <v>JOELHO 90 GRAUS, PVC, SERIE R, ÁGUA PLUVIAL, DN 100 MM, JUNTA ELÁSTICA, FORNECIDO E INSTALADO EM RAMAL DE ENCAMINHAMENTO. AF_12/2014</v>
      </c>
      <c r="F131" s="121" t="str">
        <f>Orçamento!E115</f>
        <v>UN</v>
      </c>
      <c r="G131" s="123">
        <f>Orçamento!H115</f>
        <v>47.75</v>
      </c>
      <c r="H131" s="123">
        <f>Orçamento!F115</f>
        <v>6</v>
      </c>
      <c r="I131" s="123"/>
      <c r="J131" s="123"/>
      <c r="K131" s="123">
        <f t="shared" si="87"/>
        <v>0</v>
      </c>
      <c r="L131" s="123"/>
      <c r="M131" s="123"/>
      <c r="N131" s="123"/>
      <c r="O131" s="123"/>
      <c r="P131" s="123"/>
      <c r="Q131" s="123"/>
      <c r="R131" s="123">
        <f t="shared" si="84"/>
        <v>0</v>
      </c>
      <c r="S131" s="123">
        <f>ROUNDDOWN($H131*$G131,2)</f>
        <v>286.5</v>
      </c>
      <c r="T131" s="123">
        <f t="shared" si="89"/>
        <v>0</v>
      </c>
      <c r="U131" s="123">
        <f t="shared" si="90"/>
        <v>0</v>
      </c>
      <c r="V131" s="123">
        <f t="shared" si="91"/>
        <v>0</v>
      </c>
      <c r="W131" s="123">
        <f t="shared" ref="W131:AB135" si="122">ROUNDDOWN(L131*$G131,2)</f>
        <v>0</v>
      </c>
      <c r="X131" s="123">
        <f t="shared" si="122"/>
        <v>0</v>
      </c>
      <c r="Y131" s="123">
        <f t="shared" si="122"/>
        <v>0</v>
      </c>
      <c r="Z131" s="123">
        <f t="shared" si="122"/>
        <v>0</v>
      </c>
      <c r="AA131" s="123">
        <f t="shared" si="122"/>
        <v>0</v>
      </c>
      <c r="AB131" s="123">
        <f t="shared" si="122"/>
        <v>0</v>
      </c>
      <c r="AC131" s="124">
        <f t="shared" si="86"/>
        <v>0</v>
      </c>
      <c r="AD131" s="306">
        <f t="shared" si="78"/>
        <v>0</v>
      </c>
    </row>
    <row r="132" spans="2:30" s="88" customFormat="1" ht="24">
      <c r="B132" s="120" t="str">
        <f>Orçamento!A116</f>
        <v xml:space="preserve"> 1.16.2 </v>
      </c>
      <c r="C132" s="121" t="str">
        <f>Orçamento!B116</f>
        <v xml:space="preserve"> 89531 </v>
      </c>
      <c r="D132" s="120" t="str">
        <f>Orçamento!C116</f>
        <v>SINAPI</v>
      </c>
      <c r="E132" s="122" t="str">
        <f>Orçamento!D116</f>
        <v>JOELHO 45 GRAUS, PVC, SERIE R, ÁGUA PLUVIAL, DN 100 MM, JUNTA ELÁSTICA, FORNECIDO E INSTALADO EM RAMAL DE ENCAMINHAMENTO. AF_12/2014</v>
      </c>
      <c r="F132" s="121" t="str">
        <f>Orçamento!E116</f>
        <v>UN</v>
      </c>
      <c r="G132" s="123">
        <f>Orçamento!H116</f>
        <v>37.869999999999997</v>
      </c>
      <c r="H132" s="123">
        <f>Orçamento!F116</f>
        <v>6</v>
      </c>
      <c r="I132" s="123"/>
      <c r="J132" s="123"/>
      <c r="K132" s="123">
        <f t="shared" si="87"/>
        <v>0</v>
      </c>
      <c r="L132" s="123"/>
      <c r="M132" s="123"/>
      <c r="N132" s="123"/>
      <c r="O132" s="123"/>
      <c r="P132" s="123"/>
      <c r="Q132" s="123"/>
      <c r="R132" s="123">
        <f t="shared" si="84"/>
        <v>0</v>
      </c>
      <c r="S132" s="123">
        <f t="shared" ref="S132:S135" si="123">ROUNDDOWN($H132*$G132,2)</f>
        <v>227.22</v>
      </c>
      <c r="T132" s="123">
        <f t="shared" si="89"/>
        <v>0</v>
      </c>
      <c r="U132" s="123">
        <f t="shared" si="90"/>
        <v>0</v>
      </c>
      <c r="V132" s="123">
        <f t="shared" si="91"/>
        <v>0</v>
      </c>
      <c r="W132" s="123">
        <f t="shared" si="122"/>
        <v>0</v>
      </c>
      <c r="X132" s="123">
        <f t="shared" si="122"/>
        <v>0</v>
      </c>
      <c r="Y132" s="123">
        <f t="shared" si="122"/>
        <v>0</v>
      </c>
      <c r="Z132" s="123">
        <f t="shared" si="122"/>
        <v>0</v>
      </c>
      <c r="AA132" s="123">
        <f t="shared" si="122"/>
        <v>0</v>
      </c>
      <c r="AB132" s="123">
        <f t="shared" si="122"/>
        <v>0</v>
      </c>
      <c r="AC132" s="124">
        <f t="shared" si="86"/>
        <v>0</v>
      </c>
      <c r="AD132" s="306">
        <f t="shared" si="78"/>
        <v>0</v>
      </c>
    </row>
    <row r="133" spans="2:30" s="88" customFormat="1" ht="24">
      <c r="B133" s="120" t="str">
        <f>Orçamento!A117</f>
        <v xml:space="preserve"> 1.16.3 </v>
      </c>
      <c r="C133" s="121" t="str">
        <f>Orçamento!B117</f>
        <v xml:space="preserve"> 89578 </v>
      </c>
      <c r="D133" s="120" t="str">
        <f>Orçamento!C117</f>
        <v>SINAPI</v>
      </c>
      <c r="E133" s="122" t="str">
        <f>Orçamento!D117</f>
        <v>TUBO PVC, SÉRIE R, ÁGUA PLUVIAL, DN 100 MM, FORNECIDO E INSTALADO EM CONDUTORES VERTICAIS DE ÁGUAS PLUVIAIS. AF_12/2014</v>
      </c>
      <c r="F133" s="121" t="str">
        <f>Orçamento!E117</f>
        <v>M</v>
      </c>
      <c r="G133" s="123">
        <f>Orçamento!H117</f>
        <v>50.88</v>
      </c>
      <c r="H133" s="123">
        <f>Orçamento!F117</f>
        <v>32.380000000000003</v>
      </c>
      <c r="I133" s="123"/>
      <c r="J133" s="123"/>
      <c r="K133" s="123">
        <f t="shared" si="87"/>
        <v>0</v>
      </c>
      <c r="L133" s="123"/>
      <c r="M133" s="123"/>
      <c r="N133" s="123"/>
      <c r="O133" s="123"/>
      <c r="P133" s="123"/>
      <c r="Q133" s="123"/>
      <c r="R133" s="123">
        <f t="shared" si="84"/>
        <v>0</v>
      </c>
      <c r="S133" s="123">
        <f t="shared" si="123"/>
        <v>1647.49</v>
      </c>
      <c r="T133" s="123">
        <f t="shared" si="89"/>
        <v>0</v>
      </c>
      <c r="U133" s="123">
        <f t="shared" si="90"/>
        <v>0</v>
      </c>
      <c r="V133" s="123">
        <f t="shared" si="91"/>
        <v>0</v>
      </c>
      <c r="W133" s="123">
        <f t="shared" si="122"/>
        <v>0</v>
      </c>
      <c r="X133" s="123">
        <f t="shared" si="122"/>
        <v>0</v>
      </c>
      <c r="Y133" s="123">
        <f t="shared" si="122"/>
        <v>0</v>
      </c>
      <c r="Z133" s="123">
        <f t="shared" si="122"/>
        <v>0</v>
      </c>
      <c r="AA133" s="123">
        <f t="shared" si="122"/>
        <v>0</v>
      </c>
      <c r="AB133" s="123">
        <f t="shared" si="122"/>
        <v>0</v>
      </c>
      <c r="AC133" s="124">
        <f t="shared" si="86"/>
        <v>0</v>
      </c>
      <c r="AD133" s="306">
        <f t="shared" si="78"/>
        <v>0</v>
      </c>
    </row>
    <row r="134" spans="2:30" s="88" customFormat="1" ht="24">
      <c r="B134" s="120" t="str">
        <f>Orçamento!A118</f>
        <v xml:space="preserve"> 1.16.4 </v>
      </c>
      <c r="C134" s="121" t="str">
        <f>Orçamento!B118</f>
        <v xml:space="preserve"> 89578 </v>
      </c>
      <c r="D134" s="120" t="str">
        <f>Orçamento!C118</f>
        <v>SINAPI</v>
      </c>
      <c r="E134" s="122" t="str">
        <f>Orçamento!D118</f>
        <v>TUBO PVC, SÉRIE R, ÁGUA PLUVIAL, DN 100 MM, FORNECIDO E INSTALADO EM CONDUTORES VERTICAIS DE ÁGUAS PLUVIAIS. AF_12/2014</v>
      </c>
      <c r="F134" s="121" t="str">
        <f>Orçamento!E118</f>
        <v>M</v>
      </c>
      <c r="G134" s="123">
        <f>Orçamento!H118</f>
        <v>50.88</v>
      </c>
      <c r="H134" s="123">
        <f>Orçamento!F118</f>
        <v>1</v>
      </c>
      <c r="I134" s="123"/>
      <c r="J134" s="123"/>
      <c r="K134" s="123">
        <f t="shared" si="87"/>
        <v>0</v>
      </c>
      <c r="L134" s="123"/>
      <c r="M134" s="123"/>
      <c r="N134" s="123"/>
      <c r="O134" s="123"/>
      <c r="P134" s="123"/>
      <c r="Q134" s="123"/>
      <c r="R134" s="123">
        <f t="shared" si="84"/>
        <v>0</v>
      </c>
      <c r="S134" s="123">
        <f t="shared" si="123"/>
        <v>50.88</v>
      </c>
      <c r="T134" s="123">
        <f t="shared" si="89"/>
        <v>0</v>
      </c>
      <c r="U134" s="123">
        <f t="shared" si="90"/>
        <v>0</v>
      </c>
      <c r="V134" s="123">
        <f t="shared" si="91"/>
        <v>0</v>
      </c>
      <c r="W134" s="123">
        <f t="shared" si="122"/>
        <v>0</v>
      </c>
      <c r="X134" s="123">
        <f t="shared" si="122"/>
        <v>0</v>
      </c>
      <c r="Y134" s="123">
        <f t="shared" si="122"/>
        <v>0</v>
      </c>
      <c r="Z134" s="123">
        <f t="shared" si="122"/>
        <v>0</v>
      </c>
      <c r="AA134" s="123">
        <f t="shared" si="122"/>
        <v>0</v>
      </c>
      <c r="AB134" s="123">
        <f t="shared" si="122"/>
        <v>0</v>
      </c>
      <c r="AC134" s="124">
        <f t="shared" si="86"/>
        <v>0</v>
      </c>
      <c r="AD134" s="306">
        <f t="shared" si="78"/>
        <v>0</v>
      </c>
    </row>
    <row r="135" spans="2:30" s="88" customFormat="1">
      <c r="B135" s="120" t="str">
        <f>Orçamento!A119</f>
        <v xml:space="preserve"> 1.16.5 </v>
      </c>
      <c r="C135" s="121" t="str">
        <f>Orçamento!B119</f>
        <v xml:space="preserve"> CPU_SOUSA_017 </v>
      </c>
      <c r="D135" s="120" t="str">
        <f>Orçamento!C119</f>
        <v>Próprio</v>
      </c>
      <c r="E135" s="122" t="str">
        <f>Orçamento!D119</f>
        <v>CAIXA DE INSPEÇÃO 80X80X80CM EM ALVENARIA - EXECUÇÃO [ADAPTADO 72289]</v>
      </c>
      <c r="F135" s="121" t="str">
        <f>Orçamento!E119</f>
        <v>und</v>
      </c>
      <c r="G135" s="123">
        <f>Orçamento!H119</f>
        <v>392.82</v>
      </c>
      <c r="H135" s="123">
        <f>Orçamento!F119</f>
        <v>1</v>
      </c>
      <c r="I135" s="123"/>
      <c r="J135" s="123"/>
      <c r="K135" s="123">
        <f t="shared" si="87"/>
        <v>0</v>
      </c>
      <c r="L135" s="123"/>
      <c r="M135" s="123"/>
      <c r="N135" s="123"/>
      <c r="O135" s="123"/>
      <c r="P135" s="123"/>
      <c r="Q135" s="123"/>
      <c r="R135" s="123">
        <f t="shared" si="84"/>
        <v>0</v>
      </c>
      <c r="S135" s="123">
        <f t="shared" si="123"/>
        <v>392.82</v>
      </c>
      <c r="T135" s="123">
        <f t="shared" si="89"/>
        <v>0</v>
      </c>
      <c r="U135" s="123">
        <f t="shared" si="90"/>
        <v>0</v>
      </c>
      <c r="V135" s="123">
        <f t="shared" si="91"/>
        <v>0</v>
      </c>
      <c r="W135" s="123">
        <f t="shared" si="122"/>
        <v>0</v>
      </c>
      <c r="X135" s="123">
        <f t="shared" si="122"/>
        <v>0</v>
      </c>
      <c r="Y135" s="123">
        <f t="shared" si="122"/>
        <v>0</v>
      </c>
      <c r="Z135" s="123">
        <f t="shared" si="122"/>
        <v>0</v>
      </c>
      <c r="AA135" s="123">
        <f t="shared" si="122"/>
        <v>0</v>
      </c>
      <c r="AB135" s="123">
        <f t="shared" si="122"/>
        <v>0</v>
      </c>
      <c r="AC135" s="124">
        <f t="shared" si="86"/>
        <v>0</v>
      </c>
      <c r="AD135" s="306">
        <f t="shared" si="78"/>
        <v>0</v>
      </c>
    </row>
    <row r="136" spans="2:30" s="88" customFormat="1">
      <c r="B136" s="116" t="str">
        <f>Orçamento!A120</f>
        <v xml:space="preserve"> 1.17 </v>
      </c>
      <c r="C136" s="117"/>
      <c r="D136" s="116"/>
      <c r="E136" s="118" t="str">
        <f>Orçamento!D120</f>
        <v>PREVENÇÃO E COMBATE A INCÊNDIO</v>
      </c>
      <c r="F136" s="117"/>
      <c r="G136" s="119"/>
      <c r="H136" s="119"/>
      <c r="I136" s="119"/>
      <c r="J136" s="119"/>
      <c r="K136" s="119"/>
      <c r="L136" s="119"/>
      <c r="M136" s="119"/>
      <c r="N136" s="119"/>
      <c r="O136" s="119"/>
      <c r="P136" s="119"/>
      <c r="Q136" s="119"/>
      <c r="R136" s="119"/>
      <c r="S136" s="119">
        <f>SUM(S137:S140)</f>
        <v>1325.68</v>
      </c>
      <c r="T136" s="119">
        <f t="shared" ref="T136:V136" si="124">SUM(T137:T140)</f>
        <v>0</v>
      </c>
      <c r="U136" s="119">
        <f t="shared" si="124"/>
        <v>0</v>
      </c>
      <c r="V136" s="119">
        <f t="shared" si="124"/>
        <v>0</v>
      </c>
      <c r="W136" s="119">
        <f t="shared" ref="W136:AC136" si="125">SUM(W137:W140)</f>
        <v>0</v>
      </c>
      <c r="X136" s="119">
        <f t="shared" si="125"/>
        <v>0</v>
      </c>
      <c r="Y136" s="119">
        <f t="shared" si="125"/>
        <v>0</v>
      </c>
      <c r="Z136" s="119">
        <f t="shared" si="125"/>
        <v>0</v>
      </c>
      <c r="AA136" s="119">
        <f t="shared" si="125"/>
        <v>0</v>
      </c>
      <c r="AB136" s="119">
        <f t="shared" si="125"/>
        <v>0</v>
      </c>
      <c r="AC136" s="119">
        <f t="shared" si="125"/>
        <v>0</v>
      </c>
      <c r="AD136" s="104">
        <f t="shared" si="78"/>
        <v>0</v>
      </c>
    </row>
    <row r="137" spans="2:30" s="88" customFormat="1">
      <c r="B137" s="120" t="str">
        <f>Orçamento!A121</f>
        <v xml:space="preserve"> 1.17.1 </v>
      </c>
      <c r="C137" s="121" t="str">
        <f>Orçamento!B121</f>
        <v xml:space="preserve"> CPU_SOUSA_018 </v>
      </c>
      <c r="D137" s="120" t="str">
        <f>Orçamento!C121</f>
        <v>Próprio</v>
      </c>
      <c r="E137" s="122" t="str">
        <f>Orçamento!D121</f>
        <v>EXTINTOR DE PQS 4KG - FORNECIMENTO E INSTALACAO [ADAPTADO 72553]</v>
      </c>
      <c r="F137" s="121" t="str">
        <f>Orçamento!E121</f>
        <v>und</v>
      </c>
      <c r="G137" s="123">
        <f>Orçamento!H121</f>
        <v>231.71</v>
      </c>
      <c r="H137" s="123">
        <f>Orçamento!F121</f>
        <v>2</v>
      </c>
      <c r="I137" s="123"/>
      <c r="J137" s="123"/>
      <c r="K137" s="123">
        <f t="shared" si="87"/>
        <v>0</v>
      </c>
      <c r="L137" s="123"/>
      <c r="M137" s="123"/>
      <c r="N137" s="123"/>
      <c r="O137" s="123"/>
      <c r="P137" s="123"/>
      <c r="Q137" s="123"/>
      <c r="R137" s="123">
        <f t="shared" si="84"/>
        <v>0</v>
      </c>
      <c r="S137" s="123">
        <f>ROUNDDOWN($H137*$G137,2)</f>
        <v>463.42</v>
      </c>
      <c r="T137" s="123">
        <f t="shared" si="89"/>
        <v>0</v>
      </c>
      <c r="U137" s="123">
        <f t="shared" si="90"/>
        <v>0</v>
      </c>
      <c r="V137" s="123">
        <f t="shared" si="91"/>
        <v>0</v>
      </c>
      <c r="W137" s="123">
        <f t="shared" ref="W137:AB140" si="126">ROUNDDOWN(L137*$G137,2)</f>
        <v>0</v>
      </c>
      <c r="X137" s="123">
        <f t="shared" si="126"/>
        <v>0</v>
      </c>
      <c r="Y137" s="123">
        <f t="shared" si="126"/>
        <v>0</v>
      </c>
      <c r="Z137" s="123">
        <f t="shared" si="126"/>
        <v>0</v>
      </c>
      <c r="AA137" s="123">
        <f t="shared" si="126"/>
        <v>0</v>
      </c>
      <c r="AB137" s="123">
        <f t="shared" si="126"/>
        <v>0</v>
      </c>
      <c r="AC137" s="124">
        <f t="shared" si="86"/>
        <v>0</v>
      </c>
      <c r="AD137" s="306">
        <f t="shared" si="78"/>
        <v>0</v>
      </c>
    </row>
    <row r="138" spans="2:30" s="88" customFormat="1" ht="24">
      <c r="B138" s="120" t="str">
        <f>Orçamento!A122</f>
        <v xml:space="preserve"> 1.17.2 </v>
      </c>
      <c r="C138" s="121" t="str">
        <f>Orçamento!B122</f>
        <v xml:space="preserve"> CPU_SOUSA_019 </v>
      </c>
      <c r="D138" s="120" t="str">
        <f>Orçamento!C122</f>
        <v>Próprio</v>
      </c>
      <c r="E138" s="122" t="str">
        <f>Orçamento!D122</f>
        <v>EXTINTOR INCENDIO AGUA-PRESSURIZADA 10L INCL SUPORTE PAREDE CARGA  COMPLETA FORNECIMENTO E COLOCACAOO [ADAPTADO 73775/002]</v>
      </c>
      <c r="F138" s="121" t="str">
        <f>Orçamento!E122</f>
        <v>und</v>
      </c>
      <c r="G138" s="123">
        <f>Orçamento!H122</f>
        <v>238.81</v>
      </c>
      <c r="H138" s="123">
        <f>Orçamento!F122</f>
        <v>2</v>
      </c>
      <c r="I138" s="123"/>
      <c r="J138" s="123"/>
      <c r="K138" s="123">
        <f t="shared" si="87"/>
        <v>0</v>
      </c>
      <c r="L138" s="123"/>
      <c r="M138" s="123"/>
      <c r="N138" s="123"/>
      <c r="O138" s="123"/>
      <c r="P138" s="123"/>
      <c r="Q138" s="123"/>
      <c r="R138" s="123">
        <f t="shared" si="84"/>
        <v>0</v>
      </c>
      <c r="S138" s="123">
        <f t="shared" ref="S138:S140" si="127">ROUNDDOWN($H138*$G138,2)</f>
        <v>477.62</v>
      </c>
      <c r="T138" s="123">
        <f t="shared" si="89"/>
        <v>0</v>
      </c>
      <c r="U138" s="123">
        <f t="shared" si="90"/>
        <v>0</v>
      </c>
      <c r="V138" s="123">
        <f t="shared" si="91"/>
        <v>0</v>
      </c>
      <c r="W138" s="123">
        <f t="shared" si="126"/>
        <v>0</v>
      </c>
      <c r="X138" s="123">
        <f t="shared" si="126"/>
        <v>0</v>
      </c>
      <c r="Y138" s="123">
        <f t="shared" si="126"/>
        <v>0</v>
      </c>
      <c r="Z138" s="123">
        <f t="shared" si="126"/>
        <v>0</v>
      </c>
      <c r="AA138" s="123">
        <f t="shared" si="126"/>
        <v>0</v>
      </c>
      <c r="AB138" s="123">
        <f t="shared" si="126"/>
        <v>0</v>
      </c>
      <c r="AC138" s="124">
        <f t="shared" si="86"/>
        <v>0</v>
      </c>
      <c r="AD138" s="306">
        <f t="shared" si="78"/>
        <v>0</v>
      </c>
    </row>
    <row r="139" spans="2:30" s="88" customFormat="1" ht="36">
      <c r="B139" s="120" t="str">
        <f>Orçamento!A123</f>
        <v xml:space="preserve"> 1.17.3 </v>
      </c>
      <c r="C139" s="121" t="str">
        <f>Orçamento!B123</f>
        <v xml:space="preserve"> CPU_SOUSA_020 </v>
      </c>
      <c r="D139" s="120" t="str">
        <f>Orçamento!C123</f>
        <v>Próprio</v>
      </c>
      <c r="E139" s="122" t="str">
        <f>Orçamento!D123</f>
        <v>PLACA DE SINALIZACAO DE SEGURANCA CONTRA INCENDIO, FOTOLUMINESCENTE,  QUADRADA, *20 X 20* CM, EM PVC *2* MM ANTI-CHAMAS (SIMBOLOS, CORES E  PICTOGRAMAS CONFORME NBR 13434) [ADAPTADO ORSE 12137]</v>
      </c>
      <c r="F139" s="121" t="str">
        <f>Orçamento!E123</f>
        <v>und</v>
      </c>
      <c r="G139" s="123">
        <f>Orçamento!H123</f>
        <v>25.72</v>
      </c>
      <c r="H139" s="123">
        <f>Orçamento!F123</f>
        <v>13</v>
      </c>
      <c r="I139" s="123"/>
      <c r="J139" s="123"/>
      <c r="K139" s="123">
        <f t="shared" si="87"/>
        <v>0</v>
      </c>
      <c r="L139" s="123"/>
      <c r="M139" s="123"/>
      <c r="N139" s="123"/>
      <c r="O139" s="123"/>
      <c r="P139" s="123"/>
      <c r="Q139" s="123"/>
      <c r="R139" s="123">
        <f t="shared" si="84"/>
        <v>0</v>
      </c>
      <c r="S139" s="123">
        <f t="shared" si="127"/>
        <v>334.36</v>
      </c>
      <c r="T139" s="123">
        <f t="shared" si="89"/>
        <v>0</v>
      </c>
      <c r="U139" s="123">
        <f t="shared" si="90"/>
        <v>0</v>
      </c>
      <c r="V139" s="123">
        <f t="shared" si="91"/>
        <v>0</v>
      </c>
      <c r="W139" s="123">
        <f t="shared" si="126"/>
        <v>0</v>
      </c>
      <c r="X139" s="123">
        <f t="shared" si="126"/>
        <v>0</v>
      </c>
      <c r="Y139" s="123">
        <f t="shared" si="126"/>
        <v>0</v>
      </c>
      <c r="Z139" s="123">
        <f t="shared" si="126"/>
        <v>0</v>
      </c>
      <c r="AA139" s="123">
        <f t="shared" si="126"/>
        <v>0</v>
      </c>
      <c r="AB139" s="123">
        <f t="shared" si="126"/>
        <v>0</v>
      </c>
      <c r="AC139" s="124">
        <f t="shared" si="86"/>
        <v>0</v>
      </c>
      <c r="AD139" s="306">
        <f t="shared" si="78"/>
        <v>0</v>
      </c>
    </row>
    <row r="140" spans="2:30" s="88" customFormat="1" ht="24">
      <c r="B140" s="120" t="str">
        <f>Orçamento!A124</f>
        <v xml:space="preserve"> 1.17.4 </v>
      </c>
      <c r="C140" s="121" t="str">
        <f>Orçamento!B124</f>
        <v xml:space="preserve"> 97599 </v>
      </c>
      <c r="D140" s="120" t="str">
        <f>Orçamento!C124</f>
        <v>SINAPI</v>
      </c>
      <c r="E140" s="122" t="str">
        <f>Orçamento!D124</f>
        <v>LUMINÁRIA DE EMERGÊNCIA, COM 30 LÂMPADAS LED DE 2 W, SEM REATOR - FORNECIMENTO E INSTALAÇÃO. AF_02/2020</v>
      </c>
      <c r="F140" s="121" t="str">
        <f>Orçamento!E124</f>
        <v>UN</v>
      </c>
      <c r="G140" s="123">
        <f>Orçamento!H124</f>
        <v>25.14</v>
      </c>
      <c r="H140" s="123">
        <f>Orçamento!F124</f>
        <v>2</v>
      </c>
      <c r="I140" s="123"/>
      <c r="J140" s="123"/>
      <c r="K140" s="123">
        <f t="shared" si="87"/>
        <v>0</v>
      </c>
      <c r="L140" s="123"/>
      <c r="M140" s="123"/>
      <c r="N140" s="123"/>
      <c r="O140" s="123"/>
      <c r="P140" s="123"/>
      <c r="Q140" s="123"/>
      <c r="R140" s="123">
        <f t="shared" si="84"/>
        <v>0</v>
      </c>
      <c r="S140" s="123">
        <f t="shared" si="127"/>
        <v>50.28</v>
      </c>
      <c r="T140" s="123">
        <f t="shared" si="89"/>
        <v>0</v>
      </c>
      <c r="U140" s="123">
        <f t="shared" si="90"/>
        <v>0</v>
      </c>
      <c r="V140" s="123">
        <f t="shared" si="91"/>
        <v>0</v>
      </c>
      <c r="W140" s="123">
        <f t="shared" si="126"/>
        <v>0</v>
      </c>
      <c r="X140" s="123">
        <f t="shared" si="126"/>
        <v>0</v>
      </c>
      <c r="Y140" s="123">
        <f t="shared" si="126"/>
        <v>0</v>
      </c>
      <c r="Z140" s="123">
        <f t="shared" si="126"/>
        <v>0</v>
      </c>
      <c r="AA140" s="123">
        <f t="shared" si="126"/>
        <v>0</v>
      </c>
      <c r="AB140" s="123">
        <f t="shared" si="126"/>
        <v>0</v>
      </c>
      <c r="AC140" s="124">
        <f t="shared" si="86"/>
        <v>0</v>
      </c>
      <c r="AD140" s="306">
        <f t="shared" si="78"/>
        <v>0</v>
      </c>
    </row>
    <row r="141" spans="2:30" s="88" customFormat="1">
      <c r="B141" s="116" t="str">
        <f>Orçamento!A125</f>
        <v xml:space="preserve"> 1.18 </v>
      </c>
      <c r="C141" s="117"/>
      <c r="D141" s="116"/>
      <c r="E141" s="118" t="str">
        <f>Orçamento!D125</f>
        <v>ARQUIBANCADA</v>
      </c>
      <c r="F141" s="117"/>
      <c r="G141" s="119"/>
      <c r="H141" s="119"/>
      <c r="I141" s="119"/>
      <c r="J141" s="119"/>
      <c r="K141" s="119"/>
      <c r="L141" s="119"/>
      <c r="M141" s="119"/>
      <c r="N141" s="119"/>
      <c r="O141" s="119"/>
      <c r="P141" s="119"/>
      <c r="Q141" s="119"/>
      <c r="R141" s="119"/>
      <c r="S141" s="119">
        <f t="shared" ref="S141:AB141" si="128">SUM(S142:S155)</f>
        <v>5063.6500000000005</v>
      </c>
      <c r="T141" s="119">
        <f t="shared" si="128"/>
        <v>6551.6200000000008</v>
      </c>
      <c r="U141" s="119">
        <f t="shared" si="128"/>
        <v>132.69999999999999</v>
      </c>
      <c r="V141" s="119">
        <f t="shared" si="128"/>
        <v>3159.35</v>
      </c>
      <c r="W141" s="119">
        <f t="shared" si="128"/>
        <v>0</v>
      </c>
      <c r="X141" s="119">
        <f t="shared" si="128"/>
        <v>9539.58</v>
      </c>
      <c r="Y141" s="119">
        <f t="shared" si="128"/>
        <v>-1162.43</v>
      </c>
      <c r="Z141" s="119">
        <f t="shared" si="128"/>
        <v>0</v>
      </c>
      <c r="AA141" s="119">
        <f t="shared" si="128"/>
        <v>0</v>
      </c>
      <c r="AB141" s="119">
        <f t="shared" si="128"/>
        <v>0</v>
      </c>
      <c r="AC141" s="119">
        <f>SUM(AC142:AC155)</f>
        <v>8377.1500000000015</v>
      </c>
      <c r="AD141" s="104">
        <f t="shared" si="78"/>
        <v>1.472357997375183E-2</v>
      </c>
    </row>
    <row r="142" spans="2:30" s="88" customFormat="1">
      <c r="B142" s="120" t="str">
        <f>Orçamento!A126</f>
        <v xml:space="preserve"> 1.18.1 </v>
      </c>
      <c r="C142" s="121" t="str">
        <f>Orçamento!B126</f>
        <v xml:space="preserve"> CPU_SOUSA_008 </v>
      </c>
      <c r="D142" s="120" t="str">
        <f>Orçamento!C126</f>
        <v>Próprio</v>
      </c>
      <c r="E142" s="122" t="str">
        <f>Orçamento!D126</f>
        <v>ESCAVACAO MANUAL EM SOLO-PROF. ATE 1,50 M [ADAPTADO SINAPI 79561/001]</v>
      </c>
      <c r="F142" s="121" t="str">
        <f>Orçamento!E126</f>
        <v>m³</v>
      </c>
      <c r="G142" s="123">
        <f>Orçamento!H126</f>
        <v>34.83</v>
      </c>
      <c r="H142" s="123">
        <f>Orçamento!F126</f>
        <v>2.08</v>
      </c>
      <c r="I142" s="123">
        <v>2.08</v>
      </c>
      <c r="J142" s="123"/>
      <c r="K142" s="123">
        <f t="shared" si="87"/>
        <v>0</v>
      </c>
      <c r="L142" s="123"/>
      <c r="M142" s="123">
        <f>'Memória de Cálculo - BM02'!O293</f>
        <v>2.08</v>
      </c>
      <c r="N142" s="123"/>
      <c r="O142" s="123"/>
      <c r="P142" s="123"/>
      <c r="Q142" s="123"/>
      <c r="R142" s="123">
        <f t="shared" si="84"/>
        <v>2.08</v>
      </c>
      <c r="S142" s="123">
        <f>ROUNDDOWN($H142*$G142,2)</f>
        <v>72.44</v>
      </c>
      <c r="T142" s="123">
        <f t="shared" si="89"/>
        <v>72.44</v>
      </c>
      <c r="U142" s="123">
        <f t="shared" si="90"/>
        <v>0</v>
      </c>
      <c r="V142" s="123">
        <f t="shared" si="91"/>
        <v>0</v>
      </c>
      <c r="W142" s="123">
        <f t="shared" ref="W142:W154" si="129">ROUNDDOWN(L142*$G142,2)</f>
        <v>0</v>
      </c>
      <c r="X142" s="123">
        <f t="shared" ref="X142:X154" si="130">ROUNDDOWN(M142*$G142,2)</f>
        <v>72.44</v>
      </c>
      <c r="Y142" s="123">
        <f t="shared" ref="Y142:Y154" si="131">ROUNDDOWN(N142*$G142,2)</f>
        <v>0</v>
      </c>
      <c r="Z142" s="123">
        <f t="shared" ref="Z142:Z154" si="132">ROUNDDOWN(O142*$G142,2)</f>
        <v>0</v>
      </c>
      <c r="AA142" s="123">
        <f t="shared" ref="AA142:AA154" si="133">ROUNDDOWN(P142*$G142,2)</f>
        <v>0</v>
      </c>
      <c r="AB142" s="123">
        <f t="shared" ref="AB142:AB154" si="134">ROUNDDOWN(Q142*$G142,2)</f>
        <v>0</v>
      </c>
      <c r="AC142" s="124">
        <f t="shared" si="86"/>
        <v>72.44</v>
      </c>
      <c r="AD142" s="306">
        <f t="shared" si="78"/>
        <v>1.2731968907069615E-4</v>
      </c>
    </row>
    <row r="143" spans="2:30" s="88" customFormat="1">
      <c r="B143" s="120" t="str">
        <f>Orçamento!A127</f>
        <v xml:space="preserve"> 1.18.2 </v>
      </c>
      <c r="C143" s="121" t="str">
        <f>Orçamento!B127</f>
        <v xml:space="preserve"> 96995 </v>
      </c>
      <c r="D143" s="120" t="str">
        <f>Orçamento!C127</f>
        <v>SINAPI</v>
      </c>
      <c r="E143" s="122" t="str">
        <f>Orçamento!D127</f>
        <v>REATERRO MANUAL APILOADO COM SOQUETE. AF_10/2017</v>
      </c>
      <c r="F143" s="121" t="str">
        <f>Orçamento!E127</f>
        <v>m³</v>
      </c>
      <c r="G143" s="123">
        <f>Orçamento!H127</f>
        <v>41.77</v>
      </c>
      <c r="H143" s="123">
        <f>Orçamento!F127</f>
        <v>1.51</v>
      </c>
      <c r="I143" s="123">
        <v>1.51</v>
      </c>
      <c r="J143" s="123"/>
      <c r="K143" s="123">
        <f t="shared" si="87"/>
        <v>0</v>
      </c>
      <c r="L143" s="123"/>
      <c r="M143" s="123">
        <f>'Memória de Cálculo - BM02'!O295</f>
        <v>1.51</v>
      </c>
      <c r="N143" s="123"/>
      <c r="O143" s="123"/>
      <c r="P143" s="123"/>
      <c r="Q143" s="123"/>
      <c r="R143" s="123">
        <f t="shared" si="84"/>
        <v>1.51</v>
      </c>
      <c r="S143" s="123">
        <f t="shared" ref="S143:S155" si="135">ROUNDDOWN($H143*$G143,2)</f>
        <v>63.07</v>
      </c>
      <c r="T143" s="123">
        <f t="shared" si="89"/>
        <v>63.07</v>
      </c>
      <c r="U143" s="123">
        <f t="shared" si="90"/>
        <v>0</v>
      </c>
      <c r="V143" s="123">
        <f t="shared" si="91"/>
        <v>0</v>
      </c>
      <c r="W143" s="123">
        <f t="shared" si="129"/>
        <v>0</v>
      </c>
      <c r="X143" s="123">
        <f t="shared" si="130"/>
        <v>63.07</v>
      </c>
      <c r="Y143" s="123">
        <f t="shared" si="131"/>
        <v>0</v>
      </c>
      <c r="Z143" s="123">
        <f t="shared" si="132"/>
        <v>0</v>
      </c>
      <c r="AA143" s="123">
        <f t="shared" si="133"/>
        <v>0</v>
      </c>
      <c r="AB143" s="123">
        <f t="shared" si="134"/>
        <v>0</v>
      </c>
      <c r="AC143" s="124">
        <f t="shared" si="86"/>
        <v>63.07</v>
      </c>
      <c r="AD143" s="306">
        <f t="shared" si="78"/>
        <v>1.1085108765445619E-4</v>
      </c>
    </row>
    <row r="144" spans="2:30" s="88" customFormat="1" ht="36">
      <c r="B144" s="120" t="str">
        <f>Orçamento!A128</f>
        <v xml:space="preserve"> 1.18.3 </v>
      </c>
      <c r="C144" s="121" t="str">
        <f>Orçamento!B128</f>
        <v xml:space="preserve"> 87481 </v>
      </c>
      <c r="D144" s="120" t="str">
        <f>Orçamento!C128</f>
        <v>SINAPI</v>
      </c>
      <c r="E144" s="122" t="str">
        <f>Orçamento!D128</f>
        <v>ALVENARIA DE VEDAÇÃO DE BLOCOS CERÂMICOS FURADOS NA VERTICAL DE 19X19X39CM (ESPESSURA 19CM) DE PAREDES COM ÁREA LÍQUIDA MAIOR OU IGUAL A 6M² SEM VÃOS E ARGAMASSA DE ASSENTAMENTO COM PREPARO EM BETONEIRA. AF_06/2014</v>
      </c>
      <c r="F144" s="121" t="str">
        <f>Orçamento!E128</f>
        <v>m²</v>
      </c>
      <c r="G144" s="123">
        <f>Orçamento!H128</f>
        <v>76.78</v>
      </c>
      <c r="H144" s="123">
        <f>Orçamento!F128</f>
        <v>15.03</v>
      </c>
      <c r="I144" s="123">
        <v>30.06</v>
      </c>
      <c r="J144" s="123"/>
      <c r="K144" s="123">
        <f t="shared" si="87"/>
        <v>15.03</v>
      </c>
      <c r="L144" s="123"/>
      <c r="M144" s="123">
        <f>'Memória de Cálculo - BM02'!O297</f>
        <v>30.060000000000002</v>
      </c>
      <c r="N144" s="123"/>
      <c r="O144" s="123"/>
      <c r="P144" s="123"/>
      <c r="Q144" s="123"/>
      <c r="R144" s="123">
        <f t="shared" si="84"/>
        <v>30.060000000000002</v>
      </c>
      <c r="S144" s="123">
        <f t="shared" si="135"/>
        <v>1154</v>
      </c>
      <c r="T144" s="123">
        <f t="shared" si="89"/>
        <v>2308</v>
      </c>
      <c r="U144" s="123">
        <f t="shared" si="90"/>
        <v>0</v>
      </c>
      <c r="V144" s="123">
        <f t="shared" si="91"/>
        <v>1154</v>
      </c>
      <c r="W144" s="123">
        <f t="shared" si="129"/>
        <v>0</v>
      </c>
      <c r="X144" s="123">
        <f t="shared" si="130"/>
        <v>2308</v>
      </c>
      <c r="Y144" s="123">
        <f t="shared" si="131"/>
        <v>0</v>
      </c>
      <c r="Z144" s="123">
        <f t="shared" si="132"/>
        <v>0</v>
      </c>
      <c r="AA144" s="123">
        <f t="shared" si="133"/>
        <v>0</v>
      </c>
      <c r="AB144" s="123">
        <f t="shared" si="134"/>
        <v>0</v>
      </c>
      <c r="AC144" s="124">
        <f t="shared" si="86"/>
        <v>2308</v>
      </c>
      <c r="AD144" s="306">
        <f t="shared" ref="AD144:AD159" si="136">AC144/$AC$2</f>
        <v>4.0565135612253824E-3</v>
      </c>
    </row>
    <row r="145" spans="2:30" s="88" customFormat="1" ht="24">
      <c r="B145" s="120" t="str">
        <f>Orçamento!A129</f>
        <v xml:space="preserve"> 1.18.4 </v>
      </c>
      <c r="C145" s="121" t="str">
        <f>Orçamento!B129</f>
        <v xml:space="preserve"> 92522 </v>
      </c>
      <c r="D145" s="120" t="str">
        <f>Orçamento!C129</f>
        <v>SINAPI</v>
      </c>
      <c r="E145" s="122" t="str">
        <f>Orçamento!D129</f>
        <v>MONTAGEM E DESMONTAGEM DE FÔRMA DE LAJE MACIÇA, PÉ-DIREITO SIMPLES, EM CHAPA DE MADEIRA COMPENSADA RESINADA, 8 UTILIZAÇÕES. AF_09/2020</v>
      </c>
      <c r="F145" s="121" t="str">
        <f>Orçamento!E129</f>
        <v>m²</v>
      </c>
      <c r="G145" s="123">
        <f>Orçamento!H129</f>
        <v>21.32</v>
      </c>
      <c r="H145" s="123">
        <f>Orçamento!F129</f>
        <v>14.4</v>
      </c>
      <c r="I145" s="123">
        <v>30.34</v>
      </c>
      <c r="J145" s="123"/>
      <c r="K145" s="123">
        <f t="shared" si="87"/>
        <v>15.94</v>
      </c>
      <c r="L145" s="123"/>
      <c r="M145" s="123">
        <f>'Memória de Cálculo - BM02'!O301</f>
        <v>30.24</v>
      </c>
      <c r="N145" s="123"/>
      <c r="O145" s="123"/>
      <c r="P145" s="123"/>
      <c r="Q145" s="123"/>
      <c r="R145" s="123">
        <f t="shared" si="84"/>
        <v>30.24</v>
      </c>
      <c r="S145" s="123">
        <f t="shared" si="135"/>
        <v>307</v>
      </c>
      <c r="T145" s="123">
        <f t="shared" si="89"/>
        <v>646.84</v>
      </c>
      <c r="U145" s="123">
        <f t="shared" si="90"/>
        <v>0</v>
      </c>
      <c r="V145" s="123">
        <f t="shared" si="91"/>
        <v>339.84</v>
      </c>
      <c r="W145" s="123">
        <f t="shared" si="129"/>
        <v>0</v>
      </c>
      <c r="X145" s="123">
        <f t="shared" si="130"/>
        <v>644.71</v>
      </c>
      <c r="Y145" s="123">
        <f t="shared" si="131"/>
        <v>0</v>
      </c>
      <c r="Z145" s="123">
        <f t="shared" si="132"/>
        <v>0</v>
      </c>
      <c r="AA145" s="123">
        <f t="shared" si="133"/>
        <v>0</v>
      </c>
      <c r="AB145" s="123">
        <f t="shared" si="134"/>
        <v>0</v>
      </c>
      <c r="AC145" s="124">
        <f t="shared" si="86"/>
        <v>644.71</v>
      </c>
      <c r="AD145" s="306">
        <f t="shared" si="136"/>
        <v>1.1331346872000072E-3</v>
      </c>
    </row>
    <row r="146" spans="2:30" s="88" customFormat="1" ht="24">
      <c r="B146" s="120" t="str">
        <f>Orçamento!A130</f>
        <v xml:space="preserve"> 1.18.5 </v>
      </c>
      <c r="C146" s="121" t="str">
        <f>Orçamento!B130</f>
        <v xml:space="preserve"> 96543 </v>
      </c>
      <c r="D146" s="120" t="str">
        <f>Orçamento!C130</f>
        <v>SINAPI</v>
      </c>
      <c r="E146" s="122" t="str">
        <f>Orçamento!D130</f>
        <v>ARMAÇÃO DE BLOCO, VIGA BALDRAME E SAPATA UTILIZANDO AÇO CA-60 DE 5 MM - MONTAGEM. AF_06/2017</v>
      </c>
      <c r="F146" s="121" t="str">
        <f>Orçamento!E130</f>
        <v>KG</v>
      </c>
      <c r="G146" s="123">
        <f>Orçamento!H130</f>
        <v>20.43</v>
      </c>
      <c r="H146" s="123">
        <f>Orçamento!F130</f>
        <v>31</v>
      </c>
      <c r="I146" s="123">
        <v>55.45</v>
      </c>
      <c r="J146" s="123"/>
      <c r="K146" s="123">
        <f t="shared" si="87"/>
        <v>24.450000000000003</v>
      </c>
      <c r="L146" s="123"/>
      <c r="M146" s="123">
        <f>'Memória de Cálculo - BM02'!O305</f>
        <v>55.449999999999996</v>
      </c>
      <c r="N146" s="123"/>
      <c r="O146" s="123"/>
      <c r="P146" s="123"/>
      <c r="Q146" s="123"/>
      <c r="R146" s="123">
        <f t="shared" si="84"/>
        <v>55.449999999999996</v>
      </c>
      <c r="S146" s="123">
        <f t="shared" si="135"/>
        <v>633.33000000000004</v>
      </c>
      <c r="T146" s="123">
        <f t="shared" si="89"/>
        <v>1132.8399999999999</v>
      </c>
      <c r="U146" s="123">
        <f t="shared" si="90"/>
        <v>0</v>
      </c>
      <c r="V146" s="123">
        <f t="shared" si="91"/>
        <v>499.51</v>
      </c>
      <c r="W146" s="123">
        <f t="shared" si="129"/>
        <v>0</v>
      </c>
      <c r="X146" s="123">
        <f t="shared" si="130"/>
        <v>1132.8399999999999</v>
      </c>
      <c r="Y146" s="123">
        <f t="shared" si="131"/>
        <v>0</v>
      </c>
      <c r="Z146" s="123">
        <f t="shared" si="132"/>
        <v>0</v>
      </c>
      <c r="AA146" s="123">
        <f t="shared" si="133"/>
        <v>0</v>
      </c>
      <c r="AB146" s="123">
        <f t="shared" si="134"/>
        <v>0</v>
      </c>
      <c r="AC146" s="124">
        <f t="shared" si="86"/>
        <v>1132.8399999999999</v>
      </c>
      <c r="AD146" s="306">
        <f t="shared" si="136"/>
        <v>1.9910662143407983E-3</v>
      </c>
    </row>
    <row r="147" spans="2:30" s="88" customFormat="1" ht="24">
      <c r="B147" s="120" t="str">
        <f>Orçamento!A131</f>
        <v xml:space="preserve"> 1.18.6 </v>
      </c>
      <c r="C147" s="121" t="str">
        <f>Orçamento!B131</f>
        <v xml:space="preserve"> 96546 </v>
      </c>
      <c r="D147" s="120" t="str">
        <f>Orçamento!C131</f>
        <v>SINAPI</v>
      </c>
      <c r="E147" s="122" t="str">
        <f>Orçamento!D131</f>
        <v>ARMAÇÃO DE BLOCO, VIGA BALDRAME OU SAPATA UTILIZANDO AÇO CA-50 DE 10 MM - MONTAGEM. AF_06/2017</v>
      </c>
      <c r="F147" s="121" t="str">
        <f>Orçamento!E131</f>
        <v>KG</v>
      </c>
      <c r="G147" s="123">
        <f>Orçamento!H131</f>
        <v>16.82</v>
      </c>
      <c r="H147" s="123">
        <f>Orçamento!F131</f>
        <v>77</v>
      </c>
      <c r="I147" s="123">
        <v>69.11</v>
      </c>
      <c r="J147" s="123">
        <f>H147-I147</f>
        <v>7.8900000000000006</v>
      </c>
      <c r="K147" s="123">
        <f t="shared" si="87"/>
        <v>0</v>
      </c>
      <c r="L147" s="123"/>
      <c r="M147" s="123">
        <f>'Memória de Cálculo - BM02'!O308</f>
        <v>69.11</v>
      </c>
      <c r="N147" s="123">
        <v>-69.11</v>
      </c>
      <c r="O147" s="123"/>
      <c r="P147" s="123"/>
      <c r="Q147" s="123"/>
      <c r="R147" s="123">
        <f t="shared" si="84"/>
        <v>0</v>
      </c>
      <c r="S147" s="123">
        <f t="shared" si="135"/>
        <v>1295.1400000000001</v>
      </c>
      <c r="T147" s="123">
        <f t="shared" si="89"/>
        <v>1162.43</v>
      </c>
      <c r="U147" s="123">
        <f t="shared" si="90"/>
        <v>132.69999999999999</v>
      </c>
      <c r="V147" s="123">
        <f t="shared" si="91"/>
        <v>0</v>
      </c>
      <c r="W147" s="123">
        <f t="shared" si="129"/>
        <v>0</v>
      </c>
      <c r="X147" s="123">
        <f t="shared" si="130"/>
        <v>1162.43</v>
      </c>
      <c r="Y147" s="123">
        <f t="shared" si="131"/>
        <v>-1162.43</v>
      </c>
      <c r="Z147" s="123">
        <f t="shared" si="132"/>
        <v>0</v>
      </c>
      <c r="AA147" s="123">
        <f t="shared" si="133"/>
        <v>0</v>
      </c>
      <c r="AB147" s="123">
        <f t="shared" si="134"/>
        <v>0</v>
      </c>
      <c r="AC147" s="124">
        <f t="shared" si="86"/>
        <v>0</v>
      </c>
      <c r="AD147" s="306">
        <f t="shared" si="136"/>
        <v>0</v>
      </c>
    </row>
    <row r="148" spans="2:30" s="88" customFormat="1" ht="24">
      <c r="B148" s="120" t="str">
        <f>Orçamento!A132</f>
        <v xml:space="preserve"> 1.18.7 </v>
      </c>
      <c r="C148" s="121" t="str">
        <f>Orçamento!B132</f>
        <v xml:space="preserve"> 94963 </v>
      </c>
      <c r="D148" s="120" t="str">
        <f>Orçamento!C132</f>
        <v>SINAPI</v>
      </c>
      <c r="E148" s="122" t="str">
        <f>Orçamento!D132</f>
        <v>CONCRETO FCK = 15MPA, TRAÇO 1:3,4:3,5 (EM MASSA SECA DE CIMENTO/ AREIA MÉDIA/ BRITA 1) - PREPARO MECÂNICO COM BETONEIRA 400 L. AF_05/2021</v>
      </c>
      <c r="F148" s="121" t="str">
        <f>Orçamento!E132</f>
        <v>m³</v>
      </c>
      <c r="G148" s="123">
        <f>Orçamento!H132</f>
        <v>359.46</v>
      </c>
      <c r="H148" s="123">
        <f>Orçamento!F132</f>
        <v>0.56999999999999995</v>
      </c>
      <c r="I148" s="123"/>
      <c r="J148" s="123"/>
      <c r="K148" s="123">
        <f t="shared" si="87"/>
        <v>0</v>
      </c>
      <c r="L148" s="123"/>
      <c r="M148" s="123">
        <f>'Memória de Cálculo - BM02'!O311</f>
        <v>5.5545000000000009</v>
      </c>
      <c r="N148" s="123"/>
      <c r="O148" s="123"/>
      <c r="P148" s="123"/>
      <c r="Q148" s="123"/>
      <c r="R148" s="123">
        <f t="shared" si="84"/>
        <v>5.5545000000000009</v>
      </c>
      <c r="S148" s="123">
        <f t="shared" si="135"/>
        <v>204.89</v>
      </c>
      <c r="T148" s="123">
        <f t="shared" si="89"/>
        <v>0</v>
      </c>
      <c r="U148" s="123">
        <f t="shared" si="90"/>
        <v>0</v>
      </c>
      <c r="V148" s="123">
        <f t="shared" si="91"/>
        <v>0</v>
      </c>
      <c r="W148" s="123">
        <f t="shared" si="129"/>
        <v>0</v>
      </c>
      <c r="X148" s="123">
        <f t="shared" si="130"/>
        <v>1996.62</v>
      </c>
      <c r="Y148" s="123">
        <f t="shared" si="131"/>
        <v>0</v>
      </c>
      <c r="Z148" s="123">
        <f t="shared" si="132"/>
        <v>0</v>
      </c>
      <c r="AA148" s="123">
        <f t="shared" si="133"/>
        <v>0</v>
      </c>
      <c r="AB148" s="123">
        <f t="shared" si="134"/>
        <v>0</v>
      </c>
      <c r="AC148" s="124">
        <f t="shared" si="86"/>
        <v>1996.62</v>
      </c>
      <c r="AD148" s="306">
        <f t="shared" si="136"/>
        <v>3.5092357480995769E-3</v>
      </c>
    </row>
    <row r="149" spans="2:30" s="88" customFormat="1" ht="24">
      <c r="B149" s="120" t="str">
        <f>Orçamento!A133</f>
        <v xml:space="preserve"> 1.18.8 </v>
      </c>
      <c r="C149" s="121" t="str">
        <f>Orçamento!B133</f>
        <v xml:space="preserve"> 92873 </v>
      </c>
      <c r="D149" s="120" t="str">
        <f>Orçamento!C133</f>
        <v>SINAPI</v>
      </c>
      <c r="E149" s="122" t="str">
        <f>Orçamento!D133</f>
        <v>LANÇAMENTO COM USO DE BALDES, ADENSAMENTO E ACABAMENTO DE CONCRETO EM ESTRUTURAS. AF_12/2015</v>
      </c>
      <c r="F149" s="121" t="str">
        <f>Orçamento!E133</f>
        <v>m³</v>
      </c>
      <c r="G149" s="123">
        <f>Orçamento!H133</f>
        <v>178.86</v>
      </c>
      <c r="H149" s="123">
        <f>Orçamento!F133</f>
        <v>0.56999999999999995</v>
      </c>
      <c r="I149" s="123"/>
      <c r="J149" s="123"/>
      <c r="K149" s="123">
        <f t="shared" si="87"/>
        <v>0</v>
      </c>
      <c r="L149" s="123"/>
      <c r="M149" s="123">
        <f>'Memória de Cálculo - BM02'!O316</f>
        <v>5.5545000000000009</v>
      </c>
      <c r="N149" s="123"/>
      <c r="O149" s="123"/>
      <c r="P149" s="123"/>
      <c r="Q149" s="123"/>
      <c r="R149" s="123">
        <f t="shared" si="84"/>
        <v>5.5545000000000009</v>
      </c>
      <c r="S149" s="123">
        <f t="shared" si="135"/>
        <v>101.95</v>
      </c>
      <c r="T149" s="123">
        <f t="shared" si="89"/>
        <v>0</v>
      </c>
      <c r="U149" s="123">
        <f t="shared" si="90"/>
        <v>0</v>
      </c>
      <c r="V149" s="123">
        <f t="shared" si="91"/>
        <v>0</v>
      </c>
      <c r="W149" s="123">
        <f t="shared" si="129"/>
        <v>0</v>
      </c>
      <c r="X149" s="123">
        <f t="shared" si="130"/>
        <v>993.47</v>
      </c>
      <c r="Y149" s="123">
        <f t="shared" si="131"/>
        <v>0</v>
      </c>
      <c r="Z149" s="123">
        <f t="shared" si="132"/>
        <v>0</v>
      </c>
      <c r="AA149" s="123">
        <f t="shared" si="133"/>
        <v>0</v>
      </c>
      <c r="AB149" s="123">
        <f t="shared" si="134"/>
        <v>0</v>
      </c>
      <c r="AC149" s="124">
        <f t="shared" si="86"/>
        <v>993.47</v>
      </c>
      <c r="AD149" s="306">
        <f t="shared" si="136"/>
        <v>1.7461111471709623E-3</v>
      </c>
    </row>
    <row r="150" spans="2:30" s="88" customFormat="1" ht="24">
      <c r="B150" s="120" t="str">
        <f>Orçamento!A134</f>
        <v xml:space="preserve"> 1.18.9 </v>
      </c>
      <c r="C150" s="121" t="str">
        <f>Orçamento!B134</f>
        <v xml:space="preserve"> 87879 </v>
      </c>
      <c r="D150" s="120" t="str">
        <f>Orçamento!C134</f>
        <v>SINAPI</v>
      </c>
      <c r="E150" s="122" t="str">
        <f>Orçamento!D134</f>
        <v>CHAPISCO APLICADO EM ALVENARIAS E ESTRUTURAS DE CONCRETO INTERNAS, COM COLHER DE PEDREIRO.  ARGAMASSA TRAÇO 1:3 COM PREPARO EM BETONEIRA 400L. AF_06/2014</v>
      </c>
      <c r="F150" s="121" t="str">
        <f>Orçamento!E134</f>
        <v>m²</v>
      </c>
      <c r="G150" s="123">
        <f>Orçamento!H134</f>
        <v>3.4</v>
      </c>
      <c r="H150" s="123">
        <f>Orçamento!F134</f>
        <v>21.6</v>
      </c>
      <c r="I150" s="123"/>
      <c r="J150" s="123"/>
      <c r="K150" s="123">
        <f t="shared" si="87"/>
        <v>0</v>
      </c>
      <c r="L150" s="123"/>
      <c r="M150" s="123"/>
      <c r="N150" s="123"/>
      <c r="O150" s="123"/>
      <c r="P150" s="123"/>
      <c r="Q150" s="123"/>
      <c r="R150" s="123">
        <f t="shared" ref="R150:R159" si="137">SUM(L150:Q150)</f>
        <v>0</v>
      </c>
      <c r="S150" s="123">
        <f t="shared" si="135"/>
        <v>73.44</v>
      </c>
      <c r="T150" s="123">
        <f t="shared" si="89"/>
        <v>0</v>
      </c>
      <c r="U150" s="123">
        <f t="shared" si="90"/>
        <v>0</v>
      </c>
      <c r="V150" s="123">
        <f t="shared" si="91"/>
        <v>0</v>
      </c>
      <c r="W150" s="123">
        <f t="shared" si="129"/>
        <v>0</v>
      </c>
      <c r="X150" s="123">
        <f t="shared" si="130"/>
        <v>0</v>
      </c>
      <c r="Y150" s="123">
        <f t="shared" si="131"/>
        <v>0</v>
      </c>
      <c r="Z150" s="123">
        <f t="shared" si="132"/>
        <v>0</v>
      </c>
      <c r="AA150" s="123">
        <f t="shared" si="133"/>
        <v>0</v>
      </c>
      <c r="AB150" s="123">
        <f t="shared" si="134"/>
        <v>0</v>
      </c>
      <c r="AC150" s="124">
        <f t="shared" si="86"/>
        <v>0</v>
      </c>
      <c r="AD150" s="306">
        <f t="shared" si="136"/>
        <v>0</v>
      </c>
    </row>
    <row r="151" spans="2:30" s="88" customFormat="1" ht="36">
      <c r="B151" s="120" t="str">
        <f>Orçamento!A135</f>
        <v xml:space="preserve"> 1.18.10 </v>
      </c>
      <c r="C151" s="121" t="str">
        <f>Orçamento!B135</f>
        <v xml:space="preserve"> 87529 </v>
      </c>
      <c r="D151" s="120" t="str">
        <f>Orçamento!C135</f>
        <v>SINAPI</v>
      </c>
      <c r="E151" s="122" t="str">
        <f>Orçamento!D135</f>
        <v>MASSA ÚNICA, PARA RECEBIMENTO DE PINTURA, EM ARGAMASSA TRAÇO 1:2:8, PREPARO MECÂNICO COM BETONEIRA 400L, APLICADA MANUALMENTE EM FACES INTERNAS DE PAREDES, ESPESSURA DE 20MM, COM EXECUÇÃO DE TALISCAS. AF_06/2014</v>
      </c>
      <c r="F151" s="121" t="str">
        <f>Orçamento!E135</f>
        <v>m²</v>
      </c>
      <c r="G151" s="123">
        <f>Orçamento!H135</f>
        <v>29.89</v>
      </c>
      <c r="H151" s="123">
        <f>Orçamento!F135</f>
        <v>21.6</v>
      </c>
      <c r="I151" s="123"/>
      <c r="J151" s="123"/>
      <c r="K151" s="123">
        <f t="shared" si="87"/>
        <v>0</v>
      </c>
      <c r="L151" s="123"/>
      <c r="M151" s="123"/>
      <c r="N151" s="123"/>
      <c r="O151" s="123"/>
      <c r="P151" s="123"/>
      <c r="Q151" s="123"/>
      <c r="R151" s="123">
        <f t="shared" si="137"/>
        <v>0</v>
      </c>
      <c r="S151" s="123">
        <f t="shared" si="135"/>
        <v>645.62</v>
      </c>
      <c r="T151" s="123">
        <f t="shared" si="89"/>
        <v>0</v>
      </c>
      <c r="U151" s="123">
        <f t="shared" si="90"/>
        <v>0</v>
      </c>
      <c r="V151" s="123">
        <f t="shared" si="91"/>
        <v>0</v>
      </c>
      <c r="W151" s="123">
        <f t="shared" si="129"/>
        <v>0</v>
      </c>
      <c r="X151" s="123">
        <f t="shared" si="130"/>
        <v>0</v>
      </c>
      <c r="Y151" s="123">
        <f t="shared" si="131"/>
        <v>0</v>
      </c>
      <c r="Z151" s="123">
        <f t="shared" si="132"/>
        <v>0</v>
      </c>
      <c r="AA151" s="123">
        <f t="shared" si="133"/>
        <v>0</v>
      </c>
      <c r="AB151" s="123">
        <f t="shared" si="134"/>
        <v>0</v>
      </c>
      <c r="AC151" s="124">
        <f t="shared" ref="AC151:AC159" si="138">SUM(W151:AB151)</f>
        <v>0</v>
      </c>
      <c r="AD151" s="306">
        <f t="shared" si="136"/>
        <v>0</v>
      </c>
    </row>
    <row r="152" spans="2:30" s="88" customFormat="1">
      <c r="B152" s="120" t="str">
        <f>Orçamento!A136</f>
        <v xml:space="preserve"> 1.18.11 </v>
      </c>
      <c r="C152" s="121" t="str">
        <f>Orçamento!B136</f>
        <v xml:space="preserve"> 88485 </v>
      </c>
      <c r="D152" s="120" t="str">
        <f>Orçamento!C136</f>
        <v>SINAPI</v>
      </c>
      <c r="E152" s="122" t="str">
        <f>Orçamento!D136</f>
        <v>APLICAÇÃO DE FUNDO SELADOR ACRÍLICO EM PAREDES, UMA DEMÃO. AF_06/2014</v>
      </c>
      <c r="F152" s="121" t="str">
        <f>Orçamento!E136</f>
        <v>m²</v>
      </c>
      <c r="G152" s="123">
        <f>Orçamento!H136</f>
        <v>2.4500000000000002</v>
      </c>
      <c r="H152" s="123">
        <f>Orçamento!F136</f>
        <v>21.6</v>
      </c>
      <c r="I152" s="123"/>
      <c r="J152" s="123"/>
      <c r="K152" s="123">
        <f t="shared" ref="K152:K159" si="139">IF(I152&gt;H152,I152-H152,0)</f>
        <v>0</v>
      </c>
      <c r="L152" s="123"/>
      <c r="M152" s="123"/>
      <c r="N152" s="123"/>
      <c r="O152" s="123"/>
      <c r="P152" s="123"/>
      <c r="Q152" s="123"/>
      <c r="R152" s="123">
        <f t="shared" si="137"/>
        <v>0</v>
      </c>
      <c r="S152" s="123">
        <f t="shared" si="135"/>
        <v>52.92</v>
      </c>
      <c r="T152" s="123">
        <f t="shared" ref="T152:T159" si="140">ROUNDDOWN($I152*$G152,2)</f>
        <v>0</v>
      </c>
      <c r="U152" s="123">
        <f t="shared" ref="U152:U159" si="141">ROUNDDOWN($J152*$G152,2)</f>
        <v>0</v>
      </c>
      <c r="V152" s="123">
        <f t="shared" ref="V152:V159" si="142">ROUNDDOWN($K152*$G152,2)</f>
        <v>0</v>
      </c>
      <c r="W152" s="123">
        <f t="shared" si="129"/>
        <v>0</v>
      </c>
      <c r="X152" s="123">
        <f t="shared" si="130"/>
        <v>0</v>
      </c>
      <c r="Y152" s="123">
        <f t="shared" si="131"/>
        <v>0</v>
      </c>
      <c r="Z152" s="123">
        <f t="shared" si="132"/>
        <v>0</v>
      </c>
      <c r="AA152" s="123">
        <f t="shared" si="133"/>
        <v>0</v>
      </c>
      <c r="AB152" s="123">
        <f t="shared" si="134"/>
        <v>0</v>
      </c>
      <c r="AC152" s="124">
        <f t="shared" si="138"/>
        <v>0</v>
      </c>
      <c r="AD152" s="306">
        <f t="shared" si="136"/>
        <v>0</v>
      </c>
    </row>
    <row r="153" spans="2:30" s="88" customFormat="1">
      <c r="B153" s="120" t="str">
        <f>Orçamento!A137</f>
        <v xml:space="preserve"> 1.18.12 </v>
      </c>
      <c r="C153" s="121" t="str">
        <f>Orçamento!B137</f>
        <v xml:space="preserve"> 88495 </v>
      </c>
      <c r="D153" s="120" t="str">
        <f>Orçamento!C137</f>
        <v>SINAPI</v>
      </c>
      <c r="E153" s="122" t="str">
        <f>Orçamento!D137</f>
        <v>APLICAÇÃO E LIXAMENTO DE MASSA LÁTEX EM PAREDES, UMA DEMÃO. AF_06/2014</v>
      </c>
      <c r="F153" s="121" t="str">
        <f>Orçamento!E137</f>
        <v>m²</v>
      </c>
      <c r="G153" s="123">
        <f>Orçamento!H137</f>
        <v>9.4600000000000009</v>
      </c>
      <c r="H153" s="123">
        <f>Orçamento!F137</f>
        <v>21.6</v>
      </c>
      <c r="I153" s="123"/>
      <c r="J153" s="123"/>
      <c r="K153" s="123">
        <f t="shared" si="139"/>
        <v>0</v>
      </c>
      <c r="L153" s="123"/>
      <c r="M153" s="123"/>
      <c r="N153" s="123"/>
      <c r="O153" s="123"/>
      <c r="P153" s="123"/>
      <c r="Q153" s="123"/>
      <c r="R153" s="123">
        <f t="shared" si="137"/>
        <v>0</v>
      </c>
      <c r="S153" s="123">
        <f t="shared" si="135"/>
        <v>204.33</v>
      </c>
      <c r="T153" s="123">
        <f t="shared" si="140"/>
        <v>0</v>
      </c>
      <c r="U153" s="123">
        <f t="shared" si="141"/>
        <v>0</v>
      </c>
      <c r="V153" s="123">
        <f t="shared" si="142"/>
        <v>0</v>
      </c>
      <c r="W153" s="123">
        <f t="shared" si="129"/>
        <v>0</v>
      </c>
      <c r="X153" s="123">
        <f t="shared" si="130"/>
        <v>0</v>
      </c>
      <c r="Y153" s="123">
        <f t="shared" si="131"/>
        <v>0</v>
      </c>
      <c r="Z153" s="123">
        <f t="shared" si="132"/>
        <v>0</v>
      </c>
      <c r="AA153" s="123">
        <f t="shared" si="133"/>
        <v>0</v>
      </c>
      <c r="AB153" s="123">
        <f t="shared" si="134"/>
        <v>0</v>
      </c>
      <c r="AC153" s="124">
        <f t="shared" si="138"/>
        <v>0</v>
      </c>
      <c r="AD153" s="306">
        <f t="shared" si="136"/>
        <v>0</v>
      </c>
    </row>
    <row r="154" spans="2:30" s="88" customFormat="1" ht="27.75" customHeight="1">
      <c r="B154" s="120" t="str">
        <f>Orçamento!A138</f>
        <v xml:space="preserve"> 1.18.13 </v>
      </c>
      <c r="C154" s="121" t="str">
        <f>Orçamento!B138</f>
        <v xml:space="preserve"> 88489 </v>
      </c>
      <c r="D154" s="120" t="str">
        <f>Orçamento!C138</f>
        <v>SINAPI</v>
      </c>
      <c r="E154" s="122" t="str">
        <f>Orçamento!D138</f>
        <v>APLICAÇÃO MANUAL DE PINTURA COM TINTA LÁTEX ACRÍLICA EM PAREDES, DUAS DEMÃOS. AF_06/2014</v>
      </c>
      <c r="F154" s="121" t="str">
        <f>Orçamento!E138</f>
        <v>m²</v>
      </c>
      <c r="G154" s="123">
        <f>Orçamento!H138</f>
        <v>11.83</v>
      </c>
      <c r="H154" s="123">
        <f>Orçamento!F138</f>
        <v>21.6</v>
      </c>
      <c r="I154" s="123"/>
      <c r="J154" s="123"/>
      <c r="K154" s="123">
        <f t="shared" si="139"/>
        <v>0</v>
      </c>
      <c r="L154" s="123"/>
      <c r="M154" s="123"/>
      <c r="N154" s="123"/>
      <c r="O154" s="123"/>
      <c r="P154" s="123"/>
      <c r="Q154" s="123"/>
      <c r="R154" s="123">
        <f t="shared" si="137"/>
        <v>0</v>
      </c>
      <c r="S154" s="123">
        <f t="shared" si="135"/>
        <v>255.52</v>
      </c>
      <c r="T154" s="123">
        <f t="shared" si="140"/>
        <v>0</v>
      </c>
      <c r="U154" s="123">
        <f t="shared" si="141"/>
        <v>0</v>
      </c>
      <c r="V154" s="123">
        <f t="shared" si="142"/>
        <v>0</v>
      </c>
      <c r="W154" s="123">
        <f t="shared" si="129"/>
        <v>0</v>
      </c>
      <c r="X154" s="123">
        <f t="shared" si="130"/>
        <v>0</v>
      </c>
      <c r="Y154" s="123">
        <f t="shared" si="131"/>
        <v>0</v>
      </c>
      <c r="Z154" s="123">
        <f t="shared" si="132"/>
        <v>0</v>
      </c>
      <c r="AA154" s="123">
        <f t="shared" si="133"/>
        <v>0</v>
      </c>
      <c r="AB154" s="123">
        <f t="shared" si="134"/>
        <v>0</v>
      </c>
      <c r="AC154" s="124">
        <f t="shared" si="138"/>
        <v>0</v>
      </c>
      <c r="AD154" s="306">
        <f t="shared" si="136"/>
        <v>0</v>
      </c>
    </row>
    <row r="155" spans="2:30" s="88" customFormat="1" ht="0.75" customHeight="1">
      <c r="B155" s="283" t="s">
        <v>2660</v>
      </c>
      <c r="C155" s="307" t="s">
        <v>32</v>
      </c>
      <c r="D155" s="308" t="s">
        <v>27</v>
      </c>
      <c r="E155" s="308" t="s">
        <v>33</v>
      </c>
      <c r="F155" s="307" t="s">
        <v>34</v>
      </c>
      <c r="G155" s="234">
        <f>G35</f>
        <v>19.600000000000001</v>
      </c>
      <c r="H155" s="234"/>
      <c r="I155" s="234">
        <v>59.49</v>
      </c>
      <c r="J155" s="234"/>
      <c r="K155" s="234">
        <f t="shared" si="139"/>
        <v>59.49</v>
      </c>
      <c r="L155" s="234"/>
      <c r="M155" s="234">
        <v>59.49</v>
      </c>
      <c r="N155" s="234"/>
      <c r="O155" s="234"/>
      <c r="P155" s="234"/>
      <c r="Q155" s="234"/>
      <c r="R155" s="234">
        <f t="shared" si="137"/>
        <v>59.49</v>
      </c>
      <c r="S155" s="234">
        <f t="shared" si="135"/>
        <v>0</v>
      </c>
      <c r="T155" s="234">
        <f t="shared" si="140"/>
        <v>1166</v>
      </c>
      <c r="U155" s="234">
        <f t="shared" si="141"/>
        <v>0</v>
      </c>
      <c r="V155" s="234">
        <f t="shared" si="142"/>
        <v>1166</v>
      </c>
      <c r="W155" s="234">
        <f t="shared" ref="W155" si="143">ROUNDDOWN(L155*$G155,2)</f>
        <v>0</v>
      </c>
      <c r="X155" s="234">
        <f t="shared" ref="X155" si="144">ROUNDDOWN(M155*$G155,2)</f>
        <v>1166</v>
      </c>
      <c r="Y155" s="234">
        <f t="shared" ref="Y155" si="145">ROUNDDOWN(N155*$G155,2)</f>
        <v>0</v>
      </c>
      <c r="Z155" s="234">
        <f t="shared" ref="Z155" si="146">ROUNDDOWN(O155*$G155,2)</f>
        <v>0</v>
      </c>
      <c r="AA155" s="234">
        <f t="shared" ref="AA155" si="147">ROUNDDOWN(P155*$G155,2)</f>
        <v>0</v>
      </c>
      <c r="AB155" s="234">
        <f t="shared" ref="AB155" si="148">ROUNDDOWN(Q155*$G155,2)</f>
        <v>0</v>
      </c>
      <c r="AC155" s="235">
        <f t="shared" ref="AC155" si="149">SUM(W155:AB155)</f>
        <v>1166</v>
      </c>
      <c r="AD155" s="309">
        <f t="shared" si="136"/>
        <v>2.0493478389899465E-3</v>
      </c>
    </row>
    <row r="156" spans="2:30" s="88" customFormat="1">
      <c r="B156" s="116" t="str">
        <f>Orçamento!A139</f>
        <v xml:space="preserve"> 1.19 </v>
      </c>
      <c r="C156" s="117"/>
      <c r="D156" s="116"/>
      <c r="E156" s="118" t="str">
        <f>Orçamento!D139</f>
        <v>SERVIÇOS FINAIS</v>
      </c>
      <c r="F156" s="117"/>
      <c r="G156" s="119"/>
      <c r="H156" s="119"/>
      <c r="I156" s="119"/>
      <c r="J156" s="119"/>
      <c r="K156" s="119"/>
      <c r="L156" s="119"/>
      <c r="M156" s="119"/>
      <c r="N156" s="119"/>
      <c r="O156" s="119"/>
      <c r="P156" s="119"/>
      <c r="Q156" s="119"/>
      <c r="R156" s="119"/>
      <c r="S156" s="119">
        <f>SUM(S157:S159)</f>
        <v>34144.28</v>
      </c>
      <c r="T156" s="119">
        <f t="shared" ref="T156:V156" si="150">SUM(T157:T159)</f>
        <v>0</v>
      </c>
      <c r="U156" s="119">
        <f t="shared" si="150"/>
        <v>0</v>
      </c>
      <c r="V156" s="119">
        <f t="shared" si="150"/>
        <v>0</v>
      </c>
      <c r="W156" s="119">
        <f t="shared" ref="W156:AC156" si="151">SUM(W157:W159)</f>
        <v>0</v>
      </c>
      <c r="X156" s="119">
        <f t="shared" si="151"/>
        <v>0</v>
      </c>
      <c r="Y156" s="119">
        <f t="shared" si="151"/>
        <v>0</v>
      </c>
      <c r="Z156" s="119">
        <f t="shared" si="151"/>
        <v>0</v>
      </c>
      <c r="AA156" s="119">
        <f t="shared" si="151"/>
        <v>0</v>
      </c>
      <c r="AB156" s="119">
        <f t="shared" si="151"/>
        <v>0</v>
      </c>
      <c r="AC156" s="119">
        <f t="shared" si="151"/>
        <v>0</v>
      </c>
      <c r="AD156" s="104">
        <f t="shared" si="136"/>
        <v>0</v>
      </c>
    </row>
    <row r="157" spans="2:30" s="88" customFormat="1">
      <c r="B157" s="120" t="str">
        <f>Orçamento!A140</f>
        <v xml:space="preserve"> 1.19.1 </v>
      </c>
      <c r="C157" s="121" t="str">
        <f>Orçamento!B140</f>
        <v xml:space="preserve"> CPU_SOUSA_006 </v>
      </c>
      <c r="D157" s="120" t="str">
        <f>Orçamento!C140</f>
        <v>Próprio</v>
      </c>
      <c r="E157" s="122" t="str">
        <f>Orçamento!D140</f>
        <v>LIMPEZA FINAL DA OBRA (ADAPTADO DE SINAPI 9537)</v>
      </c>
      <c r="F157" s="121" t="str">
        <f>Orçamento!E140</f>
        <v>m²</v>
      </c>
      <c r="G157" s="123">
        <f>Orçamento!H140</f>
        <v>3.01</v>
      </c>
      <c r="H157" s="123">
        <f>Orçamento!F140</f>
        <v>476.23</v>
      </c>
      <c r="I157" s="123"/>
      <c r="J157" s="123"/>
      <c r="K157" s="123">
        <f t="shared" si="139"/>
        <v>0</v>
      </c>
      <c r="L157" s="123"/>
      <c r="M157" s="123"/>
      <c r="N157" s="123"/>
      <c r="O157" s="123"/>
      <c r="P157" s="123"/>
      <c r="Q157" s="123"/>
      <c r="R157" s="123">
        <f t="shared" si="137"/>
        <v>0</v>
      </c>
      <c r="S157" s="123">
        <f>ROUNDDOWN($H157*$G157,2)</f>
        <v>1433.45</v>
      </c>
      <c r="T157" s="123">
        <f t="shared" si="140"/>
        <v>0</v>
      </c>
      <c r="U157" s="123">
        <f t="shared" si="141"/>
        <v>0</v>
      </c>
      <c r="V157" s="123">
        <f t="shared" si="142"/>
        <v>0</v>
      </c>
      <c r="W157" s="123">
        <f t="shared" ref="W157:AB159" si="152">ROUNDDOWN(L157*$G157,2)</f>
        <v>0</v>
      </c>
      <c r="X157" s="123">
        <f t="shared" si="152"/>
        <v>0</v>
      </c>
      <c r="Y157" s="123">
        <f t="shared" si="152"/>
        <v>0</v>
      </c>
      <c r="Z157" s="123">
        <f t="shared" si="152"/>
        <v>0</v>
      </c>
      <c r="AA157" s="123">
        <f t="shared" si="152"/>
        <v>0</v>
      </c>
      <c r="AB157" s="123">
        <f t="shared" si="152"/>
        <v>0</v>
      </c>
      <c r="AC157" s="124">
        <f t="shared" si="138"/>
        <v>0</v>
      </c>
      <c r="AD157" s="306">
        <f t="shared" si="136"/>
        <v>0</v>
      </c>
    </row>
    <row r="158" spans="2:30" s="88" customFormat="1">
      <c r="B158" s="120" t="str">
        <f>Orçamento!A141</f>
        <v xml:space="preserve"> 1.19.2 </v>
      </c>
      <c r="C158" s="121" t="str">
        <f>Orçamento!B141</f>
        <v xml:space="preserve"> 102179 </v>
      </c>
      <c r="D158" s="120" t="str">
        <f>Orçamento!C141</f>
        <v>SINAPI</v>
      </c>
      <c r="E158" s="122" t="str">
        <f>Orçamento!D141</f>
        <v>INSTALAÇÃO DE VIDRO TEMPERADO, E = 6 MM, ENCAIXADO EM PERFIL U. AF_01/2021_P</v>
      </c>
      <c r="F158" s="121" t="str">
        <f>Orçamento!E141</f>
        <v>m²</v>
      </c>
      <c r="G158" s="123">
        <f>Orçamento!H141</f>
        <v>383.68</v>
      </c>
      <c r="H158" s="123">
        <f>Orçamento!F141</f>
        <v>0.24</v>
      </c>
      <c r="I158" s="123"/>
      <c r="J158" s="123"/>
      <c r="K158" s="123">
        <f t="shared" si="139"/>
        <v>0</v>
      </c>
      <c r="L158" s="123"/>
      <c r="M158" s="123"/>
      <c r="N158" s="123"/>
      <c r="O158" s="123"/>
      <c r="P158" s="123"/>
      <c r="Q158" s="123"/>
      <c r="R158" s="123">
        <f t="shared" si="137"/>
        <v>0</v>
      </c>
      <c r="S158" s="123">
        <f t="shared" ref="S158:S159" si="153">ROUNDDOWN($H158*$G158,2)</f>
        <v>92.08</v>
      </c>
      <c r="T158" s="123">
        <f t="shared" si="140"/>
        <v>0</v>
      </c>
      <c r="U158" s="123">
        <f t="shared" si="141"/>
        <v>0</v>
      </c>
      <c r="V158" s="123">
        <f t="shared" si="142"/>
        <v>0</v>
      </c>
      <c r="W158" s="123">
        <f t="shared" si="152"/>
        <v>0</v>
      </c>
      <c r="X158" s="123">
        <f t="shared" si="152"/>
        <v>0</v>
      </c>
      <c r="Y158" s="123">
        <f t="shared" si="152"/>
        <v>0</v>
      </c>
      <c r="Z158" s="123">
        <f t="shared" si="152"/>
        <v>0</v>
      </c>
      <c r="AA158" s="123">
        <f t="shared" si="152"/>
        <v>0</v>
      </c>
      <c r="AB158" s="123">
        <f t="shared" si="152"/>
        <v>0</v>
      </c>
      <c r="AC158" s="124">
        <f t="shared" si="138"/>
        <v>0</v>
      </c>
      <c r="AD158" s="306">
        <f t="shared" si="136"/>
        <v>0</v>
      </c>
    </row>
    <row r="159" spans="2:30" s="88" customFormat="1" ht="36">
      <c r="B159" s="120" t="str">
        <f>Orçamento!A142</f>
        <v xml:space="preserve"> 1.19.3 </v>
      </c>
      <c r="C159" s="121" t="str">
        <f>Orçamento!B142</f>
        <v xml:space="preserve"> 102362 </v>
      </c>
      <c r="D159" s="120" t="str">
        <f>Orçamento!C142</f>
        <v>SINAPI</v>
      </c>
      <c r="E159" s="122" t="str">
        <f>Orçamento!D142</f>
        <v>ALAMBRADO PARA QUADRA POLIESPORTIVA, ESTRUTURADO POR TUBOS DE ACO GALVANIZADO, (MONTANTES COM DIAMETRO 2", TRAVESSAS E ESCORAS COM DIÂMETRO 1 ¼), COM TELA DE ARAME GALVANIZADO, FIO 14 BWG E MALHA QUADRADA 5X5CM (EXCETO MURETA). AF_03/2021</v>
      </c>
      <c r="F159" s="121" t="str">
        <f>Orçamento!E142</f>
        <v>m²</v>
      </c>
      <c r="G159" s="123">
        <f>Orçamento!H142</f>
        <v>189.16</v>
      </c>
      <c r="H159" s="123">
        <f>Orçamento!F142</f>
        <v>172.44</v>
      </c>
      <c r="I159" s="123"/>
      <c r="J159" s="123"/>
      <c r="K159" s="123">
        <f t="shared" si="139"/>
        <v>0</v>
      </c>
      <c r="L159" s="123"/>
      <c r="M159" s="123"/>
      <c r="N159" s="123"/>
      <c r="O159" s="123"/>
      <c r="P159" s="123"/>
      <c r="Q159" s="123"/>
      <c r="R159" s="123">
        <f t="shared" si="137"/>
        <v>0</v>
      </c>
      <c r="S159" s="123">
        <f t="shared" si="153"/>
        <v>32618.75</v>
      </c>
      <c r="T159" s="123">
        <f t="shared" si="140"/>
        <v>0</v>
      </c>
      <c r="U159" s="123">
        <f t="shared" si="141"/>
        <v>0</v>
      </c>
      <c r="V159" s="123">
        <f t="shared" si="142"/>
        <v>0</v>
      </c>
      <c r="W159" s="123">
        <f t="shared" si="152"/>
        <v>0</v>
      </c>
      <c r="X159" s="123">
        <f t="shared" si="152"/>
        <v>0</v>
      </c>
      <c r="Y159" s="123">
        <f t="shared" si="152"/>
        <v>0</v>
      </c>
      <c r="Z159" s="123">
        <f t="shared" si="152"/>
        <v>0</v>
      </c>
      <c r="AA159" s="123">
        <f t="shared" si="152"/>
        <v>0</v>
      </c>
      <c r="AB159" s="123">
        <f t="shared" si="152"/>
        <v>0</v>
      </c>
      <c r="AC159" s="124">
        <f t="shared" si="138"/>
        <v>0</v>
      </c>
      <c r="AD159" s="306">
        <f t="shared" si="136"/>
        <v>0</v>
      </c>
    </row>
    <row r="160" spans="2:30">
      <c r="B160" s="114"/>
      <c r="C160" s="127"/>
      <c r="D160" s="114"/>
      <c r="E160" s="128"/>
      <c r="F160" s="129"/>
      <c r="G160" s="114"/>
      <c r="H160" s="114"/>
      <c r="I160" s="114"/>
      <c r="J160" s="114"/>
      <c r="K160" s="114"/>
      <c r="L160" s="114"/>
      <c r="M160" s="114"/>
      <c r="N160" s="114"/>
      <c r="O160" s="114"/>
      <c r="P160" s="114"/>
      <c r="Q160" s="114"/>
      <c r="R160" s="130"/>
      <c r="S160" s="114"/>
      <c r="T160" s="114"/>
      <c r="U160" s="114"/>
      <c r="V160" s="114"/>
      <c r="W160" s="114"/>
      <c r="X160" s="114"/>
      <c r="Y160" s="114"/>
      <c r="Z160" s="114"/>
      <c r="AA160" s="114"/>
      <c r="AB160" s="114"/>
      <c r="AC160" s="131"/>
      <c r="AD160" s="125"/>
    </row>
    <row r="161" spans="2:30" ht="30">
      <c r="B161" s="114" t="s">
        <v>2558</v>
      </c>
      <c r="C161" s="127"/>
      <c r="D161" s="114"/>
      <c r="E161" s="128"/>
      <c r="F161" s="129"/>
      <c r="G161" s="114"/>
      <c r="H161" s="114"/>
      <c r="I161" s="114"/>
      <c r="J161" s="114"/>
      <c r="K161" s="114"/>
      <c r="L161" s="114"/>
      <c r="M161" s="114"/>
      <c r="N161" s="114"/>
      <c r="O161" s="114"/>
      <c r="P161" s="114"/>
      <c r="Q161" s="114"/>
      <c r="R161" s="130"/>
      <c r="S161" s="82" t="s">
        <v>1153</v>
      </c>
      <c r="T161" s="82" t="s">
        <v>2278</v>
      </c>
      <c r="U161" s="82" t="s">
        <v>2279</v>
      </c>
      <c r="V161" s="82" t="s">
        <v>2280</v>
      </c>
      <c r="W161" s="82" t="s">
        <v>1147</v>
      </c>
      <c r="X161" s="82" t="s">
        <v>1148</v>
      </c>
      <c r="Y161" s="82" t="s">
        <v>1149</v>
      </c>
      <c r="Z161" s="82" t="s">
        <v>1150</v>
      </c>
      <c r="AA161" s="82" t="s">
        <v>1151</v>
      </c>
      <c r="AB161" s="82" t="s">
        <v>1152</v>
      </c>
      <c r="AC161" s="82" t="s">
        <v>1155</v>
      </c>
      <c r="AD161" s="105" t="str">
        <f>AD11</f>
        <v>PERCENTUAL (%)</v>
      </c>
    </row>
    <row r="162" spans="2:30">
      <c r="B162" s="114"/>
      <c r="C162" s="127"/>
      <c r="D162" s="114"/>
      <c r="E162" s="128"/>
      <c r="F162" s="129"/>
      <c r="G162" s="114"/>
      <c r="H162" s="114"/>
      <c r="I162" s="114"/>
      <c r="J162" s="114"/>
      <c r="K162" s="114"/>
      <c r="L162" s="114"/>
      <c r="M162" s="114"/>
      <c r="N162" s="114"/>
      <c r="O162" s="114"/>
      <c r="P162" s="114"/>
      <c r="Q162" s="114"/>
      <c r="R162" s="130"/>
      <c r="S162" s="103">
        <f t="shared" ref="S162:AC162" si="154">S13</f>
        <v>568961.49000000011</v>
      </c>
      <c r="T162" s="103">
        <f t="shared" si="154"/>
        <v>227200.59</v>
      </c>
      <c r="U162" s="103">
        <f t="shared" si="154"/>
        <v>7844.97</v>
      </c>
      <c r="V162" s="103">
        <f t="shared" si="154"/>
        <v>38389.96</v>
      </c>
      <c r="W162" s="103">
        <f t="shared" si="154"/>
        <v>26581.1</v>
      </c>
      <c r="X162" s="103">
        <f t="shared" si="154"/>
        <v>41465.259999999995</v>
      </c>
      <c r="Y162" s="103">
        <f t="shared" si="154"/>
        <v>171464.69999999998</v>
      </c>
      <c r="Z162" s="103">
        <f t="shared" si="154"/>
        <v>0</v>
      </c>
      <c r="AA162" s="103">
        <f t="shared" si="154"/>
        <v>0</v>
      </c>
      <c r="AB162" s="103">
        <f t="shared" si="154"/>
        <v>0</v>
      </c>
      <c r="AC162" s="103">
        <f t="shared" si="154"/>
        <v>239511.06</v>
      </c>
      <c r="AD162" s="104">
        <f t="shared" ref="AD162" si="155">AC162/S162</f>
        <v>0.42096181237151914</v>
      </c>
    </row>
    <row r="163" spans="2:30">
      <c r="B163" s="114"/>
      <c r="C163" s="127"/>
      <c r="D163" s="114"/>
      <c r="E163" s="128"/>
      <c r="F163" s="129"/>
      <c r="G163" s="114"/>
      <c r="H163" s="114"/>
      <c r="I163" s="114"/>
      <c r="J163" s="114"/>
      <c r="K163" s="114"/>
      <c r="L163" s="114"/>
      <c r="M163" s="114"/>
      <c r="N163" s="114"/>
      <c r="O163" s="114"/>
      <c r="P163" s="114"/>
      <c r="Q163" s="114"/>
      <c r="R163" s="130"/>
      <c r="S163" s="114"/>
      <c r="T163" s="114"/>
      <c r="U163" s="114"/>
      <c r="V163" s="114"/>
      <c r="W163" s="132">
        <f>W162/$S$162</f>
        <v>4.6718627652637783E-2</v>
      </c>
      <c r="X163" s="132">
        <f t="shared" ref="X163:AC163" si="156">X162/$S$162</f>
        <v>7.2878851607338105E-2</v>
      </c>
      <c r="Y163" s="132">
        <f t="shared" si="156"/>
        <v>0.3013643331115432</v>
      </c>
      <c r="Z163" s="132">
        <f t="shared" si="156"/>
        <v>0</v>
      </c>
      <c r="AA163" s="132">
        <f t="shared" si="156"/>
        <v>0</v>
      </c>
      <c r="AB163" s="132">
        <f t="shared" si="156"/>
        <v>0</v>
      </c>
      <c r="AC163" s="132">
        <f t="shared" si="156"/>
        <v>0.42096181237151914</v>
      </c>
      <c r="AD163" s="114"/>
    </row>
    <row r="164" spans="2:30">
      <c r="B164" s="94"/>
      <c r="C164" s="95"/>
      <c r="D164" s="94"/>
      <c r="E164" s="96"/>
      <c r="F164" s="112"/>
      <c r="G164" s="94"/>
      <c r="H164" s="94"/>
      <c r="I164" s="94"/>
      <c r="J164" s="94"/>
      <c r="K164" s="94"/>
      <c r="L164" s="94"/>
      <c r="M164" s="94"/>
      <c r="N164" s="94"/>
      <c r="O164" s="94"/>
      <c r="P164" s="94"/>
      <c r="Q164" s="94"/>
      <c r="R164" s="97"/>
      <c r="S164" s="94"/>
      <c r="T164" s="94"/>
      <c r="U164" s="94"/>
      <c r="V164" s="94"/>
      <c r="W164" s="94"/>
      <c r="X164" s="94"/>
      <c r="Y164" s="94"/>
      <c r="Z164" s="94"/>
      <c r="AA164" s="94"/>
      <c r="AB164" s="94"/>
      <c r="AC164" s="98"/>
    </row>
    <row r="201" spans="2:29">
      <c r="B201" s="89"/>
      <c r="C201" s="90"/>
      <c r="D201" s="89"/>
      <c r="E201" s="91"/>
      <c r="F201" s="109"/>
      <c r="G201" s="89"/>
      <c r="H201" s="89"/>
      <c r="I201" s="89"/>
      <c r="J201" s="89"/>
      <c r="K201" s="89"/>
      <c r="L201" s="89"/>
      <c r="M201" s="89"/>
      <c r="N201" s="89"/>
      <c r="O201" s="89"/>
      <c r="P201" s="89"/>
      <c r="Q201" s="89"/>
      <c r="R201" s="92"/>
      <c r="S201" s="89"/>
      <c r="T201" s="89"/>
      <c r="U201" s="89"/>
      <c r="V201" s="89"/>
      <c r="W201" s="89"/>
      <c r="X201" s="89"/>
      <c r="Y201" s="89"/>
      <c r="Z201" s="89"/>
      <c r="AA201" s="89"/>
      <c r="AB201" s="89"/>
      <c r="AC201" s="93"/>
    </row>
    <row r="202" spans="2:29">
      <c r="B202" s="63"/>
      <c r="C202" s="99"/>
      <c r="D202" s="63"/>
      <c r="E202" s="100"/>
      <c r="F202" s="71"/>
      <c r="G202" s="63"/>
      <c r="H202" s="63"/>
      <c r="I202" s="63"/>
      <c r="J202" s="63"/>
      <c r="K202" s="63"/>
      <c r="L202" s="63"/>
      <c r="M202" s="63"/>
      <c r="N202" s="63"/>
      <c r="O202" s="63"/>
      <c r="P202" s="63"/>
      <c r="Q202" s="63"/>
      <c r="R202" s="73"/>
      <c r="S202" s="63"/>
      <c r="T202" s="63"/>
      <c r="U202" s="63"/>
      <c r="V202" s="63"/>
      <c r="W202" s="63"/>
      <c r="X202" s="63"/>
      <c r="Y202" s="63"/>
      <c r="Z202" s="63"/>
      <c r="AA202" s="63"/>
      <c r="AB202" s="63"/>
      <c r="AC202" s="101"/>
    </row>
    <row r="203" spans="2:29">
      <c r="B203" s="63"/>
      <c r="C203" s="99"/>
      <c r="D203" s="63"/>
      <c r="E203" s="100"/>
      <c r="F203" s="71"/>
      <c r="G203" s="63"/>
      <c r="H203" s="63"/>
      <c r="I203" s="63"/>
      <c r="J203" s="63"/>
      <c r="K203" s="63"/>
      <c r="L203" s="63"/>
      <c r="M203" s="63"/>
      <c r="N203" s="63"/>
      <c r="O203" s="63"/>
      <c r="P203" s="63"/>
      <c r="Q203" s="63"/>
      <c r="R203" s="73"/>
      <c r="S203" s="63"/>
      <c r="T203" s="63"/>
      <c r="U203" s="63"/>
      <c r="V203" s="63"/>
      <c r="W203" s="63"/>
      <c r="X203" s="63"/>
      <c r="Y203" s="63"/>
      <c r="Z203" s="63"/>
      <c r="AA203" s="63"/>
      <c r="AB203" s="63"/>
      <c r="AC203" s="101"/>
    </row>
    <row r="204" spans="2:29">
      <c r="B204" s="63"/>
      <c r="C204" s="99"/>
      <c r="D204" s="63"/>
      <c r="E204" s="100"/>
      <c r="F204" s="71"/>
      <c r="G204" s="63"/>
      <c r="H204" s="63"/>
      <c r="I204" s="63"/>
      <c r="J204" s="63"/>
      <c r="K204" s="63"/>
      <c r="L204" s="63"/>
      <c r="M204" s="63"/>
      <c r="N204" s="63"/>
      <c r="O204" s="63"/>
      <c r="P204" s="63"/>
      <c r="Q204" s="63"/>
      <c r="R204" s="73"/>
      <c r="S204" s="63"/>
      <c r="T204" s="63"/>
      <c r="U204" s="63"/>
      <c r="V204" s="63"/>
      <c r="W204" s="63"/>
      <c r="X204" s="63"/>
      <c r="Y204" s="63"/>
      <c r="Z204" s="63"/>
      <c r="AA204" s="63"/>
      <c r="AB204" s="63"/>
      <c r="AC204" s="101"/>
    </row>
    <row r="205" spans="2:29">
      <c r="B205" s="63"/>
      <c r="C205" s="99"/>
      <c r="D205" s="63"/>
      <c r="E205" s="100"/>
      <c r="F205" s="71"/>
      <c r="G205" s="63"/>
      <c r="H205" s="63"/>
      <c r="I205" s="63"/>
      <c r="J205" s="63"/>
      <c r="K205" s="63"/>
      <c r="L205" s="63"/>
      <c r="M205" s="63"/>
      <c r="N205" s="63"/>
      <c r="O205" s="63"/>
      <c r="P205" s="63"/>
      <c r="Q205" s="63"/>
      <c r="R205" s="73"/>
      <c r="S205" s="63"/>
      <c r="T205" s="63"/>
      <c r="U205" s="63"/>
      <c r="V205" s="63"/>
      <c r="W205" s="63"/>
      <c r="X205" s="63"/>
      <c r="Y205" s="63"/>
      <c r="Z205" s="63"/>
      <c r="AA205" s="63"/>
      <c r="AB205" s="63"/>
      <c r="AC205" s="101"/>
    </row>
    <row r="206" spans="2:29">
      <c r="B206" s="63"/>
      <c r="C206" s="99"/>
      <c r="D206" s="63"/>
      <c r="E206" s="100"/>
      <c r="F206" s="71"/>
      <c r="G206" s="63"/>
      <c r="H206" s="63"/>
      <c r="I206" s="63"/>
      <c r="J206" s="63"/>
      <c r="K206" s="63"/>
      <c r="L206" s="63"/>
      <c r="M206" s="63"/>
      <c r="N206" s="63"/>
      <c r="O206" s="63"/>
      <c r="P206" s="63"/>
      <c r="Q206" s="63"/>
      <c r="R206" s="73"/>
      <c r="S206" s="63"/>
      <c r="T206" s="63"/>
      <c r="U206" s="63"/>
      <c r="V206" s="63"/>
      <c r="W206" s="63"/>
      <c r="X206" s="63"/>
      <c r="Y206" s="63"/>
      <c r="Z206" s="63"/>
      <c r="AA206" s="63"/>
      <c r="AB206" s="63"/>
      <c r="AC206" s="101"/>
    </row>
    <row r="207" spans="2:29">
      <c r="B207" s="63"/>
      <c r="C207" s="99"/>
      <c r="D207" s="63"/>
      <c r="E207" s="100"/>
      <c r="F207" s="71"/>
      <c r="G207" s="63"/>
      <c r="H207" s="63"/>
      <c r="I207" s="63"/>
      <c r="J207" s="63"/>
      <c r="K207" s="63"/>
      <c r="L207" s="63"/>
      <c r="M207" s="63"/>
      <c r="N207" s="63"/>
      <c r="O207" s="63"/>
      <c r="P207" s="63"/>
      <c r="Q207" s="63"/>
      <c r="R207" s="73"/>
      <c r="S207" s="63"/>
      <c r="T207" s="63"/>
      <c r="U207" s="63"/>
      <c r="V207" s="63"/>
      <c r="W207" s="63"/>
      <c r="X207" s="63"/>
      <c r="Y207" s="63"/>
      <c r="Z207" s="63"/>
      <c r="AA207" s="63"/>
      <c r="AB207" s="63"/>
      <c r="AC207" s="101"/>
    </row>
    <row r="208" spans="2:29">
      <c r="B208" s="63"/>
      <c r="C208" s="99"/>
      <c r="D208" s="63"/>
      <c r="E208" s="100"/>
      <c r="F208" s="71"/>
      <c r="G208" s="63"/>
      <c r="H208" s="63"/>
      <c r="I208" s="63"/>
      <c r="J208" s="63"/>
      <c r="K208" s="63"/>
      <c r="L208" s="63"/>
      <c r="M208" s="63"/>
      <c r="N208" s="63"/>
      <c r="O208" s="63"/>
      <c r="P208" s="63"/>
      <c r="Q208" s="63"/>
      <c r="R208" s="73"/>
      <c r="S208" s="63"/>
      <c r="T208" s="63"/>
      <c r="U208" s="63"/>
      <c r="V208" s="63"/>
      <c r="W208" s="63"/>
      <c r="X208" s="63"/>
      <c r="Y208" s="63"/>
      <c r="Z208" s="63"/>
      <c r="AA208" s="63"/>
      <c r="AB208" s="63"/>
      <c r="AC208" s="101"/>
    </row>
    <row r="209" spans="2:29">
      <c r="B209" s="63"/>
      <c r="C209" s="99"/>
      <c r="D209" s="63"/>
      <c r="E209" s="100"/>
      <c r="F209" s="71"/>
      <c r="G209" s="63"/>
      <c r="H209" s="63"/>
      <c r="I209" s="63"/>
      <c r="J209" s="63"/>
      <c r="K209" s="63"/>
      <c r="L209" s="63"/>
      <c r="M209" s="63"/>
      <c r="N209" s="63"/>
      <c r="O209" s="63"/>
      <c r="P209" s="63"/>
      <c r="Q209" s="63"/>
      <c r="R209" s="73"/>
      <c r="S209" s="63"/>
      <c r="T209" s="63"/>
      <c r="U209" s="63"/>
      <c r="V209" s="63"/>
      <c r="W209" s="63"/>
      <c r="X209" s="63"/>
      <c r="Y209" s="63"/>
      <c r="Z209" s="63"/>
      <c r="AA209" s="63"/>
      <c r="AB209" s="63"/>
      <c r="AC209" s="101"/>
    </row>
    <row r="210" spans="2:29">
      <c r="B210" s="63"/>
      <c r="C210" s="99"/>
      <c r="D210" s="63"/>
      <c r="E210" s="100"/>
      <c r="F210" s="71"/>
      <c r="G210" s="63"/>
      <c r="H210" s="63"/>
      <c r="I210" s="63"/>
      <c r="J210" s="63"/>
      <c r="K210" s="63"/>
      <c r="L210" s="63"/>
      <c r="M210" s="63"/>
      <c r="N210" s="63"/>
      <c r="O210" s="63"/>
      <c r="P210" s="63"/>
      <c r="Q210" s="63"/>
      <c r="R210" s="73"/>
      <c r="S210" s="63"/>
      <c r="T210" s="63"/>
      <c r="U210" s="63"/>
      <c r="V210" s="63"/>
      <c r="W210" s="63"/>
      <c r="X210" s="63"/>
      <c r="Y210" s="63"/>
      <c r="Z210" s="63"/>
      <c r="AA210" s="63"/>
      <c r="AB210" s="63"/>
      <c r="AC210" s="101"/>
    </row>
    <row r="211" spans="2:29">
      <c r="B211" s="63"/>
      <c r="C211" s="99"/>
      <c r="D211" s="63"/>
      <c r="E211" s="100"/>
      <c r="F211" s="71"/>
      <c r="G211" s="63"/>
      <c r="H211" s="63"/>
      <c r="I211" s="63"/>
      <c r="J211" s="63"/>
      <c r="K211" s="63"/>
      <c r="L211" s="63"/>
      <c r="M211" s="63"/>
      <c r="N211" s="63"/>
      <c r="O211" s="63"/>
      <c r="P211" s="63"/>
      <c r="Q211" s="63"/>
      <c r="R211" s="73"/>
      <c r="S211" s="63"/>
      <c r="T211" s="63"/>
      <c r="U211" s="63"/>
      <c r="V211" s="63"/>
      <c r="W211" s="63"/>
      <c r="X211" s="63"/>
      <c r="Y211" s="63"/>
      <c r="Z211" s="63"/>
      <c r="AA211" s="63"/>
      <c r="AB211" s="63"/>
      <c r="AC211" s="101"/>
    </row>
    <row r="212" spans="2:29">
      <c r="B212" s="63"/>
      <c r="C212" s="99"/>
      <c r="D212" s="63"/>
      <c r="E212" s="100"/>
      <c r="F212" s="71"/>
      <c r="G212" s="63"/>
      <c r="H212" s="63"/>
      <c r="I212" s="63"/>
      <c r="J212" s="63"/>
      <c r="K212" s="63"/>
      <c r="L212" s="63"/>
      <c r="M212" s="63"/>
      <c r="N212" s="63"/>
      <c r="O212" s="63"/>
      <c r="P212" s="63"/>
      <c r="Q212" s="63"/>
      <c r="R212" s="73"/>
      <c r="S212" s="63"/>
      <c r="T212" s="63"/>
      <c r="U212" s="63"/>
      <c r="V212" s="63"/>
      <c r="W212" s="63"/>
      <c r="X212" s="63"/>
      <c r="Y212" s="63"/>
      <c r="Z212" s="63"/>
      <c r="AA212" s="63"/>
      <c r="AB212" s="63"/>
      <c r="AC212" s="101"/>
    </row>
    <row r="213" spans="2:29">
      <c r="B213" s="63"/>
      <c r="C213" s="99"/>
      <c r="D213" s="63"/>
      <c r="E213" s="100"/>
      <c r="F213" s="71"/>
      <c r="G213" s="63"/>
      <c r="H213" s="63"/>
      <c r="I213" s="63"/>
      <c r="J213" s="63"/>
      <c r="K213" s="63"/>
      <c r="L213" s="63"/>
      <c r="M213" s="63"/>
      <c r="N213" s="63"/>
      <c r="O213" s="63"/>
      <c r="P213" s="63"/>
      <c r="Q213" s="63"/>
      <c r="R213" s="73"/>
      <c r="S213" s="63"/>
      <c r="T213" s="63"/>
      <c r="U213" s="63"/>
      <c r="V213" s="63"/>
      <c r="W213" s="63"/>
      <c r="X213" s="63"/>
      <c r="Y213" s="63"/>
      <c r="Z213" s="63"/>
      <c r="AA213" s="63"/>
      <c r="AB213" s="63"/>
      <c r="AC213" s="101"/>
    </row>
    <row r="214" spans="2:29">
      <c r="B214" s="63"/>
      <c r="C214" s="99"/>
      <c r="D214" s="63"/>
      <c r="E214" s="100"/>
      <c r="F214" s="71"/>
      <c r="G214" s="63"/>
      <c r="H214" s="63"/>
      <c r="I214" s="63"/>
      <c r="J214" s="63"/>
      <c r="K214" s="63"/>
      <c r="L214" s="63"/>
      <c r="M214" s="63"/>
      <c r="N214" s="63"/>
      <c r="O214" s="63"/>
      <c r="P214" s="63"/>
      <c r="Q214" s="63"/>
      <c r="R214" s="73"/>
      <c r="S214" s="63"/>
      <c r="T214" s="63"/>
      <c r="U214" s="63"/>
      <c r="V214" s="63"/>
      <c r="W214" s="63"/>
      <c r="X214" s="63"/>
      <c r="Y214" s="63"/>
      <c r="Z214" s="63"/>
      <c r="AA214" s="63"/>
      <c r="AB214" s="63"/>
      <c r="AC214" s="101"/>
    </row>
    <row r="215" spans="2:29">
      <c r="B215" s="63"/>
      <c r="C215" s="99"/>
      <c r="D215" s="63"/>
      <c r="E215" s="100"/>
      <c r="F215" s="71"/>
      <c r="G215" s="63"/>
      <c r="H215" s="63"/>
      <c r="I215" s="63"/>
      <c r="J215" s="63"/>
      <c r="K215" s="63"/>
      <c r="L215" s="63"/>
      <c r="M215" s="63"/>
      <c r="N215" s="63"/>
      <c r="O215" s="63"/>
      <c r="P215" s="63"/>
      <c r="Q215" s="63"/>
      <c r="R215" s="73"/>
      <c r="S215" s="63"/>
      <c r="T215" s="63"/>
      <c r="U215" s="63"/>
      <c r="V215" s="63"/>
      <c r="W215" s="63"/>
      <c r="X215" s="63"/>
      <c r="Y215" s="63"/>
      <c r="Z215" s="63"/>
      <c r="AA215" s="63"/>
      <c r="AB215" s="63"/>
      <c r="AC215" s="101"/>
    </row>
    <row r="216" spans="2:29">
      <c r="B216" s="63"/>
      <c r="C216" s="99"/>
      <c r="D216" s="63"/>
      <c r="E216" s="100"/>
      <c r="F216" s="71"/>
      <c r="G216" s="63"/>
      <c r="H216" s="63"/>
      <c r="I216" s="63"/>
      <c r="J216" s="63"/>
      <c r="K216" s="63"/>
      <c r="L216" s="63"/>
      <c r="M216" s="63"/>
      <c r="N216" s="63"/>
      <c r="O216" s="63"/>
      <c r="P216" s="63"/>
      <c r="Q216" s="63"/>
      <c r="R216" s="73"/>
      <c r="S216" s="63"/>
      <c r="T216" s="63"/>
      <c r="U216" s="63"/>
      <c r="V216" s="63"/>
      <c r="W216" s="63"/>
      <c r="X216" s="63"/>
      <c r="Y216" s="63"/>
      <c r="Z216" s="63"/>
      <c r="AA216" s="63"/>
      <c r="AB216" s="63"/>
      <c r="AC216" s="101"/>
    </row>
    <row r="217" spans="2:29">
      <c r="B217" s="63"/>
      <c r="C217" s="99"/>
      <c r="D217" s="63"/>
      <c r="E217" s="100"/>
      <c r="F217" s="71"/>
      <c r="G217" s="63"/>
      <c r="H217" s="63"/>
      <c r="I217" s="63"/>
      <c r="J217" s="63"/>
      <c r="K217" s="63"/>
      <c r="L217" s="63"/>
      <c r="M217" s="63"/>
      <c r="N217" s="63"/>
      <c r="O217" s="63"/>
      <c r="P217" s="63"/>
      <c r="Q217" s="63"/>
      <c r="R217" s="73"/>
      <c r="S217" s="63"/>
      <c r="T217" s="63"/>
      <c r="U217" s="63"/>
      <c r="V217" s="63"/>
      <c r="W217" s="63"/>
      <c r="X217" s="63"/>
      <c r="Y217" s="63"/>
      <c r="Z217" s="63"/>
      <c r="AA217" s="63"/>
      <c r="AB217" s="63"/>
      <c r="AC217" s="101"/>
    </row>
    <row r="218" spans="2:29">
      <c r="B218" s="63"/>
      <c r="C218" s="99"/>
      <c r="D218" s="63"/>
      <c r="E218" s="100"/>
      <c r="F218" s="71"/>
      <c r="G218" s="63"/>
      <c r="H218" s="63"/>
      <c r="I218" s="63"/>
      <c r="J218" s="63"/>
      <c r="K218" s="63"/>
      <c r="L218" s="63"/>
      <c r="M218" s="63"/>
      <c r="N218" s="63"/>
      <c r="O218" s="63"/>
      <c r="P218" s="63"/>
      <c r="Q218" s="63"/>
      <c r="R218" s="73"/>
      <c r="S218" s="63"/>
      <c r="T218" s="63"/>
      <c r="U218" s="63"/>
      <c r="V218" s="63"/>
      <c r="W218" s="63"/>
      <c r="X218" s="63"/>
      <c r="Y218" s="63"/>
      <c r="Z218" s="63"/>
      <c r="AA218" s="63"/>
      <c r="AB218" s="63"/>
      <c r="AC218" s="101"/>
    </row>
    <row r="219" spans="2:29">
      <c r="B219" s="63"/>
      <c r="C219" s="99"/>
      <c r="D219" s="63"/>
      <c r="E219" s="100"/>
      <c r="F219" s="71"/>
      <c r="G219" s="63"/>
      <c r="H219" s="63"/>
      <c r="I219" s="63"/>
      <c r="J219" s="63"/>
      <c r="K219" s="63"/>
      <c r="L219" s="63"/>
      <c r="M219" s="63"/>
      <c r="N219" s="63"/>
      <c r="O219" s="63"/>
      <c r="P219" s="63"/>
      <c r="Q219" s="63"/>
      <c r="R219" s="73"/>
      <c r="S219" s="63"/>
      <c r="T219" s="63"/>
      <c r="U219" s="63"/>
      <c r="V219" s="63"/>
      <c r="W219" s="63"/>
      <c r="X219" s="63"/>
      <c r="Y219" s="63"/>
      <c r="Z219" s="63"/>
      <c r="AA219" s="63"/>
      <c r="AB219" s="63"/>
      <c r="AC219" s="101"/>
    </row>
    <row r="220" spans="2:29">
      <c r="B220" s="63"/>
      <c r="C220" s="99"/>
      <c r="D220" s="63"/>
      <c r="E220" s="100"/>
      <c r="F220" s="71"/>
      <c r="G220" s="63"/>
      <c r="H220" s="63"/>
      <c r="I220" s="63"/>
      <c r="J220" s="63"/>
      <c r="K220" s="63"/>
      <c r="L220" s="63"/>
      <c r="M220" s="63"/>
      <c r="N220" s="63"/>
      <c r="O220" s="63"/>
      <c r="P220" s="63"/>
      <c r="Q220" s="63"/>
      <c r="R220" s="73"/>
      <c r="S220" s="63"/>
      <c r="T220" s="63"/>
      <c r="U220" s="63"/>
      <c r="V220" s="63"/>
      <c r="W220" s="63"/>
      <c r="X220" s="63"/>
      <c r="Y220" s="63"/>
      <c r="Z220" s="63"/>
      <c r="AA220" s="63"/>
      <c r="AB220" s="63"/>
      <c r="AC220" s="101"/>
    </row>
    <row r="221" spans="2:29">
      <c r="B221" s="63"/>
      <c r="C221" s="99"/>
      <c r="D221" s="63"/>
      <c r="E221" s="100"/>
      <c r="F221" s="71"/>
      <c r="G221" s="63"/>
      <c r="H221" s="63"/>
      <c r="I221" s="63"/>
      <c r="J221" s="63"/>
      <c r="K221" s="63"/>
      <c r="L221" s="63"/>
      <c r="M221" s="63"/>
      <c r="N221" s="63"/>
      <c r="O221" s="63"/>
      <c r="P221" s="63"/>
      <c r="Q221" s="63"/>
      <c r="R221" s="73"/>
      <c r="S221" s="63"/>
      <c r="T221" s="63"/>
      <c r="U221" s="63"/>
      <c r="V221" s="63"/>
      <c r="W221" s="63"/>
      <c r="X221" s="63"/>
      <c r="Y221" s="63"/>
      <c r="Z221" s="63"/>
      <c r="AA221" s="63"/>
      <c r="AB221" s="63"/>
      <c r="AC221" s="101"/>
    </row>
    <row r="222" spans="2:29">
      <c r="B222" s="63"/>
      <c r="C222" s="99"/>
      <c r="D222" s="63"/>
      <c r="E222" s="100"/>
      <c r="F222" s="71"/>
      <c r="G222" s="63"/>
      <c r="H222" s="63"/>
      <c r="I222" s="63"/>
      <c r="J222" s="63"/>
      <c r="K222" s="63"/>
      <c r="L222" s="63"/>
      <c r="M222" s="63"/>
      <c r="N222" s="63"/>
      <c r="O222" s="63"/>
      <c r="P222" s="63"/>
      <c r="Q222" s="63"/>
      <c r="R222" s="73"/>
      <c r="S222" s="63"/>
      <c r="T222" s="63"/>
      <c r="U222" s="63"/>
      <c r="V222" s="63"/>
      <c r="W222" s="63"/>
      <c r="X222" s="63"/>
      <c r="Y222" s="63"/>
      <c r="Z222" s="63"/>
      <c r="AA222" s="63"/>
      <c r="AB222" s="63"/>
      <c r="AC222" s="101"/>
    </row>
    <row r="223" spans="2:29">
      <c r="B223" s="63"/>
      <c r="C223" s="99"/>
      <c r="D223" s="63"/>
      <c r="E223" s="100"/>
      <c r="F223" s="71"/>
      <c r="G223" s="63"/>
      <c r="H223" s="63"/>
      <c r="I223" s="63"/>
      <c r="J223" s="63"/>
      <c r="K223" s="63"/>
      <c r="L223" s="63"/>
      <c r="M223" s="63"/>
      <c r="N223" s="63"/>
      <c r="O223" s="63"/>
      <c r="P223" s="63"/>
      <c r="Q223" s="63"/>
      <c r="R223" s="73"/>
      <c r="S223" s="63"/>
      <c r="T223" s="63"/>
      <c r="U223" s="63"/>
      <c r="V223" s="63"/>
      <c r="W223" s="63"/>
      <c r="X223" s="63"/>
      <c r="Y223" s="63"/>
      <c r="Z223" s="63"/>
      <c r="AA223" s="63"/>
      <c r="AB223" s="63"/>
      <c r="AC223" s="101"/>
    </row>
    <row r="224" spans="2:29">
      <c r="B224" s="63"/>
      <c r="C224" s="99"/>
      <c r="D224" s="63"/>
      <c r="E224" s="100"/>
      <c r="F224" s="71"/>
      <c r="G224" s="63"/>
      <c r="H224" s="63"/>
      <c r="I224" s="63"/>
      <c r="J224" s="63"/>
      <c r="K224" s="63"/>
      <c r="L224" s="63"/>
      <c r="M224" s="63"/>
      <c r="N224" s="63"/>
      <c r="O224" s="63"/>
      <c r="P224" s="63"/>
      <c r="Q224" s="63"/>
      <c r="R224" s="73"/>
      <c r="S224" s="63"/>
      <c r="T224" s="63"/>
      <c r="U224" s="63"/>
      <c r="V224" s="63"/>
      <c r="W224" s="63"/>
      <c r="X224" s="63"/>
      <c r="Y224" s="63"/>
      <c r="Z224" s="63"/>
      <c r="AA224" s="63"/>
      <c r="AB224" s="63"/>
      <c r="AC224" s="101"/>
    </row>
    <row r="225" spans="2:29">
      <c r="B225" s="63"/>
      <c r="C225" s="99"/>
      <c r="D225" s="63"/>
      <c r="E225" s="100"/>
      <c r="F225" s="71"/>
      <c r="G225" s="63"/>
      <c r="H225" s="63"/>
      <c r="I225" s="63"/>
      <c r="J225" s="63"/>
      <c r="K225" s="63"/>
      <c r="L225" s="63"/>
      <c r="M225" s="63"/>
      <c r="N225" s="63"/>
      <c r="O225" s="63"/>
      <c r="P225" s="63"/>
      <c r="Q225" s="63"/>
      <c r="R225" s="73"/>
      <c r="S225" s="63"/>
      <c r="T225" s="63"/>
      <c r="U225" s="63"/>
      <c r="V225" s="63"/>
      <c r="W225" s="63"/>
      <c r="X225" s="63"/>
      <c r="Y225" s="63"/>
      <c r="Z225" s="63"/>
      <c r="AA225" s="63"/>
      <c r="AB225" s="63"/>
      <c r="AC225" s="101"/>
    </row>
    <row r="226" spans="2:29">
      <c r="B226" s="63"/>
      <c r="C226" s="99"/>
      <c r="D226" s="63"/>
      <c r="E226" s="100"/>
      <c r="F226" s="71"/>
      <c r="G226" s="63"/>
      <c r="H226" s="63"/>
      <c r="I226" s="63"/>
      <c r="J226" s="63"/>
      <c r="K226" s="63"/>
      <c r="L226" s="63"/>
      <c r="M226" s="63"/>
      <c r="N226" s="63"/>
      <c r="O226" s="63"/>
      <c r="P226" s="63"/>
      <c r="Q226" s="63"/>
      <c r="R226" s="73"/>
      <c r="S226" s="63"/>
      <c r="T226" s="63"/>
      <c r="U226" s="63"/>
      <c r="V226" s="63"/>
      <c r="W226" s="63"/>
      <c r="X226" s="63"/>
      <c r="Y226" s="63"/>
      <c r="Z226" s="63"/>
      <c r="AA226" s="63"/>
      <c r="AB226" s="63"/>
      <c r="AC226" s="101"/>
    </row>
    <row r="227" spans="2:29">
      <c r="B227" s="63"/>
      <c r="C227" s="99"/>
      <c r="D227" s="63"/>
      <c r="E227" s="100"/>
      <c r="F227" s="71"/>
      <c r="G227" s="63"/>
      <c r="H227" s="63"/>
      <c r="I227" s="63"/>
      <c r="J227" s="63"/>
      <c r="K227" s="63"/>
      <c r="L227" s="63"/>
      <c r="M227" s="63"/>
      <c r="N227" s="63"/>
      <c r="O227" s="63"/>
      <c r="P227" s="63"/>
      <c r="Q227" s="63"/>
      <c r="R227" s="73"/>
      <c r="S227" s="63"/>
      <c r="T227" s="63"/>
      <c r="U227" s="63"/>
      <c r="V227" s="63"/>
      <c r="W227" s="63"/>
      <c r="X227" s="63"/>
      <c r="Y227" s="63"/>
      <c r="Z227" s="63"/>
      <c r="AA227" s="63"/>
      <c r="AB227" s="63"/>
      <c r="AC227" s="101"/>
    </row>
    <row r="228" spans="2:29">
      <c r="B228" s="63"/>
      <c r="C228" s="99"/>
      <c r="D228" s="63"/>
      <c r="E228" s="100"/>
      <c r="F228" s="71"/>
      <c r="G228" s="63"/>
      <c r="H228" s="63"/>
      <c r="I228" s="63"/>
      <c r="J228" s="63"/>
      <c r="K228" s="63"/>
      <c r="L228" s="63"/>
      <c r="M228" s="63"/>
      <c r="N228" s="63"/>
      <c r="O228" s="63"/>
      <c r="P228" s="63"/>
      <c r="Q228" s="63"/>
      <c r="R228" s="73"/>
      <c r="S228" s="63"/>
      <c r="T228" s="63"/>
      <c r="U228" s="63"/>
      <c r="V228" s="63"/>
      <c r="W228" s="63"/>
      <c r="X228" s="63"/>
      <c r="Y228" s="63"/>
      <c r="Z228" s="63"/>
      <c r="AA228" s="63"/>
      <c r="AB228" s="63"/>
      <c r="AC228" s="101"/>
    </row>
    <row r="229" spans="2:29">
      <c r="B229" s="63"/>
      <c r="C229" s="99"/>
      <c r="D229" s="63"/>
      <c r="E229" s="100"/>
      <c r="F229" s="71"/>
      <c r="G229" s="63"/>
      <c r="H229" s="63"/>
      <c r="I229" s="63"/>
      <c r="J229" s="63"/>
      <c r="K229" s="63"/>
      <c r="L229" s="63"/>
      <c r="M229" s="63"/>
      <c r="N229" s="63"/>
      <c r="O229" s="63"/>
      <c r="P229" s="63"/>
      <c r="Q229" s="63"/>
      <c r="R229" s="73"/>
      <c r="S229" s="63"/>
      <c r="T229" s="63"/>
      <c r="U229" s="63"/>
      <c r="V229" s="63"/>
      <c r="W229" s="63"/>
      <c r="X229" s="63"/>
      <c r="Y229" s="63"/>
      <c r="Z229" s="63"/>
      <c r="AA229" s="63"/>
      <c r="AB229" s="63"/>
      <c r="AC229" s="101"/>
    </row>
    <row r="230" spans="2:29">
      <c r="B230" s="63"/>
      <c r="C230" s="99"/>
      <c r="D230" s="63"/>
      <c r="E230" s="100"/>
      <c r="F230" s="71"/>
      <c r="G230" s="63"/>
      <c r="H230" s="63"/>
      <c r="I230" s="63"/>
      <c r="J230" s="63"/>
      <c r="K230" s="63"/>
      <c r="L230" s="63"/>
      <c r="M230" s="63"/>
      <c r="N230" s="63"/>
      <c r="O230" s="63"/>
      <c r="P230" s="63"/>
      <c r="Q230" s="63"/>
      <c r="R230" s="73"/>
      <c r="S230" s="63"/>
      <c r="T230" s="63"/>
      <c r="U230" s="63"/>
      <c r="V230" s="63"/>
      <c r="W230" s="63"/>
      <c r="X230" s="63"/>
      <c r="Y230" s="63"/>
      <c r="Z230" s="63"/>
      <c r="AA230" s="63"/>
      <c r="AB230" s="63"/>
      <c r="AC230" s="101"/>
    </row>
    <row r="231" spans="2:29">
      <c r="B231" s="63"/>
      <c r="C231" s="99"/>
      <c r="D231" s="63"/>
      <c r="E231" s="100"/>
      <c r="F231" s="71"/>
      <c r="G231" s="63"/>
      <c r="H231" s="63"/>
      <c r="I231" s="63"/>
      <c r="J231" s="63"/>
      <c r="K231" s="63"/>
      <c r="L231" s="63"/>
      <c r="M231" s="63"/>
      <c r="N231" s="63"/>
      <c r="O231" s="63"/>
      <c r="P231" s="63"/>
      <c r="Q231" s="63"/>
      <c r="R231" s="73"/>
      <c r="S231" s="63"/>
      <c r="T231" s="63"/>
      <c r="U231" s="63"/>
      <c r="V231" s="63"/>
      <c r="W231" s="63"/>
      <c r="X231" s="63"/>
      <c r="Y231" s="63"/>
      <c r="Z231" s="63"/>
      <c r="AA231" s="63"/>
      <c r="AB231" s="63"/>
      <c r="AC231" s="101"/>
    </row>
    <row r="232" spans="2:29">
      <c r="B232" s="63"/>
      <c r="C232" s="99"/>
      <c r="D232" s="63"/>
      <c r="E232" s="100"/>
      <c r="F232" s="71"/>
      <c r="G232" s="63"/>
      <c r="H232" s="63"/>
      <c r="I232" s="63"/>
      <c r="J232" s="63"/>
      <c r="K232" s="63"/>
      <c r="L232" s="63"/>
      <c r="M232" s="63"/>
      <c r="N232" s="63"/>
      <c r="O232" s="63"/>
      <c r="P232" s="63"/>
      <c r="Q232" s="63"/>
      <c r="R232" s="73"/>
      <c r="S232" s="63"/>
      <c r="T232" s="63"/>
      <c r="U232" s="63"/>
      <c r="V232" s="63"/>
      <c r="W232" s="63"/>
      <c r="X232" s="63"/>
      <c r="Y232" s="63"/>
      <c r="Z232" s="63"/>
      <c r="AA232" s="63"/>
      <c r="AB232" s="63"/>
      <c r="AC232" s="101"/>
    </row>
    <row r="233" spans="2:29">
      <c r="B233" s="63"/>
      <c r="C233" s="99"/>
      <c r="D233" s="63"/>
      <c r="E233" s="100"/>
      <c r="F233" s="71"/>
      <c r="G233" s="63"/>
      <c r="H233" s="63"/>
      <c r="I233" s="63"/>
      <c r="J233" s="63"/>
      <c r="K233" s="63"/>
      <c r="L233" s="63"/>
      <c r="M233" s="63"/>
      <c r="N233" s="63"/>
      <c r="O233" s="63"/>
      <c r="P233" s="63"/>
      <c r="Q233" s="63"/>
      <c r="R233" s="73"/>
      <c r="S233" s="63"/>
      <c r="T233" s="63"/>
      <c r="U233" s="63"/>
      <c r="V233" s="63"/>
      <c r="W233" s="63"/>
      <c r="X233" s="63"/>
      <c r="Y233" s="63"/>
      <c r="Z233" s="63"/>
      <c r="AA233" s="63"/>
      <c r="AB233" s="63"/>
      <c r="AC233" s="101"/>
    </row>
    <row r="234" spans="2:29">
      <c r="B234" s="63"/>
      <c r="C234" s="99"/>
      <c r="D234" s="63"/>
      <c r="E234" s="100"/>
      <c r="F234" s="71"/>
      <c r="G234" s="63"/>
      <c r="H234" s="63"/>
      <c r="I234" s="63"/>
      <c r="J234" s="63"/>
      <c r="K234" s="63"/>
      <c r="L234" s="63"/>
      <c r="M234" s="63"/>
      <c r="N234" s="63"/>
      <c r="O234" s="63"/>
      <c r="P234" s="63"/>
      <c r="Q234" s="63"/>
      <c r="R234" s="73"/>
      <c r="S234" s="63"/>
      <c r="T234" s="63"/>
      <c r="U234" s="63"/>
      <c r="V234" s="63"/>
      <c r="W234" s="63"/>
      <c r="X234" s="63"/>
      <c r="Y234" s="63"/>
      <c r="Z234" s="63"/>
      <c r="AA234" s="63"/>
      <c r="AB234" s="63"/>
      <c r="AC234" s="101"/>
    </row>
    <row r="235" spans="2:29">
      <c r="B235" s="63"/>
      <c r="C235" s="99"/>
      <c r="D235" s="63"/>
      <c r="E235" s="100"/>
      <c r="F235" s="71"/>
      <c r="G235" s="63"/>
      <c r="H235" s="63"/>
      <c r="I235" s="63"/>
      <c r="J235" s="63"/>
      <c r="K235" s="63"/>
      <c r="L235" s="63"/>
      <c r="M235" s="63"/>
      <c r="N235" s="63"/>
      <c r="O235" s="63"/>
      <c r="P235" s="63"/>
      <c r="Q235" s="63"/>
      <c r="R235" s="73"/>
      <c r="S235" s="63"/>
      <c r="T235" s="63"/>
      <c r="U235" s="63"/>
      <c r="V235" s="63"/>
      <c r="W235" s="63"/>
      <c r="X235" s="63"/>
      <c r="Y235" s="63"/>
      <c r="Z235" s="63"/>
      <c r="AA235" s="63"/>
      <c r="AB235" s="63"/>
      <c r="AC235" s="101"/>
    </row>
    <row r="236" spans="2:29">
      <c r="B236" s="63"/>
      <c r="C236" s="99"/>
      <c r="D236" s="63"/>
      <c r="E236" s="100"/>
      <c r="F236" s="71"/>
      <c r="G236" s="63"/>
      <c r="H236" s="63"/>
      <c r="I236" s="63"/>
      <c r="J236" s="63"/>
      <c r="K236" s="63"/>
      <c r="L236" s="63"/>
      <c r="M236" s="63"/>
      <c r="N236" s="63"/>
      <c r="O236" s="63"/>
      <c r="P236" s="63"/>
      <c r="Q236" s="63"/>
      <c r="R236" s="73"/>
      <c r="S236" s="63"/>
      <c r="T236" s="63"/>
      <c r="U236" s="63"/>
      <c r="V236" s="63"/>
      <c r="W236" s="63"/>
      <c r="X236" s="63"/>
      <c r="Y236" s="63"/>
      <c r="Z236" s="63"/>
      <c r="AA236" s="63"/>
      <c r="AB236" s="63"/>
      <c r="AC236" s="101"/>
    </row>
    <row r="237" spans="2:29">
      <c r="B237" s="63"/>
      <c r="C237" s="99"/>
      <c r="D237" s="63"/>
      <c r="E237" s="100"/>
      <c r="F237" s="71"/>
      <c r="G237" s="63"/>
      <c r="H237" s="63"/>
      <c r="I237" s="63"/>
      <c r="J237" s="63"/>
      <c r="K237" s="63"/>
      <c r="L237" s="63"/>
      <c r="M237" s="63"/>
      <c r="N237" s="63"/>
      <c r="O237" s="63"/>
      <c r="P237" s="63"/>
      <c r="Q237" s="63"/>
      <c r="R237" s="73"/>
      <c r="S237" s="63"/>
      <c r="T237" s="63"/>
      <c r="U237" s="63"/>
      <c r="V237" s="63"/>
      <c r="W237" s="63"/>
      <c r="X237" s="63"/>
      <c r="Y237" s="63"/>
      <c r="Z237" s="63"/>
      <c r="AA237" s="63"/>
      <c r="AB237" s="63"/>
      <c r="AC237" s="101"/>
    </row>
    <row r="238" spans="2:29">
      <c r="B238" s="63"/>
      <c r="C238" s="99"/>
      <c r="D238" s="63"/>
      <c r="E238" s="100"/>
      <c r="F238" s="71"/>
      <c r="G238" s="63"/>
      <c r="H238" s="63"/>
      <c r="I238" s="63"/>
      <c r="J238" s="63"/>
      <c r="K238" s="63"/>
      <c r="L238" s="63"/>
      <c r="M238" s="63"/>
      <c r="N238" s="63"/>
      <c r="O238" s="63"/>
      <c r="P238" s="63"/>
      <c r="Q238" s="63"/>
      <c r="R238" s="73"/>
      <c r="S238" s="63"/>
      <c r="T238" s="63"/>
      <c r="U238" s="63"/>
      <c r="V238" s="63"/>
      <c r="W238" s="63"/>
      <c r="X238" s="63"/>
      <c r="Y238" s="63"/>
      <c r="Z238" s="63"/>
      <c r="AA238" s="63"/>
      <c r="AB238" s="63"/>
      <c r="AC238" s="101"/>
    </row>
    <row r="239" spans="2:29">
      <c r="B239" s="63"/>
      <c r="C239" s="99"/>
      <c r="D239" s="63"/>
      <c r="E239" s="100"/>
      <c r="F239" s="71"/>
      <c r="G239" s="63"/>
      <c r="H239" s="63"/>
      <c r="I239" s="63"/>
      <c r="J239" s="63"/>
      <c r="K239" s="63"/>
      <c r="L239" s="63"/>
      <c r="M239" s="63"/>
      <c r="N239" s="63"/>
      <c r="O239" s="63"/>
      <c r="P239" s="63"/>
      <c r="Q239" s="63"/>
      <c r="R239" s="73"/>
      <c r="S239" s="63"/>
      <c r="T239" s="63"/>
      <c r="U239" s="63"/>
      <c r="V239" s="63"/>
      <c r="W239" s="63"/>
      <c r="X239" s="63"/>
      <c r="Y239" s="63"/>
      <c r="Z239" s="63"/>
      <c r="AA239" s="63"/>
      <c r="AB239" s="63"/>
      <c r="AC239" s="101"/>
    </row>
    <row r="240" spans="2:29">
      <c r="B240" s="63"/>
      <c r="C240" s="99"/>
      <c r="D240" s="63"/>
      <c r="E240" s="100"/>
      <c r="F240" s="71"/>
      <c r="G240" s="63"/>
      <c r="H240" s="63"/>
      <c r="I240" s="63"/>
      <c r="J240" s="63"/>
      <c r="K240" s="63"/>
      <c r="L240" s="63"/>
      <c r="M240" s="63"/>
      <c r="N240" s="63"/>
      <c r="O240" s="63"/>
      <c r="P240" s="63"/>
      <c r="Q240" s="63"/>
      <c r="R240" s="73"/>
      <c r="S240" s="63"/>
      <c r="T240" s="63"/>
      <c r="U240" s="63"/>
      <c r="V240" s="63"/>
      <c r="W240" s="63"/>
      <c r="X240" s="63"/>
      <c r="Y240" s="63"/>
      <c r="Z240" s="63"/>
      <c r="AA240" s="63"/>
      <c r="AB240" s="63"/>
      <c r="AC240" s="101"/>
    </row>
    <row r="241" spans="2:29">
      <c r="B241" s="63"/>
      <c r="C241" s="99"/>
      <c r="D241" s="63"/>
      <c r="E241" s="100"/>
      <c r="F241" s="71"/>
      <c r="G241" s="63"/>
      <c r="H241" s="63"/>
      <c r="I241" s="63"/>
      <c r="J241" s="63"/>
      <c r="K241" s="63"/>
      <c r="L241" s="63"/>
      <c r="M241" s="63"/>
      <c r="N241" s="63"/>
      <c r="O241" s="63"/>
      <c r="P241" s="63"/>
      <c r="Q241" s="63"/>
      <c r="R241" s="73"/>
      <c r="S241" s="63"/>
      <c r="T241" s="63"/>
      <c r="U241" s="63"/>
      <c r="V241" s="63"/>
      <c r="W241" s="63"/>
      <c r="X241" s="63"/>
      <c r="Y241" s="63"/>
      <c r="Z241" s="63"/>
      <c r="AA241" s="63"/>
      <c r="AB241" s="63"/>
      <c r="AC241" s="101"/>
    </row>
    <row r="242" spans="2:29">
      <c r="B242" s="63"/>
      <c r="C242" s="99"/>
      <c r="D242" s="63"/>
      <c r="E242" s="100"/>
      <c r="F242" s="71"/>
      <c r="G242" s="63"/>
      <c r="H242" s="63"/>
      <c r="I242" s="63"/>
      <c r="J242" s="63"/>
      <c r="K242" s="63"/>
      <c r="L242" s="63"/>
      <c r="M242" s="63"/>
      <c r="N242" s="63"/>
      <c r="O242" s="63"/>
      <c r="P242" s="63"/>
      <c r="Q242" s="63"/>
      <c r="R242" s="73"/>
      <c r="S242" s="63"/>
      <c r="T242" s="63"/>
      <c r="U242" s="63"/>
      <c r="V242" s="63"/>
      <c r="W242" s="63"/>
      <c r="X242" s="63"/>
      <c r="Y242" s="63"/>
      <c r="Z242" s="63"/>
      <c r="AA242" s="63"/>
      <c r="AB242" s="63"/>
      <c r="AC242" s="101"/>
    </row>
    <row r="243" spans="2:29">
      <c r="B243" s="63"/>
      <c r="C243" s="99"/>
      <c r="D243" s="63"/>
      <c r="E243" s="100"/>
      <c r="F243" s="71"/>
      <c r="G243" s="63"/>
      <c r="H243" s="63"/>
      <c r="I243" s="63"/>
      <c r="J243" s="63"/>
      <c r="K243" s="63"/>
      <c r="L243" s="63"/>
      <c r="M243" s="63"/>
      <c r="N243" s="63"/>
      <c r="O243" s="63"/>
      <c r="P243" s="63"/>
      <c r="Q243" s="63"/>
      <c r="R243" s="73"/>
      <c r="S243" s="63"/>
      <c r="T243" s="63"/>
      <c r="U243" s="63"/>
      <c r="V243" s="63"/>
      <c r="W243" s="63"/>
      <c r="X243" s="63"/>
      <c r="Y243" s="63"/>
      <c r="Z243" s="63"/>
      <c r="AA243" s="63"/>
      <c r="AB243" s="63"/>
      <c r="AC243" s="101"/>
    </row>
    <row r="244" spans="2:29">
      <c r="B244" s="63"/>
      <c r="C244" s="99"/>
      <c r="D244" s="63"/>
      <c r="E244" s="100"/>
      <c r="F244" s="71"/>
      <c r="G244" s="63"/>
      <c r="H244" s="63"/>
      <c r="I244" s="63"/>
      <c r="J244" s="63"/>
      <c r="K244" s="63"/>
      <c r="L244" s="63"/>
      <c r="M244" s="63"/>
      <c r="N244" s="63"/>
      <c r="O244" s="63"/>
      <c r="P244" s="63"/>
      <c r="Q244" s="63"/>
      <c r="R244" s="73"/>
      <c r="S244" s="63"/>
      <c r="T244" s="63"/>
      <c r="U244" s="63"/>
      <c r="V244" s="63"/>
      <c r="W244" s="63"/>
      <c r="X244" s="63"/>
      <c r="Y244" s="63"/>
      <c r="Z244" s="63"/>
      <c r="AA244" s="63"/>
      <c r="AB244" s="63"/>
      <c r="AC244" s="101"/>
    </row>
    <row r="245" spans="2:29">
      <c r="B245" s="63"/>
      <c r="C245" s="99"/>
      <c r="D245" s="63"/>
      <c r="E245" s="100"/>
      <c r="F245" s="71"/>
      <c r="G245" s="63"/>
      <c r="H245" s="63"/>
      <c r="I245" s="63"/>
      <c r="J245" s="63"/>
      <c r="K245" s="63"/>
      <c r="L245" s="63"/>
      <c r="M245" s="63"/>
      <c r="N245" s="63"/>
      <c r="O245" s="63"/>
      <c r="P245" s="63"/>
      <c r="Q245" s="63"/>
      <c r="R245" s="73"/>
      <c r="S245" s="63"/>
      <c r="T245" s="63"/>
      <c r="U245" s="63"/>
      <c r="V245" s="63"/>
      <c r="W245" s="63"/>
      <c r="X245" s="63"/>
      <c r="Y245" s="63"/>
      <c r="Z245" s="63"/>
      <c r="AA245" s="63"/>
      <c r="AB245" s="63"/>
      <c r="AC245" s="101"/>
    </row>
    <row r="246" spans="2:29">
      <c r="B246" s="63"/>
      <c r="C246" s="99"/>
      <c r="D246" s="63"/>
      <c r="E246" s="100"/>
      <c r="F246" s="71"/>
      <c r="G246" s="63"/>
      <c r="H246" s="63"/>
      <c r="I246" s="63"/>
      <c r="J246" s="63"/>
      <c r="K246" s="63"/>
      <c r="L246" s="63"/>
      <c r="M246" s="63"/>
      <c r="N246" s="63"/>
      <c r="O246" s="63"/>
      <c r="P246" s="63"/>
      <c r="Q246" s="63"/>
      <c r="R246" s="73"/>
      <c r="S246" s="63"/>
      <c r="T246" s="63"/>
      <c r="U246" s="63"/>
      <c r="V246" s="63"/>
      <c r="W246" s="63"/>
      <c r="X246" s="63"/>
      <c r="Y246" s="63"/>
      <c r="Z246" s="63"/>
      <c r="AA246" s="63"/>
      <c r="AB246" s="63"/>
      <c r="AC246" s="101"/>
    </row>
    <row r="247" spans="2:29">
      <c r="B247" s="63"/>
      <c r="C247" s="99"/>
      <c r="D247" s="63"/>
      <c r="E247" s="100"/>
      <c r="F247" s="71"/>
      <c r="G247" s="63"/>
      <c r="H247" s="63"/>
      <c r="I247" s="63"/>
      <c r="J247" s="63"/>
      <c r="K247" s="63"/>
      <c r="L247" s="63"/>
      <c r="M247" s="63"/>
      <c r="N247" s="63"/>
      <c r="O247" s="63"/>
      <c r="P247" s="63"/>
      <c r="Q247" s="63"/>
      <c r="R247" s="73"/>
      <c r="S247" s="63"/>
      <c r="T247" s="63"/>
      <c r="U247" s="63"/>
      <c r="V247" s="63"/>
      <c r="W247" s="63"/>
      <c r="X247" s="63"/>
      <c r="Y247" s="63"/>
      <c r="Z247" s="63"/>
      <c r="AA247" s="63"/>
      <c r="AB247" s="63"/>
      <c r="AC247" s="101"/>
    </row>
    <row r="248" spans="2:29">
      <c r="B248" s="63"/>
      <c r="C248" s="99"/>
      <c r="D248" s="63"/>
      <c r="E248" s="100"/>
      <c r="F248" s="71"/>
      <c r="G248" s="63"/>
      <c r="H248" s="63"/>
      <c r="I248" s="63"/>
      <c r="J248" s="63"/>
      <c r="K248" s="63"/>
      <c r="L248" s="63"/>
      <c r="M248" s="63"/>
      <c r="N248" s="63"/>
      <c r="O248" s="63"/>
      <c r="P248" s="63"/>
      <c r="Q248" s="63"/>
      <c r="R248" s="73"/>
      <c r="S248" s="63"/>
      <c r="T248" s="63"/>
      <c r="U248" s="63"/>
      <c r="V248" s="63"/>
      <c r="W248" s="63"/>
      <c r="X248" s="63"/>
      <c r="Y248" s="63"/>
      <c r="Z248" s="63"/>
      <c r="AA248" s="63"/>
      <c r="AB248" s="63"/>
      <c r="AC248" s="101"/>
    </row>
    <row r="249" spans="2:29">
      <c r="B249" s="63"/>
      <c r="C249" s="99"/>
      <c r="D249" s="63"/>
      <c r="E249" s="100"/>
      <c r="F249" s="71"/>
      <c r="G249" s="63"/>
      <c r="H249" s="63"/>
      <c r="I249" s="63"/>
      <c r="J249" s="63"/>
      <c r="K249" s="63"/>
      <c r="L249" s="63"/>
      <c r="M249" s="63"/>
      <c r="N249" s="63"/>
      <c r="O249" s="63"/>
      <c r="P249" s="63"/>
      <c r="Q249" s="63"/>
      <c r="R249" s="73"/>
      <c r="S249" s="63"/>
      <c r="T249" s="63"/>
      <c r="U249" s="63"/>
      <c r="V249" s="63"/>
      <c r="W249" s="63"/>
      <c r="X249" s="63"/>
      <c r="Y249" s="63"/>
      <c r="Z249" s="63"/>
      <c r="AA249" s="63"/>
      <c r="AB249" s="63"/>
      <c r="AC249" s="101"/>
    </row>
    <row r="250" spans="2:29">
      <c r="B250" s="63"/>
      <c r="C250" s="99"/>
      <c r="D250" s="63"/>
      <c r="E250" s="100"/>
      <c r="F250" s="71"/>
      <c r="G250" s="63"/>
      <c r="H250" s="63"/>
      <c r="I250" s="63"/>
      <c r="J250" s="63"/>
      <c r="K250" s="63"/>
      <c r="L250" s="63"/>
      <c r="M250" s="63"/>
      <c r="N250" s="63"/>
      <c r="O250" s="63"/>
      <c r="P250" s="63"/>
      <c r="Q250" s="63"/>
      <c r="R250" s="73"/>
      <c r="S250" s="63"/>
      <c r="T250" s="63"/>
      <c r="U250" s="63"/>
      <c r="V250" s="63"/>
      <c r="W250" s="63"/>
      <c r="X250" s="63"/>
      <c r="Y250" s="63"/>
      <c r="Z250" s="63"/>
      <c r="AA250" s="63"/>
      <c r="AB250" s="63"/>
      <c r="AC250" s="101"/>
    </row>
    <row r="251" spans="2:29">
      <c r="B251" s="63"/>
      <c r="C251" s="99"/>
      <c r="D251" s="63"/>
      <c r="E251" s="100"/>
      <c r="F251" s="71"/>
      <c r="G251" s="63"/>
      <c r="H251" s="63"/>
      <c r="I251" s="63"/>
      <c r="J251" s="63"/>
      <c r="K251" s="63"/>
      <c r="L251" s="63"/>
      <c r="M251" s="63"/>
      <c r="N251" s="63"/>
      <c r="O251" s="63"/>
      <c r="P251" s="63"/>
      <c r="Q251" s="63"/>
      <c r="R251" s="73"/>
      <c r="S251" s="63"/>
      <c r="T251" s="63"/>
      <c r="U251" s="63"/>
      <c r="V251" s="63"/>
      <c r="W251" s="63"/>
      <c r="X251" s="63"/>
      <c r="Y251" s="63"/>
      <c r="Z251" s="63"/>
      <c r="AA251" s="63"/>
      <c r="AB251" s="63"/>
      <c r="AC251" s="101"/>
    </row>
    <row r="252" spans="2:29">
      <c r="B252" s="63"/>
      <c r="C252" s="99"/>
      <c r="D252" s="63"/>
      <c r="E252" s="100"/>
      <c r="F252" s="71"/>
      <c r="G252" s="63"/>
      <c r="H252" s="63"/>
      <c r="I252" s="63"/>
      <c r="J252" s="63"/>
      <c r="K252" s="63"/>
      <c r="L252" s="63"/>
      <c r="M252" s="63"/>
      <c r="N252" s="63"/>
      <c r="O252" s="63"/>
      <c r="P252" s="63"/>
      <c r="Q252" s="63"/>
      <c r="R252" s="73"/>
      <c r="S252" s="63"/>
      <c r="T252" s="63"/>
      <c r="U252" s="63"/>
      <c r="V252" s="63"/>
      <c r="W252" s="63"/>
      <c r="X252" s="63"/>
      <c r="Y252" s="63"/>
      <c r="Z252" s="63"/>
      <c r="AA252" s="63"/>
      <c r="AB252" s="63"/>
      <c r="AC252" s="101"/>
    </row>
    <row r="253" spans="2:29">
      <c r="B253" s="63"/>
      <c r="C253" s="99"/>
      <c r="D253" s="63"/>
      <c r="E253" s="100"/>
      <c r="F253" s="71"/>
      <c r="G253" s="63"/>
      <c r="H253" s="63"/>
      <c r="I253" s="63"/>
      <c r="J253" s="63"/>
      <c r="K253" s="63"/>
      <c r="L253" s="63"/>
      <c r="M253" s="63"/>
      <c r="N253" s="63"/>
      <c r="O253" s="63"/>
      <c r="P253" s="63"/>
      <c r="Q253" s="63"/>
      <c r="R253" s="73"/>
      <c r="S253" s="63"/>
      <c r="T253" s="63"/>
      <c r="U253" s="63"/>
      <c r="V253" s="63"/>
      <c r="W253" s="63"/>
      <c r="X253" s="63"/>
      <c r="Y253" s="63"/>
      <c r="Z253" s="63"/>
      <c r="AA253" s="63"/>
      <c r="AB253" s="63"/>
      <c r="AC253" s="101"/>
    </row>
    <row r="254" spans="2:29">
      <c r="B254" s="63"/>
      <c r="C254" s="99"/>
      <c r="D254" s="63"/>
      <c r="E254" s="100"/>
      <c r="F254" s="71"/>
      <c r="G254" s="63"/>
      <c r="H254" s="63"/>
      <c r="I254" s="63"/>
      <c r="J254" s="63"/>
      <c r="K254" s="63"/>
      <c r="L254" s="63"/>
      <c r="M254" s="63"/>
      <c r="N254" s="63"/>
      <c r="O254" s="63"/>
      <c r="P254" s="63"/>
      <c r="Q254" s="63"/>
      <c r="R254" s="73"/>
      <c r="S254" s="63"/>
      <c r="T254" s="63"/>
      <c r="U254" s="63"/>
      <c r="V254" s="63"/>
      <c r="W254" s="63"/>
      <c r="X254" s="63"/>
      <c r="Y254" s="63"/>
      <c r="Z254" s="63"/>
      <c r="AA254" s="63"/>
      <c r="AB254" s="63"/>
      <c r="AC254" s="101"/>
    </row>
    <row r="255" spans="2:29">
      <c r="B255" s="63"/>
      <c r="C255" s="99"/>
      <c r="D255" s="63"/>
      <c r="E255" s="100"/>
      <c r="F255" s="71"/>
      <c r="G255" s="63"/>
      <c r="H255" s="63"/>
      <c r="I255" s="63"/>
      <c r="J255" s="63"/>
      <c r="K255" s="63"/>
      <c r="L255" s="63"/>
      <c r="M255" s="63"/>
      <c r="N255" s="63"/>
      <c r="O255" s="63"/>
      <c r="P255" s="63"/>
      <c r="Q255" s="63"/>
      <c r="R255" s="73"/>
      <c r="S255" s="63"/>
      <c r="T255" s="63"/>
      <c r="U255" s="63"/>
      <c r="V255" s="63"/>
      <c r="W255" s="63"/>
      <c r="X255" s="63"/>
      <c r="Y255" s="63"/>
      <c r="Z255" s="63"/>
      <c r="AA255" s="63"/>
      <c r="AB255" s="63"/>
      <c r="AC255" s="101"/>
    </row>
    <row r="256" spans="2:29">
      <c r="B256" s="63"/>
      <c r="C256" s="99"/>
      <c r="D256" s="63"/>
      <c r="E256" s="100"/>
      <c r="F256" s="71"/>
      <c r="G256" s="63"/>
      <c r="H256" s="63"/>
      <c r="I256" s="63"/>
      <c r="J256" s="63"/>
      <c r="K256" s="63"/>
      <c r="L256" s="63"/>
      <c r="M256" s="63"/>
      <c r="N256" s="63"/>
      <c r="O256" s="63"/>
      <c r="P256" s="63"/>
      <c r="Q256" s="63"/>
      <c r="R256" s="73"/>
      <c r="S256" s="63"/>
      <c r="T256" s="63"/>
      <c r="U256" s="63"/>
      <c r="V256" s="63"/>
      <c r="W256" s="63"/>
      <c r="X256" s="63"/>
      <c r="Y256" s="63"/>
      <c r="Z256" s="63"/>
      <c r="AA256" s="63"/>
      <c r="AB256" s="63"/>
      <c r="AC256" s="101"/>
    </row>
    <row r="257" spans="2:29">
      <c r="B257" s="63"/>
      <c r="C257" s="99"/>
      <c r="D257" s="63"/>
      <c r="E257" s="100"/>
      <c r="F257" s="71"/>
      <c r="G257" s="63"/>
      <c r="H257" s="63"/>
      <c r="I257" s="63"/>
      <c r="J257" s="63"/>
      <c r="K257" s="63"/>
      <c r="L257" s="63"/>
      <c r="M257" s="63"/>
      <c r="N257" s="63"/>
      <c r="O257" s="63"/>
      <c r="P257" s="63"/>
      <c r="Q257" s="63"/>
      <c r="R257" s="73"/>
      <c r="S257" s="63"/>
      <c r="T257" s="63"/>
      <c r="U257" s="63"/>
      <c r="V257" s="63"/>
      <c r="W257" s="63"/>
      <c r="X257" s="63"/>
      <c r="Y257" s="63"/>
      <c r="Z257" s="63"/>
      <c r="AA257" s="63"/>
      <c r="AB257" s="63"/>
      <c r="AC257" s="101"/>
    </row>
    <row r="258" spans="2:29">
      <c r="B258" s="63"/>
      <c r="C258" s="99"/>
      <c r="D258" s="63"/>
      <c r="E258" s="100"/>
      <c r="F258" s="71"/>
      <c r="G258" s="63"/>
      <c r="H258" s="63"/>
      <c r="I258" s="63"/>
      <c r="J258" s="63"/>
      <c r="K258" s="63"/>
      <c r="L258" s="63"/>
      <c r="M258" s="63"/>
      <c r="N258" s="63"/>
      <c r="O258" s="63"/>
      <c r="P258" s="63"/>
      <c r="Q258" s="63"/>
      <c r="R258" s="73"/>
      <c r="S258" s="63"/>
      <c r="T258" s="63"/>
      <c r="U258" s="63"/>
      <c r="V258" s="63"/>
      <c r="W258" s="63"/>
      <c r="X258" s="63"/>
      <c r="Y258" s="63"/>
      <c r="Z258" s="63"/>
      <c r="AA258" s="63"/>
      <c r="AB258" s="63"/>
      <c r="AC258" s="101"/>
    </row>
    <row r="259" spans="2:29">
      <c r="B259" s="63"/>
      <c r="C259" s="99"/>
      <c r="D259" s="63"/>
      <c r="E259" s="100"/>
      <c r="F259" s="71"/>
      <c r="G259" s="63"/>
      <c r="H259" s="63"/>
      <c r="I259" s="63"/>
      <c r="J259" s="63"/>
      <c r="K259" s="63"/>
      <c r="L259" s="63"/>
      <c r="M259" s="63"/>
      <c r="N259" s="63"/>
      <c r="O259" s="63"/>
      <c r="P259" s="63"/>
      <c r="Q259" s="63"/>
      <c r="R259" s="73"/>
      <c r="S259" s="63"/>
      <c r="T259" s="63"/>
      <c r="U259" s="63"/>
      <c r="V259" s="63"/>
      <c r="W259" s="63"/>
      <c r="X259" s="63"/>
      <c r="Y259" s="63"/>
      <c r="Z259" s="63"/>
      <c r="AA259" s="63"/>
      <c r="AB259" s="63"/>
      <c r="AC259" s="101"/>
    </row>
    <row r="260" spans="2:29">
      <c r="B260" s="63"/>
      <c r="C260" s="99"/>
      <c r="D260" s="63"/>
      <c r="E260" s="100"/>
      <c r="F260" s="71"/>
      <c r="G260" s="63"/>
      <c r="H260" s="63"/>
      <c r="I260" s="63"/>
      <c r="J260" s="63"/>
      <c r="K260" s="63"/>
      <c r="L260" s="63"/>
      <c r="M260" s="63"/>
      <c r="N260" s="63"/>
      <c r="O260" s="63"/>
      <c r="P260" s="63"/>
      <c r="Q260" s="63"/>
      <c r="R260" s="73"/>
      <c r="S260" s="63"/>
      <c r="T260" s="63"/>
      <c r="U260" s="63"/>
      <c r="V260" s="63"/>
      <c r="W260" s="63"/>
      <c r="X260" s="63"/>
      <c r="Y260" s="63"/>
      <c r="Z260" s="63"/>
      <c r="AA260" s="63"/>
      <c r="AB260" s="63"/>
      <c r="AC260" s="101"/>
    </row>
    <row r="261" spans="2:29">
      <c r="B261" s="63"/>
      <c r="C261" s="99"/>
      <c r="D261" s="63"/>
      <c r="E261" s="100"/>
      <c r="F261" s="71"/>
      <c r="G261" s="63"/>
      <c r="H261" s="63"/>
      <c r="I261" s="63"/>
      <c r="J261" s="63"/>
      <c r="K261" s="63"/>
      <c r="L261" s="63"/>
      <c r="M261" s="63"/>
      <c r="N261" s="63"/>
      <c r="O261" s="63"/>
      <c r="P261" s="63"/>
      <c r="Q261" s="63"/>
      <c r="R261" s="73"/>
      <c r="S261" s="63"/>
      <c r="T261" s="63"/>
      <c r="U261" s="63"/>
      <c r="V261" s="63"/>
      <c r="W261" s="63"/>
      <c r="X261" s="63"/>
      <c r="Y261" s="63"/>
      <c r="Z261" s="63"/>
      <c r="AA261" s="63"/>
      <c r="AB261" s="63"/>
      <c r="AC261" s="101"/>
    </row>
    <row r="262" spans="2:29">
      <c r="B262" s="63"/>
      <c r="C262" s="99"/>
      <c r="D262" s="63"/>
      <c r="E262" s="100"/>
      <c r="F262" s="71"/>
      <c r="G262" s="63"/>
      <c r="H262" s="63"/>
      <c r="I262" s="63"/>
      <c r="J262" s="63"/>
      <c r="K262" s="63"/>
      <c r="L262" s="63"/>
      <c r="M262" s="63"/>
      <c r="N262" s="63"/>
      <c r="O262" s="63"/>
      <c r="P262" s="63"/>
      <c r="Q262" s="63"/>
      <c r="R262" s="73"/>
      <c r="S262" s="63"/>
      <c r="T262" s="63"/>
      <c r="U262" s="63"/>
      <c r="V262" s="63"/>
      <c r="W262" s="63"/>
      <c r="X262" s="63"/>
      <c r="Y262" s="63"/>
      <c r="Z262" s="63"/>
      <c r="AA262" s="63"/>
      <c r="AB262" s="63"/>
      <c r="AC262" s="101"/>
    </row>
    <row r="263" spans="2:29">
      <c r="B263" s="63"/>
      <c r="C263" s="99"/>
      <c r="D263" s="63"/>
      <c r="E263" s="100"/>
      <c r="F263" s="71"/>
      <c r="G263" s="63"/>
      <c r="H263" s="63"/>
      <c r="I263" s="63"/>
      <c r="J263" s="63"/>
      <c r="K263" s="63"/>
      <c r="L263" s="63"/>
      <c r="M263" s="63"/>
      <c r="N263" s="63"/>
      <c r="O263" s="63"/>
      <c r="P263" s="63"/>
      <c r="Q263" s="63"/>
      <c r="R263" s="73"/>
      <c r="S263" s="63"/>
      <c r="T263" s="63"/>
      <c r="U263" s="63"/>
      <c r="V263" s="63"/>
      <c r="W263" s="63"/>
      <c r="X263" s="63"/>
      <c r="Y263" s="63"/>
      <c r="Z263" s="63"/>
      <c r="AA263" s="63"/>
      <c r="AB263" s="63"/>
      <c r="AC263" s="101"/>
    </row>
    <row r="264" spans="2:29">
      <c r="B264" s="63"/>
      <c r="C264" s="99"/>
      <c r="D264" s="63"/>
      <c r="E264" s="100"/>
      <c r="F264" s="71"/>
      <c r="G264" s="63"/>
      <c r="H264" s="63"/>
      <c r="I264" s="63"/>
      <c r="J264" s="63"/>
      <c r="K264" s="63"/>
      <c r="L264" s="63"/>
      <c r="M264" s="63"/>
      <c r="N264" s="63"/>
      <c r="O264" s="63"/>
      <c r="P264" s="63"/>
      <c r="Q264" s="63"/>
      <c r="R264" s="73"/>
      <c r="S264" s="63"/>
      <c r="T264" s="63"/>
      <c r="U264" s="63"/>
      <c r="V264" s="63"/>
      <c r="W264" s="63"/>
      <c r="X264" s="63"/>
      <c r="Y264" s="63"/>
      <c r="Z264" s="63"/>
      <c r="AA264" s="63"/>
      <c r="AB264" s="63"/>
      <c r="AC264" s="101"/>
    </row>
    <row r="265" spans="2:29">
      <c r="B265" s="63"/>
      <c r="C265" s="99"/>
      <c r="D265" s="63"/>
      <c r="E265" s="100"/>
      <c r="F265" s="71"/>
      <c r="G265" s="63"/>
      <c r="H265" s="63"/>
      <c r="I265" s="63"/>
      <c r="J265" s="63"/>
      <c r="K265" s="63"/>
      <c r="L265" s="63"/>
      <c r="M265" s="63"/>
      <c r="N265" s="63"/>
      <c r="O265" s="63"/>
      <c r="P265" s="63"/>
      <c r="Q265" s="63"/>
      <c r="R265" s="73"/>
      <c r="S265" s="63"/>
      <c r="T265" s="63"/>
      <c r="U265" s="63"/>
      <c r="V265" s="63"/>
      <c r="W265" s="63"/>
      <c r="X265" s="63"/>
      <c r="Y265" s="63"/>
      <c r="Z265" s="63"/>
      <c r="AA265" s="63"/>
      <c r="AB265" s="63"/>
      <c r="AC265" s="101"/>
    </row>
    <row r="266" spans="2:29">
      <c r="B266" s="63"/>
      <c r="C266" s="99"/>
      <c r="D266" s="63"/>
      <c r="E266" s="100"/>
      <c r="F266" s="71"/>
      <c r="G266" s="63"/>
      <c r="H266" s="63"/>
      <c r="I266" s="63"/>
      <c r="J266" s="63"/>
      <c r="K266" s="63"/>
      <c r="L266" s="63"/>
      <c r="M266" s="63"/>
      <c r="N266" s="63"/>
      <c r="O266" s="63"/>
      <c r="P266" s="63"/>
      <c r="Q266" s="63"/>
      <c r="R266" s="73"/>
      <c r="S266" s="63"/>
      <c r="T266" s="63"/>
      <c r="U266" s="63"/>
      <c r="V266" s="63"/>
      <c r="W266" s="63"/>
      <c r="X266" s="63"/>
      <c r="Y266" s="63"/>
      <c r="Z266" s="63"/>
      <c r="AA266" s="63"/>
      <c r="AB266" s="63"/>
      <c r="AC266" s="101"/>
    </row>
    <row r="267" spans="2:29">
      <c r="B267" s="63"/>
      <c r="C267" s="99"/>
      <c r="D267" s="63"/>
      <c r="E267" s="100"/>
      <c r="F267" s="71"/>
      <c r="G267" s="63"/>
      <c r="H267" s="63"/>
      <c r="I267" s="63"/>
      <c r="J267" s="63"/>
      <c r="K267" s="63"/>
      <c r="L267" s="63"/>
      <c r="M267" s="63"/>
      <c r="N267" s="63"/>
      <c r="O267" s="63"/>
      <c r="P267" s="63"/>
      <c r="Q267" s="63"/>
      <c r="R267" s="73"/>
      <c r="S267" s="63"/>
      <c r="T267" s="63"/>
      <c r="U267" s="63"/>
      <c r="V267" s="63"/>
      <c r="W267" s="63"/>
      <c r="X267" s="63"/>
      <c r="Y267" s="63"/>
      <c r="Z267" s="63"/>
      <c r="AA267" s="63"/>
      <c r="AB267" s="63"/>
      <c r="AC267" s="101"/>
    </row>
    <row r="268" spans="2:29">
      <c r="B268" s="63"/>
      <c r="C268" s="99"/>
      <c r="D268" s="63"/>
      <c r="E268" s="100"/>
      <c r="F268" s="71"/>
      <c r="G268" s="63"/>
      <c r="H268" s="63"/>
      <c r="I268" s="63"/>
      <c r="J268" s="63"/>
      <c r="K268" s="63"/>
      <c r="L268" s="63"/>
      <c r="M268" s="63"/>
      <c r="N268" s="63"/>
      <c r="O268" s="63"/>
      <c r="P268" s="63"/>
      <c r="Q268" s="63"/>
      <c r="R268" s="73"/>
      <c r="S268" s="63"/>
      <c r="T268" s="63"/>
      <c r="U268" s="63"/>
      <c r="V268" s="63"/>
      <c r="W268" s="63"/>
      <c r="X268" s="63"/>
      <c r="Y268" s="63"/>
      <c r="Z268" s="63"/>
      <c r="AA268" s="63"/>
      <c r="AB268" s="63"/>
      <c r="AC268" s="101"/>
    </row>
    <row r="269" spans="2:29">
      <c r="B269" s="63"/>
      <c r="C269" s="99"/>
      <c r="D269" s="63"/>
      <c r="E269" s="100"/>
      <c r="F269" s="71"/>
      <c r="G269" s="63"/>
      <c r="H269" s="63"/>
      <c r="I269" s="63"/>
      <c r="J269" s="63"/>
      <c r="K269" s="63"/>
      <c r="L269" s="63"/>
      <c r="M269" s="63"/>
      <c r="N269" s="63"/>
      <c r="O269" s="63"/>
      <c r="P269" s="63"/>
      <c r="Q269" s="63"/>
      <c r="R269" s="73"/>
      <c r="S269" s="63"/>
      <c r="T269" s="63"/>
      <c r="U269" s="63"/>
      <c r="V269" s="63"/>
      <c r="W269" s="63"/>
      <c r="X269" s="63"/>
      <c r="Y269" s="63"/>
      <c r="Z269" s="63"/>
      <c r="AA269" s="63"/>
      <c r="AB269" s="63"/>
      <c r="AC269" s="101"/>
    </row>
    <row r="270" spans="2:29">
      <c r="B270" s="63"/>
      <c r="C270" s="99"/>
      <c r="D270" s="63"/>
      <c r="E270" s="100"/>
      <c r="F270" s="71"/>
      <c r="G270" s="63"/>
      <c r="H270" s="63"/>
      <c r="I270" s="63"/>
      <c r="J270" s="63"/>
      <c r="K270" s="63"/>
      <c r="L270" s="63"/>
      <c r="M270" s="63"/>
      <c r="N270" s="63"/>
      <c r="O270" s="63"/>
      <c r="P270" s="63"/>
      <c r="Q270" s="63"/>
      <c r="R270" s="73"/>
      <c r="S270" s="63"/>
      <c r="T270" s="63"/>
      <c r="U270" s="63"/>
      <c r="V270" s="63"/>
      <c r="W270" s="63"/>
      <c r="X270" s="63"/>
      <c r="Y270" s="63"/>
      <c r="Z270" s="63"/>
      <c r="AA270" s="63"/>
      <c r="AB270" s="63"/>
      <c r="AC270" s="101"/>
    </row>
    <row r="271" spans="2:29">
      <c r="B271" s="63"/>
      <c r="C271" s="99"/>
      <c r="D271" s="63"/>
      <c r="E271" s="100"/>
      <c r="F271" s="71"/>
      <c r="G271" s="63"/>
      <c r="H271" s="63"/>
      <c r="I271" s="63"/>
      <c r="J271" s="63"/>
      <c r="K271" s="63"/>
      <c r="L271" s="63"/>
      <c r="M271" s="63"/>
      <c r="N271" s="63"/>
      <c r="O271" s="63"/>
      <c r="P271" s="63"/>
      <c r="Q271" s="63"/>
      <c r="R271" s="73"/>
      <c r="S271" s="63"/>
      <c r="T271" s="63"/>
      <c r="U271" s="63"/>
      <c r="V271" s="63"/>
      <c r="W271" s="63"/>
      <c r="X271" s="63"/>
      <c r="Y271" s="63"/>
      <c r="Z271" s="63"/>
      <c r="AA271" s="63"/>
      <c r="AB271" s="63"/>
      <c r="AC271" s="101"/>
    </row>
    <row r="272" spans="2:29">
      <c r="B272" s="63"/>
      <c r="C272" s="99"/>
      <c r="D272" s="63"/>
      <c r="E272" s="100"/>
      <c r="F272" s="71"/>
      <c r="G272" s="63"/>
      <c r="H272" s="63"/>
      <c r="I272" s="63"/>
      <c r="J272" s="63"/>
      <c r="K272" s="63"/>
      <c r="L272" s="63"/>
      <c r="M272" s="63"/>
      <c r="N272" s="63"/>
      <c r="O272" s="63"/>
      <c r="P272" s="63"/>
      <c r="Q272" s="63"/>
      <c r="R272" s="73"/>
      <c r="S272" s="63"/>
      <c r="T272" s="63"/>
      <c r="U272" s="63"/>
      <c r="V272" s="63"/>
      <c r="W272" s="63"/>
      <c r="X272" s="63"/>
      <c r="Y272" s="63"/>
      <c r="Z272" s="63"/>
      <c r="AA272" s="63"/>
      <c r="AB272" s="63"/>
      <c r="AC272" s="101"/>
    </row>
    <row r="273" spans="2:29">
      <c r="B273" s="63"/>
      <c r="C273" s="99"/>
      <c r="D273" s="63"/>
      <c r="E273" s="100"/>
      <c r="F273" s="71"/>
      <c r="G273" s="63"/>
      <c r="H273" s="63"/>
      <c r="I273" s="63"/>
      <c r="J273" s="63"/>
      <c r="K273" s="63"/>
      <c r="L273" s="63"/>
      <c r="M273" s="63"/>
      <c r="N273" s="63"/>
      <c r="O273" s="63"/>
      <c r="P273" s="63"/>
      <c r="Q273" s="63"/>
      <c r="R273" s="73"/>
      <c r="S273" s="63"/>
      <c r="T273" s="63"/>
      <c r="U273" s="63"/>
      <c r="V273" s="63"/>
      <c r="W273" s="63"/>
      <c r="X273" s="63"/>
      <c r="Y273" s="63"/>
      <c r="Z273" s="63"/>
      <c r="AA273" s="63"/>
      <c r="AB273" s="63"/>
      <c r="AC273" s="101"/>
    </row>
    <row r="274" spans="2:29">
      <c r="B274" s="63"/>
      <c r="C274" s="99"/>
      <c r="D274" s="63"/>
      <c r="E274" s="100"/>
      <c r="F274" s="71"/>
      <c r="G274" s="63"/>
      <c r="H274" s="63"/>
      <c r="I274" s="63"/>
      <c r="J274" s="63"/>
      <c r="K274" s="63"/>
      <c r="L274" s="63"/>
      <c r="M274" s="63"/>
      <c r="N274" s="63"/>
      <c r="O274" s="63"/>
      <c r="P274" s="63"/>
      <c r="Q274" s="63"/>
      <c r="R274" s="73"/>
      <c r="S274" s="63"/>
      <c r="T274" s="63"/>
      <c r="U274" s="63"/>
      <c r="V274" s="63"/>
      <c r="W274" s="63"/>
      <c r="X274" s="63"/>
      <c r="Y274" s="63"/>
      <c r="Z274" s="63"/>
      <c r="AA274" s="63"/>
      <c r="AB274" s="63"/>
      <c r="AC274" s="101"/>
    </row>
    <row r="275" spans="2:29">
      <c r="B275" s="63"/>
      <c r="C275" s="99"/>
      <c r="D275" s="63"/>
      <c r="E275" s="100"/>
      <c r="F275" s="71"/>
      <c r="G275" s="63"/>
      <c r="H275" s="63"/>
      <c r="I275" s="63"/>
      <c r="J275" s="63"/>
      <c r="K275" s="63"/>
      <c r="L275" s="63"/>
      <c r="M275" s="63"/>
      <c r="N275" s="63"/>
      <c r="O275" s="63"/>
      <c r="P275" s="63"/>
      <c r="Q275" s="63"/>
      <c r="R275" s="73"/>
      <c r="S275" s="63"/>
      <c r="T275" s="63"/>
      <c r="U275" s="63"/>
      <c r="V275" s="63"/>
      <c r="W275" s="63"/>
      <c r="X275" s="63"/>
      <c r="Y275" s="63"/>
      <c r="Z275" s="63"/>
      <c r="AA275" s="63"/>
      <c r="AB275" s="63"/>
      <c r="AC275" s="101"/>
    </row>
    <row r="276" spans="2:29">
      <c r="B276" s="63"/>
      <c r="C276" s="99"/>
      <c r="D276" s="63"/>
      <c r="E276" s="100"/>
      <c r="F276" s="71"/>
      <c r="G276" s="63"/>
      <c r="H276" s="63"/>
      <c r="I276" s="63"/>
      <c r="J276" s="63"/>
      <c r="K276" s="63"/>
      <c r="L276" s="63"/>
      <c r="M276" s="63"/>
      <c r="N276" s="63"/>
      <c r="O276" s="63"/>
      <c r="P276" s="63"/>
      <c r="Q276" s="63"/>
      <c r="R276" s="73"/>
      <c r="S276" s="63"/>
      <c r="T276" s="63"/>
      <c r="U276" s="63"/>
      <c r="V276" s="63"/>
      <c r="W276" s="63"/>
      <c r="X276" s="63"/>
      <c r="Y276" s="63"/>
      <c r="Z276" s="63"/>
      <c r="AA276" s="63"/>
      <c r="AB276" s="63"/>
      <c r="AC276" s="101"/>
    </row>
    <row r="277" spans="2:29">
      <c r="B277" s="63"/>
      <c r="C277" s="99"/>
      <c r="D277" s="63"/>
      <c r="E277" s="100"/>
      <c r="F277" s="71"/>
      <c r="G277" s="63"/>
      <c r="H277" s="63"/>
      <c r="I277" s="63"/>
      <c r="J277" s="63"/>
      <c r="K277" s="63"/>
      <c r="L277" s="63"/>
      <c r="M277" s="63"/>
      <c r="N277" s="63"/>
      <c r="O277" s="63"/>
      <c r="P277" s="63"/>
      <c r="Q277" s="63"/>
      <c r="R277" s="73"/>
      <c r="S277" s="63"/>
      <c r="T277" s="63"/>
      <c r="U277" s="63"/>
      <c r="V277" s="63"/>
      <c r="W277" s="63"/>
      <c r="X277" s="63"/>
      <c r="Y277" s="63"/>
      <c r="Z277" s="63"/>
      <c r="AA277" s="63"/>
      <c r="AB277" s="63"/>
      <c r="AC277" s="101"/>
    </row>
    <row r="278" spans="2:29">
      <c r="B278" s="63"/>
      <c r="C278" s="99"/>
      <c r="D278" s="63"/>
      <c r="E278" s="100"/>
      <c r="F278" s="71"/>
      <c r="G278" s="63"/>
      <c r="H278" s="63"/>
      <c r="I278" s="63"/>
      <c r="J278" s="63"/>
      <c r="K278" s="63"/>
      <c r="L278" s="63"/>
      <c r="M278" s="63"/>
      <c r="N278" s="63"/>
      <c r="O278" s="63"/>
      <c r="P278" s="63"/>
      <c r="Q278" s="63"/>
      <c r="R278" s="73"/>
      <c r="S278" s="63"/>
      <c r="T278" s="63"/>
      <c r="U278" s="63"/>
      <c r="V278" s="63"/>
      <c r="W278" s="63"/>
      <c r="X278" s="63"/>
      <c r="Y278" s="63"/>
      <c r="Z278" s="63"/>
      <c r="AA278" s="63"/>
      <c r="AB278" s="63"/>
      <c r="AC278" s="101"/>
    </row>
    <row r="279" spans="2:29">
      <c r="B279" s="63"/>
      <c r="C279" s="99"/>
      <c r="D279" s="63"/>
      <c r="E279" s="100"/>
      <c r="F279" s="71"/>
      <c r="G279" s="63"/>
      <c r="H279" s="63"/>
      <c r="I279" s="63"/>
      <c r="J279" s="63"/>
      <c r="K279" s="63"/>
      <c r="L279" s="63"/>
      <c r="M279" s="63"/>
      <c r="N279" s="63"/>
      <c r="O279" s="63"/>
      <c r="P279" s="63"/>
      <c r="Q279" s="63"/>
      <c r="R279" s="73"/>
      <c r="S279" s="63"/>
      <c r="T279" s="63"/>
      <c r="U279" s="63"/>
      <c r="V279" s="63"/>
      <c r="W279" s="63"/>
      <c r="X279" s="63"/>
      <c r="Y279" s="63"/>
      <c r="Z279" s="63"/>
      <c r="AA279" s="63"/>
      <c r="AB279" s="63"/>
      <c r="AC279" s="101"/>
    </row>
    <row r="280" spans="2:29">
      <c r="B280" s="63"/>
      <c r="C280" s="99"/>
      <c r="D280" s="63"/>
      <c r="E280" s="100"/>
      <c r="F280" s="71"/>
      <c r="G280" s="63"/>
      <c r="H280" s="63"/>
      <c r="I280" s="63"/>
      <c r="J280" s="63"/>
      <c r="K280" s="63"/>
      <c r="L280" s="63"/>
      <c r="M280" s="63"/>
      <c r="N280" s="63"/>
      <c r="O280" s="63"/>
      <c r="P280" s="63"/>
      <c r="Q280" s="63"/>
      <c r="R280" s="73"/>
      <c r="S280" s="63"/>
      <c r="T280" s="63"/>
      <c r="U280" s="63"/>
      <c r="V280" s="63"/>
      <c r="W280" s="63"/>
      <c r="X280" s="63"/>
      <c r="Y280" s="63"/>
      <c r="Z280" s="63"/>
      <c r="AA280" s="63"/>
      <c r="AB280" s="63"/>
      <c r="AC280" s="101"/>
    </row>
    <row r="281" spans="2:29">
      <c r="B281" s="63"/>
      <c r="C281" s="99"/>
      <c r="D281" s="63"/>
      <c r="E281" s="100"/>
      <c r="F281" s="71"/>
      <c r="G281" s="63"/>
      <c r="H281" s="63"/>
      <c r="I281" s="63"/>
      <c r="J281" s="63"/>
      <c r="K281" s="63"/>
      <c r="L281" s="63"/>
      <c r="M281" s="63"/>
      <c r="N281" s="63"/>
      <c r="O281" s="63"/>
      <c r="P281" s="63"/>
      <c r="Q281" s="63"/>
      <c r="R281" s="73"/>
      <c r="S281" s="63"/>
      <c r="T281" s="63"/>
      <c r="U281" s="63"/>
      <c r="V281" s="63"/>
      <c r="W281" s="63"/>
      <c r="X281" s="63"/>
      <c r="Y281" s="63"/>
      <c r="Z281" s="63"/>
      <c r="AA281" s="63"/>
      <c r="AB281" s="63"/>
      <c r="AC281" s="101"/>
    </row>
    <row r="282" spans="2:29">
      <c r="B282" s="63"/>
      <c r="C282" s="99"/>
      <c r="D282" s="63"/>
      <c r="E282" s="100"/>
      <c r="F282" s="71"/>
      <c r="G282" s="63"/>
      <c r="H282" s="63"/>
      <c r="I282" s="63"/>
      <c r="J282" s="63"/>
      <c r="K282" s="63"/>
      <c r="L282" s="63"/>
      <c r="M282" s="63"/>
      <c r="N282" s="63"/>
      <c r="O282" s="63"/>
      <c r="P282" s="63"/>
      <c r="Q282" s="63"/>
      <c r="R282" s="73"/>
      <c r="S282" s="63"/>
      <c r="T282" s="63"/>
      <c r="U282" s="63"/>
      <c r="V282" s="63"/>
      <c r="W282" s="63"/>
      <c r="X282" s="63"/>
      <c r="Y282" s="63"/>
      <c r="Z282" s="63"/>
      <c r="AA282" s="63"/>
      <c r="AB282" s="63"/>
      <c r="AC282" s="101"/>
    </row>
    <row r="283" spans="2:29">
      <c r="B283" s="63"/>
      <c r="C283" s="99"/>
      <c r="D283" s="63"/>
      <c r="E283" s="100"/>
      <c r="F283" s="71"/>
      <c r="G283" s="63"/>
      <c r="H283" s="63"/>
      <c r="I283" s="63"/>
      <c r="J283" s="63"/>
      <c r="K283" s="63"/>
      <c r="L283" s="63"/>
      <c r="M283" s="63"/>
      <c r="N283" s="63"/>
      <c r="O283" s="63"/>
      <c r="P283" s="63"/>
      <c r="Q283" s="63"/>
      <c r="R283" s="73"/>
      <c r="S283" s="63"/>
      <c r="T283" s="63"/>
      <c r="U283" s="63"/>
      <c r="V283" s="63"/>
      <c r="W283" s="63"/>
      <c r="X283" s="63"/>
      <c r="Y283" s="63"/>
      <c r="Z283" s="63"/>
      <c r="AA283" s="63"/>
      <c r="AB283" s="63"/>
      <c r="AC283" s="101"/>
    </row>
    <row r="284" spans="2:29">
      <c r="B284" s="63"/>
      <c r="C284" s="99"/>
      <c r="D284" s="63"/>
      <c r="E284" s="100"/>
      <c r="F284" s="71"/>
      <c r="G284" s="63"/>
      <c r="H284" s="63"/>
      <c r="I284" s="63"/>
      <c r="J284" s="63"/>
      <c r="K284" s="63"/>
      <c r="L284" s="63"/>
      <c r="M284" s="63"/>
      <c r="N284" s="63"/>
      <c r="O284" s="63"/>
      <c r="P284" s="63"/>
      <c r="Q284" s="63"/>
      <c r="R284" s="73"/>
      <c r="S284" s="63"/>
      <c r="T284" s="63"/>
      <c r="U284" s="63"/>
      <c r="V284" s="63"/>
      <c r="W284" s="63"/>
      <c r="X284" s="63"/>
      <c r="Y284" s="63"/>
      <c r="Z284" s="63"/>
      <c r="AA284" s="63"/>
      <c r="AB284" s="63"/>
      <c r="AC284" s="101"/>
    </row>
    <row r="285" spans="2:29">
      <c r="B285" s="63"/>
      <c r="C285" s="99"/>
      <c r="D285" s="63"/>
      <c r="E285" s="100"/>
      <c r="F285" s="71"/>
      <c r="G285" s="63"/>
      <c r="H285" s="63"/>
      <c r="I285" s="63"/>
      <c r="J285" s="63"/>
      <c r="K285" s="63"/>
      <c r="L285" s="63"/>
      <c r="M285" s="63"/>
      <c r="N285" s="63"/>
      <c r="O285" s="63"/>
      <c r="P285" s="63"/>
      <c r="Q285" s="63"/>
      <c r="R285" s="73"/>
      <c r="S285" s="63"/>
      <c r="T285" s="63"/>
      <c r="U285" s="63"/>
      <c r="V285" s="63"/>
      <c r="W285" s="63"/>
      <c r="X285" s="63"/>
      <c r="Y285" s="63"/>
      <c r="Z285" s="63"/>
      <c r="AA285" s="63"/>
      <c r="AB285" s="63"/>
      <c r="AC285" s="101"/>
    </row>
    <row r="286" spans="2:29">
      <c r="B286" s="63"/>
      <c r="C286" s="99"/>
      <c r="D286" s="63"/>
      <c r="E286" s="100"/>
      <c r="F286" s="71"/>
      <c r="G286" s="63"/>
      <c r="H286" s="63"/>
      <c r="I286" s="63"/>
      <c r="J286" s="63"/>
      <c r="K286" s="63"/>
      <c r="L286" s="63"/>
      <c r="M286" s="63"/>
      <c r="N286" s="63"/>
      <c r="O286" s="63"/>
      <c r="P286" s="63"/>
      <c r="Q286" s="63"/>
      <c r="R286" s="73"/>
      <c r="S286" s="63"/>
      <c r="T286" s="63"/>
      <c r="U286" s="63"/>
      <c r="V286" s="63"/>
      <c r="W286" s="63"/>
      <c r="X286" s="63"/>
      <c r="Y286" s="63"/>
      <c r="Z286" s="63"/>
      <c r="AA286" s="63"/>
      <c r="AB286" s="63"/>
      <c r="AC286" s="101"/>
    </row>
    <row r="287" spans="2:29">
      <c r="B287" s="63"/>
      <c r="C287" s="99"/>
      <c r="D287" s="63"/>
      <c r="E287" s="100"/>
      <c r="F287" s="71"/>
      <c r="G287" s="63"/>
      <c r="H287" s="63"/>
      <c r="I287" s="63"/>
      <c r="J287" s="63"/>
      <c r="K287" s="63"/>
      <c r="L287" s="63"/>
      <c r="M287" s="63"/>
      <c r="N287" s="63"/>
      <c r="O287" s="63"/>
      <c r="P287" s="63"/>
      <c r="Q287" s="63"/>
      <c r="R287" s="73"/>
      <c r="S287" s="63"/>
      <c r="T287" s="63"/>
      <c r="U287" s="63"/>
      <c r="V287" s="63"/>
      <c r="W287" s="63"/>
      <c r="X287" s="63"/>
      <c r="Y287" s="63"/>
      <c r="Z287" s="63"/>
      <c r="AA287" s="63"/>
      <c r="AB287" s="63"/>
      <c r="AC287" s="101"/>
    </row>
    <row r="288" spans="2:29">
      <c r="B288" s="63"/>
      <c r="C288" s="99"/>
      <c r="D288" s="63"/>
      <c r="E288" s="100"/>
      <c r="F288" s="71"/>
      <c r="G288" s="63"/>
      <c r="H288" s="63"/>
      <c r="I288" s="63"/>
      <c r="J288" s="63"/>
      <c r="K288" s="63"/>
      <c r="L288" s="63"/>
      <c r="M288" s="63"/>
      <c r="N288" s="63"/>
      <c r="O288" s="63"/>
      <c r="P288" s="63"/>
      <c r="Q288" s="63"/>
      <c r="R288" s="73"/>
      <c r="S288" s="63"/>
      <c r="T288" s="63"/>
      <c r="U288" s="63"/>
      <c r="V288" s="63"/>
      <c r="W288" s="63"/>
      <c r="X288" s="63"/>
      <c r="Y288" s="63"/>
      <c r="Z288" s="63"/>
      <c r="AA288" s="63"/>
      <c r="AB288" s="63"/>
      <c r="AC288" s="101"/>
    </row>
    <row r="289" spans="2:29">
      <c r="B289" s="63"/>
      <c r="C289" s="99"/>
      <c r="D289" s="63"/>
      <c r="E289" s="100"/>
      <c r="F289" s="71"/>
      <c r="G289" s="63"/>
      <c r="H289" s="63"/>
      <c r="I289" s="63"/>
      <c r="J289" s="63"/>
      <c r="K289" s="63"/>
      <c r="L289" s="63"/>
      <c r="M289" s="63"/>
      <c r="N289" s="63"/>
      <c r="O289" s="63"/>
      <c r="P289" s="63"/>
      <c r="Q289" s="63"/>
      <c r="R289" s="73"/>
      <c r="S289" s="63"/>
      <c r="T289" s="63"/>
      <c r="U289" s="63"/>
      <c r="V289" s="63"/>
      <c r="W289" s="63"/>
      <c r="X289" s="63"/>
      <c r="Y289" s="63"/>
      <c r="Z289" s="63"/>
      <c r="AA289" s="63"/>
      <c r="AB289" s="63"/>
      <c r="AC289" s="101"/>
    </row>
    <row r="290" spans="2:29">
      <c r="B290" s="63"/>
      <c r="C290" s="99"/>
      <c r="D290" s="63"/>
      <c r="E290" s="100"/>
      <c r="F290" s="71"/>
      <c r="G290" s="63"/>
      <c r="H290" s="63"/>
      <c r="I290" s="63"/>
      <c r="J290" s="63"/>
      <c r="K290" s="63"/>
      <c r="L290" s="63"/>
      <c r="M290" s="63"/>
      <c r="N290" s="63"/>
      <c r="O290" s="63"/>
      <c r="P290" s="63"/>
      <c r="Q290" s="63"/>
      <c r="R290" s="73"/>
      <c r="S290" s="63"/>
      <c r="T290" s="63"/>
      <c r="U290" s="63"/>
      <c r="V290" s="63"/>
      <c r="W290" s="63"/>
      <c r="X290" s="63"/>
      <c r="Y290" s="63"/>
      <c r="Z290" s="63"/>
      <c r="AA290" s="63"/>
      <c r="AB290" s="63"/>
      <c r="AC290" s="101"/>
    </row>
    <row r="291" spans="2:29">
      <c r="B291" s="63"/>
      <c r="C291" s="99"/>
      <c r="D291" s="63"/>
      <c r="E291" s="100"/>
      <c r="F291" s="71"/>
      <c r="G291" s="63"/>
      <c r="H291" s="63"/>
      <c r="I291" s="63"/>
      <c r="J291" s="63"/>
      <c r="K291" s="63"/>
      <c r="L291" s="63"/>
      <c r="M291" s="63"/>
      <c r="N291" s="63"/>
      <c r="O291" s="63"/>
      <c r="P291" s="63"/>
      <c r="Q291" s="63"/>
      <c r="R291" s="73"/>
      <c r="S291" s="63"/>
      <c r="T291" s="63"/>
      <c r="U291" s="63"/>
      <c r="V291" s="63"/>
      <c r="W291" s="63"/>
      <c r="X291" s="63"/>
      <c r="Y291" s="63"/>
      <c r="Z291" s="63"/>
      <c r="AA291" s="63"/>
      <c r="AB291" s="63"/>
      <c r="AC291" s="101"/>
    </row>
    <row r="292" spans="2:29">
      <c r="B292" s="63"/>
      <c r="C292" s="99"/>
      <c r="D292" s="63"/>
      <c r="E292" s="100"/>
      <c r="F292" s="71"/>
      <c r="G292" s="63"/>
      <c r="H292" s="63"/>
      <c r="I292" s="63"/>
      <c r="J292" s="63"/>
      <c r="K292" s="63"/>
      <c r="L292" s="63"/>
      <c r="M292" s="63"/>
      <c r="N292" s="63"/>
      <c r="O292" s="63"/>
      <c r="P292" s="63"/>
      <c r="Q292" s="63"/>
      <c r="R292" s="73"/>
      <c r="S292" s="63"/>
      <c r="T292" s="63"/>
      <c r="U292" s="63"/>
      <c r="V292" s="63"/>
      <c r="W292" s="63"/>
      <c r="X292" s="63"/>
      <c r="Y292" s="63"/>
      <c r="Z292" s="63"/>
      <c r="AA292" s="63"/>
      <c r="AB292" s="63"/>
      <c r="AC292" s="101"/>
    </row>
    <row r="293" spans="2:29">
      <c r="B293" s="63"/>
      <c r="C293" s="99"/>
      <c r="D293" s="63"/>
      <c r="E293" s="100"/>
      <c r="F293" s="71"/>
      <c r="G293" s="63"/>
      <c r="H293" s="63"/>
      <c r="I293" s="63"/>
      <c r="J293" s="63"/>
      <c r="K293" s="63"/>
      <c r="L293" s="63"/>
      <c r="M293" s="63"/>
      <c r="N293" s="63"/>
      <c r="O293" s="63"/>
      <c r="P293" s="63"/>
      <c r="Q293" s="63"/>
      <c r="R293" s="73"/>
      <c r="S293" s="63"/>
      <c r="T293" s="63"/>
      <c r="U293" s="63"/>
      <c r="V293" s="63"/>
      <c r="W293" s="63"/>
      <c r="X293" s="63"/>
      <c r="Y293" s="63"/>
      <c r="Z293" s="63"/>
      <c r="AA293" s="63"/>
      <c r="AB293" s="63"/>
      <c r="AC293" s="101"/>
    </row>
    <row r="294" spans="2:29">
      <c r="B294" s="63"/>
      <c r="C294" s="99"/>
      <c r="D294" s="63"/>
      <c r="E294" s="100"/>
      <c r="F294" s="71"/>
      <c r="G294" s="63"/>
      <c r="H294" s="63"/>
      <c r="I294" s="63"/>
      <c r="J294" s="63"/>
      <c r="K294" s="63"/>
      <c r="L294" s="63"/>
      <c r="M294" s="63"/>
      <c r="N294" s="63"/>
      <c r="O294" s="63"/>
      <c r="P294" s="63"/>
      <c r="Q294" s="63"/>
      <c r="R294" s="73"/>
      <c r="S294" s="63"/>
      <c r="T294" s="63"/>
      <c r="U294" s="63"/>
      <c r="V294" s="63"/>
      <c r="W294" s="63"/>
      <c r="X294" s="63"/>
      <c r="Y294" s="63"/>
      <c r="Z294" s="63"/>
      <c r="AA294" s="63"/>
      <c r="AB294" s="63"/>
      <c r="AC294" s="101"/>
    </row>
    <row r="295" spans="2:29">
      <c r="B295" s="63"/>
      <c r="C295" s="99"/>
      <c r="D295" s="63"/>
      <c r="E295" s="100"/>
      <c r="F295" s="71"/>
      <c r="G295" s="63"/>
      <c r="H295" s="63"/>
      <c r="I295" s="63"/>
      <c r="J295" s="63"/>
      <c r="K295" s="63"/>
      <c r="L295" s="63"/>
      <c r="M295" s="63"/>
      <c r="N295" s="63"/>
      <c r="O295" s="63"/>
      <c r="P295" s="63"/>
      <c r="Q295" s="63"/>
      <c r="R295" s="73"/>
      <c r="S295" s="63"/>
      <c r="T295" s="63"/>
      <c r="U295" s="63"/>
      <c r="V295" s="63"/>
      <c r="W295" s="63"/>
      <c r="X295" s="63"/>
      <c r="Y295" s="63"/>
      <c r="Z295" s="63"/>
      <c r="AA295" s="63"/>
      <c r="AB295" s="63"/>
      <c r="AC295" s="101"/>
    </row>
    <row r="296" spans="2:29">
      <c r="B296" s="63"/>
      <c r="C296" s="99"/>
      <c r="D296" s="63"/>
      <c r="E296" s="100"/>
      <c r="F296" s="71"/>
      <c r="G296" s="63"/>
      <c r="H296" s="63"/>
      <c r="I296" s="63"/>
      <c r="J296" s="63"/>
      <c r="K296" s="63"/>
      <c r="L296" s="63"/>
      <c r="M296" s="63"/>
      <c r="N296" s="63"/>
      <c r="O296" s="63"/>
      <c r="P296" s="63"/>
      <c r="Q296" s="63"/>
      <c r="R296" s="73"/>
      <c r="S296" s="63"/>
      <c r="T296" s="63"/>
      <c r="U296" s="63"/>
      <c r="V296" s="63"/>
      <c r="W296" s="63"/>
      <c r="X296" s="63"/>
      <c r="Y296" s="63"/>
      <c r="Z296" s="63"/>
      <c r="AA296" s="63"/>
      <c r="AB296" s="63"/>
      <c r="AC296" s="101"/>
    </row>
    <row r="297" spans="2:29">
      <c r="B297" s="63"/>
      <c r="C297" s="99"/>
      <c r="D297" s="63"/>
      <c r="E297" s="100"/>
      <c r="F297" s="71"/>
      <c r="G297" s="63"/>
      <c r="H297" s="63"/>
      <c r="I297" s="63"/>
      <c r="J297" s="63"/>
      <c r="K297" s="63"/>
      <c r="L297" s="63"/>
      <c r="M297" s="63"/>
      <c r="N297" s="63"/>
      <c r="O297" s="63"/>
      <c r="P297" s="63"/>
      <c r="Q297" s="63"/>
      <c r="R297" s="73"/>
      <c r="S297" s="63"/>
      <c r="T297" s="63"/>
      <c r="U297" s="63"/>
      <c r="V297" s="63"/>
      <c r="W297" s="63"/>
      <c r="X297" s="63"/>
      <c r="Y297" s="63"/>
      <c r="Z297" s="63"/>
      <c r="AA297" s="63"/>
      <c r="AB297" s="63"/>
      <c r="AC297" s="101"/>
    </row>
    <row r="298" spans="2:29">
      <c r="B298" s="63"/>
      <c r="C298" s="99"/>
      <c r="D298" s="63"/>
      <c r="E298" s="100"/>
      <c r="F298" s="71"/>
      <c r="G298" s="63"/>
      <c r="H298" s="63"/>
      <c r="I298" s="63"/>
      <c r="J298" s="63"/>
      <c r="K298" s="63"/>
      <c r="L298" s="63"/>
      <c r="M298" s="63"/>
      <c r="N298" s="63"/>
      <c r="O298" s="63"/>
      <c r="P298" s="63"/>
      <c r="Q298" s="63"/>
      <c r="R298" s="73"/>
      <c r="S298" s="63"/>
      <c r="T298" s="63"/>
      <c r="U298" s="63"/>
      <c r="V298" s="63"/>
      <c r="W298" s="63"/>
      <c r="X298" s="63"/>
      <c r="Y298" s="63"/>
      <c r="Z298" s="63"/>
      <c r="AA298" s="63"/>
      <c r="AB298" s="63"/>
      <c r="AC298" s="101"/>
    </row>
    <row r="299" spans="2:29">
      <c r="B299" s="63"/>
      <c r="C299" s="99"/>
      <c r="D299" s="63"/>
      <c r="E299" s="100"/>
      <c r="F299" s="71"/>
      <c r="G299" s="63"/>
      <c r="H299" s="63"/>
      <c r="I299" s="63"/>
      <c r="J299" s="63"/>
      <c r="K299" s="63"/>
      <c r="L299" s="63"/>
      <c r="M299" s="63"/>
      <c r="N299" s="63"/>
      <c r="O299" s="63"/>
      <c r="P299" s="63"/>
      <c r="Q299" s="63"/>
      <c r="R299" s="73"/>
      <c r="S299" s="63"/>
      <c r="T299" s="63"/>
      <c r="U299" s="63"/>
      <c r="V299" s="63"/>
      <c r="W299" s="63"/>
      <c r="X299" s="63"/>
      <c r="Y299" s="63"/>
      <c r="Z299" s="63"/>
      <c r="AA299" s="63"/>
      <c r="AB299" s="63"/>
      <c r="AC299" s="101"/>
    </row>
    <row r="300" spans="2:29">
      <c r="B300" s="63"/>
      <c r="C300" s="99"/>
      <c r="D300" s="63"/>
      <c r="E300" s="100"/>
      <c r="F300" s="71"/>
      <c r="G300" s="63"/>
      <c r="H300" s="63"/>
      <c r="I300" s="63"/>
      <c r="J300" s="63"/>
      <c r="K300" s="63"/>
      <c r="L300" s="63"/>
      <c r="M300" s="63"/>
      <c r="N300" s="63"/>
      <c r="O300" s="63"/>
      <c r="P300" s="63"/>
      <c r="Q300" s="63"/>
      <c r="R300" s="73"/>
      <c r="S300" s="63"/>
      <c r="T300" s="63"/>
      <c r="U300" s="63"/>
      <c r="V300" s="63"/>
      <c r="W300" s="63"/>
      <c r="X300" s="63"/>
      <c r="Y300" s="63"/>
      <c r="Z300" s="63"/>
      <c r="AA300" s="63"/>
      <c r="AB300" s="63"/>
      <c r="AC300" s="101"/>
    </row>
    <row r="301" spans="2:29">
      <c r="B301" s="63"/>
      <c r="C301" s="99"/>
      <c r="D301" s="63"/>
      <c r="E301" s="100"/>
      <c r="F301" s="71"/>
      <c r="G301" s="63"/>
      <c r="H301" s="63"/>
      <c r="I301" s="63"/>
      <c r="J301" s="63"/>
      <c r="K301" s="63"/>
      <c r="L301" s="63"/>
      <c r="M301" s="63"/>
      <c r="N301" s="63"/>
      <c r="O301" s="63"/>
      <c r="P301" s="63"/>
      <c r="Q301" s="63"/>
      <c r="R301" s="73"/>
      <c r="S301" s="63"/>
      <c r="T301" s="63"/>
      <c r="U301" s="63"/>
      <c r="V301" s="63"/>
      <c r="W301" s="63"/>
      <c r="X301" s="63"/>
      <c r="Y301" s="63"/>
      <c r="Z301" s="63"/>
      <c r="AA301" s="63"/>
      <c r="AB301" s="63"/>
      <c r="AC301" s="101"/>
    </row>
    <row r="302" spans="2:29">
      <c r="B302" s="63"/>
      <c r="C302" s="99"/>
      <c r="D302" s="63"/>
      <c r="E302" s="100"/>
      <c r="F302" s="71"/>
      <c r="G302" s="63"/>
      <c r="H302" s="63"/>
      <c r="I302" s="63"/>
      <c r="J302" s="63"/>
      <c r="K302" s="63"/>
      <c r="L302" s="63"/>
      <c r="M302" s="63"/>
      <c r="N302" s="63"/>
      <c r="O302" s="63"/>
      <c r="P302" s="63"/>
      <c r="Q302" s="63"/>
      <c r="R302" s="73"/>
      <c r="S302" s="63"/>
      <c r="T302" s="63"/>
      <c r="U302" s="63"/>
      <c r="V302" s="63"/>
      <c r="W302" s="63"/>
      <c r="X302" s="63"/>
      <c r="Y302" s="63"/>
      <c r="Z302" s="63"/>
      <c r="AA302" s="63"/>
      <c r="AB302" s="63"/>
      <c r="AC302" s="101"/>
    </row>
    <row r="303" spans="2:29">
      <c r="B303" s="63"/>
      <c r="C303" s="99"/>
      <c r="D303" s="63"/>
      <c r="E303" s="100"/>
      <c r="F303" s="71"/>
      <c r="G303" s="63"/>
      <c r="H303" s="63"/>
      <c r="I303" s="63"/>
      <c r="J303" s="63"/>
      <c r="K303" s="63"/>
      <c r="L303" s="63"/>
      <c r="M303" s="63"/>
      <c r="N303" s="63"/>
      <c r="O303" s="63"/>
      <c r="P303" s="63"/>
      <c r="Q303" s="63"/>
      <c r="R303" s="73"/>
      <c r="S303" s="63"/>
      <c r="T303" s="63"/>
      <c r="U303" s="63"/>
      <c r="V303" s="63"/>
      <c r="W303" s="63"/>
      <c r="X303" s="63"/>
      <c r="Y303" s="63"/>
      <c r="Z303" s="63"/>
      <c r="AA303" s="63"/>
      <c r="AB303" s="63"/>
      <c r="AC303" s="101"/>
    </row>
    <row r="304" spans="2:29">
      <c r="B304" s="63"/>
      <c r="C304" s="99"/>
      <c r="D304" s="63"/>
      <c r="E304" s="100"/>
      <c r="F304" s="71"/>
      <c r="G304" s="63"/>
      <c r="H304" s="63"/>
      <c r="I304" s="63"/>
      <c r="J304" s="63"/>
      <c r="K304" s="63"/>
      <c r="L304" s="63"/>
      <c r="M304" s="63"/>
      <c r="N304" s="63"/>
      <c r="O304" s="63"/>
      <c r="P304" s="63"/>
      <c r="Q304" s="63"/>
      <c r="R304" s="73"/>
      <c r="S304" s="63"/>
      <c r="T304" s="63"/>
      <c r="U304" s="63"/>
      <c r="V304" s="63"/>
      <c r="W304" s="63"/>
      <c r="X304" s="63"/>
      <c r="Y304" s="63"/>
      <c r="Z304" s="63"/>
      <c r="AA304" s="63"/>
      <c r="AB304" s="63"/>
      <c r="AC304" s="101"/>
    </row>
    <row r="305" spans="2:29">
      <c r="B305" s="63"/>
      <c r="C305" s="99"/>
      <c r="D305" s="63"/>
      <c r="E305" s="100"/>
      <c r="F305" s="71"/>
      <c r="G305" s="63"/>
      <c r="H305" s="63"/>
      <c r="I305" s="63"/>
      <c r="J305" s="63"/>
      <c r="K305" s="63"/>
      <c r="L305" s="63"/>
      <c r="M305" s="63"/>
      <c r="N305" s="63"/>
      <c r="O305" s="63"/>
      <c r="P305" s="63"/>
      <c r="Q305" s="63"/>
      <c r="R305" s="73"/>
      <c r="S305" s="63"/>
      <c r="T305" s="63"/>
      <c r="U305" s="63"/>
      <c r="V305" s="63"/>
      <c r="W305" s="63"/>
      <c r="X305" s="63"/>
      <c r="Y305" s="63"/>
      <c r="Z305" s="63"/>
      <c r="AA305" s="63"/>
      <c r="AB305" s="63"/>
      <c r="AC305" s="101"/>
    </row>
    <row r="306" spans="2:29">
      <c r="B306" s="63"/>
      <c r="C306" s="99"/>
      <c r="D306" s="63"/>
      <c r="E306" s="100"/>
      <c r="F306" s="71"/>
      <c r="G306" s="63"/>
      <c r="H306" s="63"/>
      <c r="I306" s="63"/>
      <c r="J306" s="63"/>
      <c r="K306" s="63"/>
      <c r="L306" s="63"/>
      <c r="M306" s="63"/>
      <c r="N306" s="63"/>
      <c r="O306" s="63"/>
      <c r="P306" s="63"/>
      <c r="Q306" s="63"/>
      <c r="R306" s="73"/>
      <c r="S306" s="63"/>
      <c r="T306" s="63"/>
      <c r="U306" s="63"/>
      <c r="V306" s="63"/>
      <c r="W306" s="63"/>
      <c r="X306" s="63"/>
      <c r="Y306" s="63"/>
      <c r="Z306" s="63"/>
      <c r="AA306" s="63"/>
      <c r="AB306" s="63"/>
      <c r="AC306" s="101"/>
    </row>
    <row r="307" spans="2:29">
      <c r="B307" s="63"/>
      <c r="C307" s="99"/>
      <c r="D307" s="63"/>
      <c r="E307" s="100"/>
      <c r="F307" s="71"/>
      <c r="G307" s="63"/>
      <c r="H307" s="63"/>
      <c r="I307" s="63"/>
      <c r="J307" s="63"/>
      <c r="K307" s="63"/>
      <c r="L307" s="63"/>
      <c r="M307" s="63"/>
      <c r="N307" s="63"/>
      <c r="O307" s="63"/>
      <c r="P307" s="63"/>
      <c r="Q307" s="63"/>
      <c r="R307" s="73"/>
      <c r="S307" s="63"/>
      <c r="T307" s="63"/>
      <c r="U307" s="63"/>
      <c r="V307" s="63"/>
      <c r="W307" s="63"/>
      <c r="X307" s="63"/>
      <c r="Y307" s="63"/>
      <c r="Z307" s="63"/>
      <c r="AA307" s="63"/>
      <c r="AB307" s="63"/>
      <c r="AC307" s="101"/>
    </row>
    <row r="308" spans="2:29">
      <c r="B308" s="63"/>
      <c r="C308" s="99"/>
      <c r="D308" s="63"/>
      <c r="E308" s="100"/>
      <c r="F308" s="71"/>
      <c r="G308" s="63"/>
      <c r="H308" s="63"/>
      <c r="I308" s="63"/>
      <c r="J308" s="63"/>
      <c r="K308" s="63"/>
      <c r="L308" s="63"/>
      <c r="M308" s="63"/>
      <c r="N308" s="63"/>
      <c r="O308" s="63"/>
      <c r="P308" s="63"/>
      <c r="Q308" s="63"/>
      <c r="R308" s="73"/>
      <c r="S308" s="63"/>
      <c r="T308" s="63"/>
      <c r="U308" s="63"/>
      <c r="V308" s="63"/>
      <c r="W308" s="63"/>
      <c r="X308" s="63"/>
      <c r="Y308" s="63"/>
      <c r="Z308" s="63"/>
      <c r="AA308" s="63"/>
      <c r="AB308" s="63"/>
      <c r="AC308" s="101"/>
    </row>
    <row r="309" spans="2:29">
      <c r="B309" s="63"/>
      <c r="C309" s="99"/>
      <c r="D309" s="63"/>
      <c r="E309" s="100"/>
      <c r="F309" s="71"/>
      <c r="G309" s="63"/>
      <c r="H309" s="63"/>
      <c r="I309" s="63"/>
      <c r="J309" s="63"/>
      <c r="K309" s="63"/>
      <c r="L309" s="63"/>
      <c r="M309" s="63"/>
      <c r="N309" s="63"/>
      <c r="O309" s="63"/>
      <c r="P309" s="63"/>
      <c r="Q309" s="63"/>
      <c r="R309" s="73"/>
      <c r="S309" s="63"/>
      <c r="T309" s="63"/>
      <c r="U309" s="63"/>
      <c r="V309" s="63"/>
      <c r="W309" s="63"/>
      <c r="X309" s="63"/>
      <c r="Y309" s="63"/>
      <c r="Z309" s="63"/>
      <c r="AA309" s="63"/>
      <c r="AB309" s="63"/>
      <c r="AC309" s="101"/>
    </row>
    <row r="310" spans="2:29">
      <c r="B310" s="63"/>
      <c r="C310" s="99"/>
      <c r="D310" s="63"/>
      <c r="E310" s="100"/>
      <c r="F310" s="71"/>
      <c r="G310" s="63"/>
      <c r="H310" s="63"/>
      <c r="I310" s="63"/>
      <c r="J310" s="63"/>
      <c r="K310" s="63"/>
      <c r="L310" s="63"/>
      <c r="M310" s="63"/>
      <c r="N310" s="63"/>
      <c r="O310" s="63"/>
      <c r="P310" s="63"/>
      <c r="Q310" s="63"/>
      <c r="R310" s="73"/>
      <c r="S310" s="63"/>
      <c r="T310" s="63"/>
      <c r="U310" s="63"/>
      <c r="V310" s="63"/>
      <c r="W310" s="63"/>
      <c r="X310" s="63"/>
      <c r="Y310" s="63"/>
      <c r="Z310" s="63"/>
      <c r="AA310" s="63"/>
      <c r="AB310" s="63"/>
      <c r="AC310" s="101"/>
    </row>
    <row r="311" spans="2:29">
      <c r="B311" s="63"/>
      <c r="C311" s="99"/>
      <c r="D311" s="63"/>
      <c r="E311" s="100"/>
      <c r="F311" s="71"/>
      <c r="G311" s="63"/>
      <c r="H311" s="63"/>
      <c r="I311" s="63"/>
      <c r="J311" s="63"/>
      <c r="K311" s="63"/>
      <c r="L311" s="63"/>
      <c r="M311" s="63"/>
      <c r="N311" s="63"/>
      <c r="O311" s="63"/>
      <c r="P311" s="63"/>
      <c r="Q311" s="63"/>
      <c r="R311" s="73"/>
      <c r="S311" s="63"/>
      <c r="T311" s="63"/>
      <c r="U311" s="63"/>
      <c r="V311" s="63"/>
      <c r="W311" s="63"/>
      <c r="X311" s="63"/>
      <c r="Y311" s="63"/>
      <c r="Z311" s="63"/>
      <c r="AA311" s="63"/>
      <c r="AB311" s="63"/>
      <c r="AC311" s="101"/>
    </row>
    <row r="312" spans="2:29">
      <c r="B312" s="63"/>
      <c r="C312" s="99"/>
      <c r="D312" s="63"/>
      <c r="E312" s="100"/>
      <c r="F312" s="71"/>
      <c r="G312" s="63"/>
      <c r="H312" s="63"/>
      <c r="I312" s="63"/>
      <c r="J312" s="63"/>
      <c r="K312" s="63"/>
      <c r="L312" s="63"/>
      <c r="M312" s="63"/>
      <c r="N312" s="63"/>
      <c r="O312" s="63"/>
      <c r="P312" s="63"/>
      <c r="Q312" s="63"/>
      <c r="R312" s="73"/>
      <c r="S312" s="63"/>
      <c r="T312" s="63"/>
      <c r="U312" s="63"/>
      <c r="V312" s="63"/>
      <c r="W312" s="63"/>
      <c r="X312" s="63"/>
      <c r="Y312" s="63"/>
      <c r="Z312" s="63"/>
      <c r="AA312" s="63"/>
      <c r="AB312" s="63"/>
      <c r="AC312" s="101"/>
    </row>
    <row r="313" spans="2:29">
      <c r="B313" s="63"/>
      <c r="C313" s="99"/>
      <c r="D313" s="63"/>
      <c r="E313" s="100"/>
      <c r="F313" s="71"/>
      <c r="G313" s="63"/>
      <c r="H313" s="63"/>
      <c r="I313" s="63"/>
      <c r="J313" s="63"/>
      <c r="K313" s="63"/>
      <c r="L313" s="63"/>
      <c r="M313" s="63"/>
      <c r="N313" s="63"/>
      <c r="O313" s="63"/>
      <c r="P313" s="63"/>
      <c r="Q313" s="63"/>
      <c r="R313" s="73"/>
      <c r="S313" s="63"/>
      <c r="T313" s="63"/>
      <c r="U313" s="63"/>
      <c r="V313" s="63"/>
      <c r="W313" s="63"/>
      <c r="X313" s="63"/>
      <c r="Y313" s="63"/>
      <c r="Z313" s="63"/>
      <c r="AA313" s="63"/>
      <c r="AB313" s="63"/>
      <c r="AC313" s="101"/>
    </row>
    <row r="314" spans="2:29">
      <c r="B314" s="63"/>
      <c r="C314" s="99"/>
      <c r="D314" s="63"/>
      <c r="E314" s="100"/>
      <c r="F314" s="71"/>
      <c r="G314" s="63"/>
      <c r="H314" s="63"/>
      <c r="I314" s="63"/>
      <c r="J314" s="63"/>
      <c r="K314" s="63"/>
      <c r="L314" s="63"/>
      <c r="M314" s="63"/>
      <c r="N314" s="63"/>
      <c r="O314" s="63"/>
      <c r="P314" s="63"/>
      <c r="Q314" s="63"/>
      <c r="R314" s="73"/>
      <c r="S314" s="63"/>
      <c r="T314" s="63"/>
      <c r="U314" s="63"/>
      <c r="V314" s="63"/>
      <c r="W314" s="63"/>
      <c r="X314" s="63"/>
      <c r="Y314" s="63"/>
      <c r="Z314" s="63"/>
      <c r="AA314" s="63"/>
      <c r="AB314" s="63"/>
      <c r="AC314" s="101"/>
    </row>
    <row r="315" spans="2:29">
      <c r="B315" s="63"/>
      <c r="C315" s="99"/>
      <c r="D315" s="63"/>
      <c r="E315" s="100"/>
      <c r="F315" s="71"/>
      <c r="G315" s="63"/>
      <c r="H315" s="63"/>
      <c r="I315" s="63"/>
      <c r="J315" s="63"/>
      <c r="K315" s="63"/>
      <c r="L315" s="63"/>
      <c r="M315" s="63"/>
      <c r="N315" s="63"/>
      <c r="O315" s="63"/>
      <c r="P315" s="63"/>
      <c r="Q315" s="63"/>
      <c r="R315" s="73"/>
      <c r="S315" s="63"/>
      <c r="T315" s="63"/>
      <c r="U315" s="63"/>
      <c r="V315" s="63"/>
      <c r="W315" s="63"/>
      <c r="X315" s="63"/>
      <c r="Y315" s="63"/>
      <c r="Z315" s="63"/>
      <c r="AA315" s="63"/>
      <c r="AB315" s="63"/>
      <c r="AC315" s="101"/>
    </row>
    <row r="316" spans="2:29">
      <c r="B316" s="63"/>
      <c r="C316" s="99"/>
      <c r="D316" s="63"/>
      <c r="E316" s="100"/>
      <c r="F316" s="71"/>
      <c r="G316" s="63"/>
      <c r="H316" s="63"/>
      <c r="I316" s="63"/>
      <c r="J316" s="63"/>
      <c r="K316" s="63"/>
      <c r="L316" s="63"/>
      <c r="M316" s="63"/>
      <c r="N316" s="63"/>
      <c r="O316" s="63"/>
      <c r="P316" s="63"/>
      <c r="Q316" s="63"/>
      <c r="R316" s="73"/>
      <c r="S316" s="63"/>
      <c r="T316" s="63"/>
      <c r="U316" s="63"/>
      <c r="V316" s="63"/>
      <c r="W316" s="63"/>
      <c r="X316" s="63"/>
      <c r="Y316" s="63"/>
      <c r="Z316" s="63"/>
      <c r="AA316" s="63"/>
      <c r="AB316" s="63"/>
      <c r="AC316" s="101"/>
    </row>
    <row r="317" spans="2:29">
      <c r="B317" s="63"/>
      <c r="C317" s="99"/>
      <c r="D317" s="63"/>
      <c r="E317" s="100"/>
      <c r="F317" s="71"/>
      <c r="G317" s="63"/>
      <c r="H317" s="63"/>
      <c r="I317" s="63"/>
      <c r="J317" s="63"/>
      <c r="K317" s="63"/>
      <c r="L317" s="63"/>
      <c r="M317" s="63"/>
      <c r="N317" s="63"/>
      <c r="O317" s="63"/>
      <c r="P317" s="63"/>
      <c r="Q317" s="63"/>
      <c r="R317" s="73"/>
      <c r="S317" s="63"/>
      <c r="T317" s="63"/>
      <c r="U317" s="63"/>
      <c r="V317" s="63"/>
      <c r="W317" s="63"/>
      <c r="X317" s="63"/>
      <c r="Y317" s="63"/>
      <c r="Z317" s="63"/>
      <c r="AA317" s="63"/>
      <c r="AB317" s="63"/>
      <c r="AC317" s="101"/>
    </row>
    <row r="318" spans="2:29">
      <c r="B318" s="63"/>
      <c r="C318" s="99"/>
      <c r="D318" s="63"/>
      <c r="E318" s="100"/>
      <c r="F318" s="71"/>
      <c r="G318" s="63"/>
      <c r="H318" s="63"/>
      <c r="I318" s="63"/>
      <c r="J318" s="63"/>
      <c r="K318" s="63"/>
      <c r="L318" s="63"/>
      <c r="M318" s="63"/>
      <c r="N318" s="63"/>
      <c r="O318" s="63"/>
      <c r="P318" s="63"/>
      <c r="Q318" s="63"/>
      <c r="R318" s="73"/>
      <c r="S318" s="63"/>
      <c r="T318" s="63"/>
      <c r="U318" s="63"/>
      <c r="V318" s="63"/>
      <c r="W318" s="63"/>
      <c r="X318" s="63"/>
      <c r="Y318" s="63"/>
      <c r="Z318" s="63"/>
      <c r="AA318" s="63"/>
      <c r="AB318" s="63"/>
      <c r="AC318" s="101"/>
    </row>
    <row r="319" spans="2:29">
      <c r="B319" s="63"/>
      <c r="C319" s="99"/>
      <c r="D319" s="63"/>
      <c r="E319" s="100"/>
      <c r="F319" s="71"/>
      <c r="G319" s="63"/>
      <c r="H319" s="63"/>
      <c r="I319" s="63"/>
      <c r="J319" s="63"/>
      <c r="K319" s="63"/>
      <c r="L319" s="63"/>
      <c r="M319" s="63"/>
      <c r="N319" s="63"/>
      <c r="O319" s="63"/>
      <c r="P319" s="63"/>
      <c r="Q319" s="63"/>
      <c r="R319" s="73"/>
      <c r="S319" s="63"/>
      <c r="T319" s="63"/>
      <c r="U319" s="63"/>
      <c r="V319" s="63"/>
      <c r="W319" s="63"/>
      <c r="X319" s="63"/>
      <c r="Y319" s="63"/>
      <c r="Z319" s="63"/>
      <c r="AA319" s="63"/>
      <c r="AB319" s="63"/>
      <c r="AC319" s="101"/>
    </row>
    <row r="320" spans="2:29">
      <c r="B320" s="63"/>
      <c r="C320" s="99"/>
      <c r="D320" s="63"/>
      <c r="E320" s="100"/>
      <c r="F320" s="71"/>
      <c r="G320" s="63"/>
      <c r="H320" s="63"/>
      <c r="I320" s="63"/>
      <c r="J320" s="63"/>
      <c r="K320" s="63"/>
      <c r="L320" s="63"/>
      <c r="M320" s="63"/>
      <c r="N320" s="63"/>
      <c r="O320" s="63"/>
      <c r="P320" s="63"/>
      <c r="Q320" s="63"/>
      <c r="R320" s="73"/>
      <c r="S320" s="63"/>
      <c r="T320" s="63"/>
      <c r="U320" s="63"/>
      <c r="V320" s="63"/>
      <c r="W320" s="63"/>
      <c r="X320" s="63"/>
      <c r="Y320" s="63"/>
      <c r="Z320" s="63"/>
      <c r="AA320" s="63"/>
      <c r="AB320" s="63"/>
      <c r="AC320" s="101"/>
    </row>
    <row r="321" spans="2:29">
      <c r="B321" s="63"/>
      <c r="C321" s="99"/>
      <c r="D321" s="63"/>
      <c r="E321" s="100"/>
      <c r="F321" s="71"/>
      <c r="G321" s="63"/>
      <c r="H321" s="63"/>
      <c r="I321" s="63"/>
      <c r="J321" s="63"/>
      <c r="K321" s="63"/>
      <c r="L321" s="63"/>
      <c r="M321" s="63"/>
      <c r="N321" s="63"/>
      <c r="O321" s="63"/>
      <c r="P321" s="63"/>
      <c r="Q321" s="63"/>
      <c r="R321" s="73"/>
      <c r="S321" s="63"/>
      <c r="T321" s="63"/>
      <c r="U321" s="63"/>
      <c r="V321" s="63"/>
      <c r="W321" s="63"/>
      <c r="X321" s="63"/>
      <c r="Y321" s="63"/>
      <c r="Z321" s="63"/>
      <c r="AA321" s="63"/>
      <c r="AB321" s="63"/>
      <c r="AC321" s="101"/>
    </row>
    <row r="322" spans="2:29">
      <c r="B322" s="63"/>
      <c r="C322" s="99"/>
      <c r="D322" s="63"/>
      <c r="E322" s="100"/>
      <c r="F322" s="71"/>
      <c r="G322" s="63"/>
      <c r="H322" s="63"/>
      <c r="I322" s="63"/>
      <c r="J322" s="63"/>
      <c r="K322" s="63"/>
      <c r="L322" s="63"/>
      <c r="M322" s="63"/>
      <c r="N322" s="63"/>
      <c r="O322" s="63"/>
      <c r="P322" s="63"/>
      <c r="Q322" s="63"/>
      <c r="R322" s="73"/>
      <c r="S322" s="63"/>
      <c r="T322" s="63"/>
      <c r="U322" s="63"/>
      <c r="V322" s="63"/>
      <c r="W322" s="63"/>
      <c r="X322" s="63"/>
      <c r="Y322" s="63"/>
      <c r="Z322" s="63"/>
      <c r="AA322" s="63"/>
      <c r="AB322" s="63"/>
      <c r="AC322" s="101"/>
    </row>
    <row r="323" spans="2:29">
      <c r="B323" s="63"/>
      <c r="C323" s="99"/>
      <c r="D323" s="63"/>
      <c r="E323" s="100"/>
      <c r="F323" s="71"/>
      <c r="G323" s="63"/>
      <c r="H323" s="63"/>
      <c r="I323" s="63"/>
      <c r="J323" s="63"/>
      <c r="K323" s="63"/>
      <c r="L323" s="63"/>
      <c r="M323" s="63"/>
      <c r="N323" s="63"/>
      <c r="O323" s="63"/>
      <c r="P323" s="63"/>
      <c r="Q323" s="63"/>
      <c r="R323" s="73"/>
      <c r="S323" s="63"/>
      <c r="T323" s="63"/>
      <c r="U323" s="63"/>
      <c r="V323" s="63"/>
      <c r="W323" s="63"/>
      <c r="X323" s="63"/>
      <c r="Y323" s="63"/>
      <c r="Z323" s="63"/>
      <c r="AA323" s="63"/>
      <c r="AB323" s="63"/>
      <c r="AC323" s="101"/>
    </row>
    <row r="324" spans="2:29">
      <c r="B324" s="63"/>
      <c r="C324" s="99"/>
      <c r="D324" s="63"/>
      <c r="E324" s="100"/>
      <c r="F324" s="71"/>
      <c r="G324" s="63"/>
      <c r="H324" s="63"/>
      <c r="I324" s="63"/>
      <c r="J324" s="63"/>
      <c r="K324" s="63"/>
      <c r="L324" s="63"/>
      <c r="M324" s="63"/>
      <c r="N324" s="63"/>
      <c r="O324" s="63"/>
      <c r="P324" s="63"/>
      <c r="Q324" s="63"/>
      <c r="R324" s="73"/>
      <c r="S324" s="63"/>
      <c r="T324" s="63"/>
      <c r="U324" s="63"/>
      <c r="V324" s="63"/>
      <c r="W324" s="63"/>
      <c r="X324" s="63"/>
      <c r="Y324" s="63"/>
      <c r="Z324" s="63"/>
      <c r="AA324" s="63"/>
      <c r="AB324" s="63"/>
      <c r="AC324" s="101"/>
    </row>
    <row r="325" spans="2:29">
      <c r="B325" s="63"/>
      <c r="C325" s="99"/>
      <c r="D325" s="63"/>
      <c r="E325" s="100"/>
      <c r="F325" s="71"/>
      <c r="G325" s="63"/>
      <c r="H325" s="63"/>
      <c r="I325" s="63"/>
      <c r="J325" s="63"/>
      <c r="K325" s="63"/>
      <c r="L325" s="63"/>
      <c r="M325" s="63"/>
      <c r="N325" s="63"/>
      <c r="O325" s="63"/>
      <c r="P325" s="63"/>
      <c r="Q325" s="63"/>
      <c r="R325" s="73"/>
      <c r="S325" s="63"/>
      <c r="T325" s="63"/>
      <c r="U325" s="63"/>
      <c r="V325" s="63"/>
      <c r="W325" s="63"/>
      <c r="X325" s="63"/>
      <c r="Y325" s="63"/>
      <c r="Z325" s="63"/>
      <c r="AA325" s="63"/>
      <c r="AB325" s="63"/>
      <c r="AC325" s="101"/>
    </row>
    <row r="326" spans="2:29">
      <c r="B326" s="63"/>
      <c r="C326" s="99"/>
      <c r="D326" s="63"/>
      <c r="E326" s="100"/>
      <c r="F326" s="71"/>
      <c r="G326" s="63"/>
      <c r="H326" s="63"/>
      <c r="I326" s="63"/>
      <c r="J326" s="63"/>
      <c r="K326" s="63"/>
      <c r="L326" s="63"/>
      <c r="M326" s="63"/>
      <c r="N326" s="63"/>
      <c r="O326" s="63"/>
      <c r="P326" s="63"/>
      <c r="Q326" s="63"/>
      <c r="R326" s="73"/>
      <c r="S326" s="63"/>
      <c r="T326" s="63"/>
      <c r="U326" s="63"/>
      <c r="V326" s="63"/>
      <c r="W326" s="63"/>
      <c r="X326" s="63"/>
      <c r="Y326" s="63"/>
      <c r="Z326" s="63"/>
      <c r="AA326" s="63"/>
      <c r="AB326" s="63"/>
      <c r="AC326" s="101"/>
    </row>
    <row r="327" spans="2:29">
      <c r="B327" s="63"/>
      <c r="C327" s="99"/>
      <c r="D327" s="63"/>
      <c r="E327" s="100"/>
      <c r="F327" s="71"/>
      <c r="G327" s="63"/>
      <c r="H327" s="63"/>
      <c r="I327" s="63"/>
      <c r="J327" s="63"/>
      <c r="K327" s="63"/>
      <c r="L327" s="63"/>
      <c r="M327" s="63"/>
      <c r="N327" s="63"/>
      <c r="O327" s="63"/>
      <c r="P327" s="63"/>
      <c r="Q327" s="63"/>
      <c r="R327" s="73"/>
      <c r="S327" s="63"/>
      <c r="T327" s="63"/>
      <c r="U327" s="63"/>
      <c r="V327" s="63"/>
      <c r="W327" s="63"/>
      <c r="X327" s="63"/>
      <c r="Y327" s="63"/>
      <c r="Z327" s="63"/>
      <c r="AA327" s="63"/>
      <c r="AB327" s="63"/>
      <c r="AC327" s="101"/>
    </row>
    <row r="328" spans="2:29">
      <c r="B328" s="63"/>
      <c r="C328" s="99"/>
      <c r="D328" s="63"/>
      <c r="E328" s="100"/>
      <c r="F328" s="71"/>
      <c r="G328" s="63"/>
      <c r="H328" s="63"/>
      <c r="I328" s="63"/>
      <c r="J328" s="63"/>
      <c r="K328" s="63"/>
      <c r="L328" s="63"/>
      <c r="M328" s="63"/>
      <c r="N328" s="63"/>
      <c r="O328" s="63"/>
      <c r="P328" s="63"/>
      <c r="Q328" s="63"/>
      <c r="R328" s="73"/>
      <c r="S328" s="63"/>
      <c r="T328" s="63"/>
      <c r="U328" s="63"/>
      <c r="V328" s="63"/>
      <c r="W328" s="63"/>
      <c r="X328" s="63"/>
      <c r="Y328" s="63"/>
      <c r="Z328" s="63"/>
      <c r="AA328" s="63"/>
      <c r="AB328" s="63"/>
      <c r="AC328" s="101"/>
    </row>
    <row r="329" spans="2:29">
      <c r="B329" s="63"/>
      <c r="C329" s="99"/>
      <c r="D329" s="63"/>
      <c r="E329" s="100"/>
      <c r="F329" s="71"/>
      <c r="G329" s="63"/>
      <c r="H329" s="63"/>
      <c r="I329" s="63"/>
      <c r="J329" s="63"/>
      <c r="K329" s="63"/>
      <c r="L329" s="63"/>
      <c r="M329" s="63"/>
      <c r="N329" s="63"/>
      <c r="O329" s="63"/>
      <c r="P329" s="63"/>
      <c r="Q329" s="63"/>
      <c r="R329" s="73"/>
      <c r="S329" s="63"/>
      <c r="T329" s="63"/>
      <c r="U329" s="63"/>
      <c r="V329" s="63"/>
      <c r="W329" s="63"/>
      <c r="X329" s="63"/>
      <c r="Y329" s="63"/>
      <c r="Z329" s="63"/>
      <c r="AA329" s="63"/>
      <c r="AB329" s="63"/>
      <c r="AC329" s="101"/>
    </row>
    <row r="330" spans="2:29">
      <c r="B330" s="63"/>
      <c r="C330" s="99"/>
      <c r="D330" s="63"/>
      <c r="E330" s="100"/>
      <c r="F330" s="71"/>
      <c r="G330" s="63"/>
      <c r="H330" s="63"/>
      <c r="I330" s="63"/>
      <c r="J330" s="63"/>
      <c r="K330" s="63"/>
      <c r="L330" s="63"/>
      <c r="M330" s="63"/>
      <c r="N330" s="63"/>
      <c r="O330" s="63"/>
      <c r="P330" s="63"/>
      <c r="Q330" s="63"/>
      <c r="R330" s="73"/>
      <c r="S330" s="63"/>
      <c r="T330" s="63"/>
      <c r="U330" s="63"/>
      <c r="V330" s="63"/>
      <c r="W330" s="63"/>
      <c r="X330" s="63"/>
      <c r="Y330" s="63"/>
      <c r="Z330" s="63"/>
      <c r="AA330" s="63"/>
      <c r="AB330" s="63"/>
      <c r="AC330" s="101"/>
    </row>
    <row r="331" spans="2:29">
      <c r="B331" s="63"/>
      <c r="C331" s="99"/>
      <c r="D331" s="63"/>
      <c r="E331" s="100"/>
      <c r="F331" s="71"/>
      <c r="G331" s="63"/>
      <c r="H331" s="63"/>
      <c r="I331" s="63"/>
      <c r="J331" s="63"/>
      <c r="K331" s="63"/>
      <c r="L331" s="63"/>
      <c r="M331" s="63"/>
      <c r="N331" s="63"/>
      <c r="O331" s="63"/>
      <c r="P331" s="63"/>
      <c r="Q331" s="63"/>
      <c r="R331" s="73"/>
      <c r="S331" s="63"/>
      <c r="T331" s="63"/>
      <c r="U331" s="63"/>
      <c r="V331" s="63"/>
      <c r="W331" s="63"/>
      <c r="X331" s="63"/>
      <c r="Y331" s="63"/>
      <c r="Z331" s="63"/>
      <c r="AA331" s="63"/>
      <c r="AB331" s="63"/>
      <c r="AC331" s="101"/>
    </row>
    <row r="332" spans="2:29">
      <c r="B332" s="63"/>
      <c r="C332" s="99"/>
      <c r="D332" s="63"/>
      <c r="E332" s="100"/>
      <c r="F332" s="71"/>
      <c r="G332" s="63"/>
      <c r="H332" s="63"/>
      <c r="I332" s="63"/>
      <c r="J332" s="63"/>
      <c r="K332" s="63"/>
      <c r="L332" s="63"/>
      <c r="M332" s="63"/>
      <c r="N332" s="63"/>
      <c r="O332" s="63"/>
      <c r="P332" s="63"/>
      <c r="Q332" s="63"/>
      <c r="R332" s="73"/>
      <c r="S332" s="63"/>
      <c r="T332" s="63"/>
      <c r="U332" s="63"/>
      <c r="V332" s="63"/>
      <c r="W332" s="63"/>
      <c r="X332" s="63"/>
      <c r="Y332" s="63"/>
      <c r="Z332" s="63"/>
      <c r="AA332" s="63"/>
      <c r="AB332" s="63"/>
      <c r="AC332" s="101"/>
    </row>
    <row r="333" spans="2:29">
      <c r="B333" s="63"/>
      <c r="C333" s="99"/>
      <c r="D333" s="63"/>
      <c r="E333" s="100"/>
      <c r="F333" s="71"/>
      <c r="G333" s="63"/>
      <c r="H333" s="63"/>
      <c r="I333" s="63"/>
      <c r="J333" s="63"/>
      <c r="K333" s="63"/>
      <c r="L333" s="63"/>
      <c r="M333" s="63"/>
      <c r="N333" s="63"/>
      <c r="O333" s="63"/>
      <c r="P333" s="63"/>
      <c r="Q333" s="63"/>
      <c r="R333" s="73"/>
      <c r="S333" s="63"/>
      <c r="T333" s="63"/>
      <c r="U333" s="63"/>
      <c r="V333" s="63"/>
      <c r="W333" s="63"/>
      <c r="X333" s="63"/>
      <c r="Y333" s="63"/>
      <c r="Z333" s="63"/>
      <c r="AA333" s="63"/>
      <c r="AB333" s="63"/>
      <c r="AC333" s="101"/>
    </row>
    <row r="334" spans="2:29">
      <c r="B334" s="63"/>
      <c r="C334" s="99"/>
      <c r="D334" s="63"/>
      <c r="E334" s="100"/>
      <c r="F334" s="71"/>
      <c r="G334" s="63"/>
      <c r="H334" s="63"/>
      <c r="I334" s="63"/>
      <c r="J334" s="63"/>
      <c r="K334" s="63"/>
      <c r="L334" s="63"/>
      <c r="M334" s="63"/>
      <c r="N334" s="63"/>
      <c r="O334" s="63"/>
      <c r="P334" s="63"/>
      <c r="Q334" s="63"/>
      <c r="R334" s="73"/>
      <c r="S334" s="63"/>
      <c r="T334" s="63"/>
      <c r="U334" s="63"/>
      <c r="V334" s="63"/>
      <c r="W334" s="63"/>
      <c r="X334" s="63"/>
      <c r="Y334" s="63"/>
      <c r="Z334" s="63"/>
      <c r="AA334" s="63"/>
      <c r="AB334" s="63"/>
      <c r="AC334" s="101"/>
    </row>
    <row r="335" spans="2:29">
      <c r="B335" s="63"/>
      <c r="C335" s="99"/>
      <c r="D335" s="63"/>
      <c r="E335" s="100"/>
      <c r="F335" s="71"/>
      <c r="G335" s="63"/>
      <c r="H335" s="63"/>
      <c r="I335" s="63"/>
      <c r="J335" s="63"/>
      <c r="K335" s="63"/>
      <c r="L335" s="63"/>
      <c r="M335" s="63"/>
      <c r="N335" s="63"/>
      <c r="O335" s="63"/>
      <c r="P335" s="63"/>
      <c r="Q335" s="63"/>
      <c r="R335" s="73"/>
      <c r="S335" s="63"/>
      <c r="T335" s="63"/>
      <c r="U335" s="63"/>
      <c r="V335" s="63"/>
      <c r="W335" s="63"/>
      <c r="X335" s="63"/>
      <c r="Y335" s="63"/>
      <c r="Z335" s="63"/>
      <c r="AA335" s="63"/>
      <c r="AB335" s="63"/>
      <c r="AC335" s="101"/>
    </row>
    <row r="336" spans="2:29">
      <c r="B336" s="63"/>
      <c r="C336" s="99"/>
      <c r="D336" s="63"/>
      <c r="E336" s="100"/>
      <c r="F336" s="71"/>
      <c r="G336" s="63"/>
      <c r="H336" s="63"/>
      <c r="I336" s="63"/>
      <c r="J336" s="63"/>
      <c r="K336" s="63"/>
      <c r="L336" s="63"/>
      <c r="M336" s="63"/>
      <c r="N336" s="63"/>
      <c r="O336" s="63"/>
      <c r="P336" s="63"/>
      <c r="Q336" s="63"/>
      <c r="R336" s="73"/>
      <c r="S336" s="63"/>
      <c r="T336" s="63"/>
      <c r="U336" s="63"/>
      <c r="V336" s="63"/>
      <c r="W336" s="63"/>
      <c r="X336" s="63"/>
      <c r="Y336" s="63"/>
      <c r="Z336" s="63"/>
      <c r="AA336" s="63"/>
      <c r="AB336" s="63"/>
      <c r="AC336" s="101"/>
    </row>
    <row r="337" spans="2:29">
      <c r="B337" s="63"/>
      <c r="C337" s="99"/>
      <c r="D337" s="63"/>
      <c r="E337" s="100"/>
      <c r="F337" s="71"/>
      <c r="G337" s="63"/>
      <c r="H337" s="63"/>
      <c r="I337" s="63"/>
      <c r="J337" s="63"/>
      <c r="K337" s="63"/>
      <c r="L337" s="63"/>
      <c r="M337" s="63"/>
      <c r="N337" s="63"/>
      <c r="O337" s="63"/>
      <c r="P337" s="63"/>
      <c r="Q337" s="63"/>
      <c r="R337" s="73"/>
      <c r="S337" s="63"/>
      <c r="T337" s="63"/>
      <c r="U337" s="63"/>
      <c r="V337" s="63"/>
      <c r="W337" s="63"/>
      <c r="X337" s="63"/>
      <c r="Y337" s="63"/>
      <c r="Z337" s="63"/>
      <c r="AA337" s="63"/>
      <c r="AB337" s="63"/>
      <c r="AC337" s="101"/>
    </row>
    <row r="338" spans="2:29">
      <c r="B338" s="63"/>
      <c r="C338" s="99"/>
      <c r="D338" s="63"/>
      <c r="E338" s="100"/>
      <c r="F338" s="71"/>
      <c r="G338" s="63"/>
      <c r="H338" s="63"/>
      <c r="I338" s="63"/>
      <c r="J338" s="63"/>
      <c r="K338" s="63"/>
      <c r="L338" s="63"/>
      <c r="M338" s="63"/>
      <c r="N338" s="63"/>
      <c r="O338" s="63"/>
      <c r="P338" s="63"/>
      <c r="Q338" s="63"/>
      <c r="R338" s="73"/>
      <c r="S338" s="63"/>
      <c r="T338" s="63"/>
      <c r="U338" s="63"/>
      <c r="V338" s="63"/>
      <c r="W338" s="63"/>
      <c r="X338" s="63"/>
      <c r="Y338" s="63"/>
      <c r="Z338" s="63"/>
      <c r="AA338" s="63"/>
      <c r="AB338" s="63"/>
      <c r="AC338" s="101"/>
    </row>
    <row r="339" spans="2:29">
      <c r="B339" s="63"/>
      <c r="C339" s="99"/>
      <c r="D339" s="63"/>
      <c r="E339" s="100"/>
      <c r="F339" s="71"/>
      <c r="G339" s="63"/>
      <c r="H339" s="63"/>
      <c r="I339" s="63"/>
      <c r="J339" s="63"/>
      <c r="K339" s="63"/>
      <c r="L339" s="63"/>
      <c r="M339" s="63"/>
      <c r="N339" s="63"/>
      <c r="O339" s="63"/>
      <c r="P339" s="63"/>
      <c r="Q339" s="63"/>
      <c r="R339" s="73"/>
      <c r="S339" s="63"/>
      <c r="T339" s="63"/>
      <c r="U339" s="63"/>
      <c r="V339" s="63"/>
      <c r="W339" s="63"/>
      <c r="X339" s="63"/>
      <c r="Y339" s="63"/>
      <c r="Z339" s="63"/>
      <c r="AA339" s="63"/>
      <c r="AB339" s="63"/>
      <c r="AC339" s="101"/>
    </row>
    <row r="340" spans="2:29">
      <c r="B340" s="63"/>
      <c r="C340" s="99"/>
      <c r="D340" s="63"/>
      <c r="E340" s="100"/>
      <c r="F340" s="71"/>
      <c r="G340" s="63"/>
      <c r="H340" s="63"/>
      <c r="I340" s="63"/>
      <c r="J340" s="63"/>
      <c r="K340" s="63"/>
      <c r="L340" s="63"/>
      <c r="M340" s="63"/>
      <c r="N340" s="63"/>
      <c r="O340" s="63"/>
      <c r="P340" s="63"/>
      <c r="Q340" s="63"/>
      <c r="R340" s="73"/>
      <c r="S340" s="63"/>
      <c r="T340" s="63"/>
      <c r="U340" s="63"/>
      <c r="V340" s="63"/>
      <c r="W340" s="63"/>
      <c r="X340" s="63"/>
      <c r="Y340" s="63"/>
      <c r="Z340" s="63"/>
      <c r="AA340" s="63"/>
      <c r="AB340" s="63"/>
      <c r="AC340" s="101"/>
    </row>
    <row r="341" spans="2:29">
      <c r="B341" s="63"/>
      <c r="C341" s="99"/>
      <c r="D341" s="63"/>
      <c r="E341" s="100"/>
      <c r="F341" s="71"/>
      <c r="G341" s="63"/>
      <c r="H341" s="63"/>
      <c r="I341" s="63"/>
      <c r="J341" s="63"/>
      <c r="K341" s="63"/>
      <c r="L341" s="63"/>
      <c r="M341" s="63"/>
      <c r="N341" s="63"/>
      <c r="O341" s="63"/>
      <c r="P341" s="63"/>
      <c r="Q341" s="63"/>
      <c r="R341" s="73"/>
      <c r="S341" s="63"/>
      <c r="T341" s="63"/>
      <c r="U341" s="63"/>
      <c r="V341" s="63"/>
      <c r="W341" s="63"/>
      <c r="X341" s="63"/>
      <c r="Y341" s="63"/>
      <c r="Z341" s="63"/>
      <c r="AA341" s="63"/>
      <c r="AB341" s="63"/>
      <c r="AC341" s="101"/>
    </row>
    <row r="342" spans="2:29">
      <c r="B342" s="63"/>
      <c r="C342" s="99"/>
      <c r="D342" s="63"/>
      <c r="E342" s="100"/>
      <c r="F342" s="71"/>
      <c r="G342" s="63"/>
      <c r="H342" s="63"/>
      <c r="I342" s="63"/>
      <c r="J342" s="63"/>
      <c r="K342" s="63"/>
      <c r="L342" s="63"/>
      <c r="M342" s="63"/>
      <c r="N342" s="63"/>
      <c r="O342" s="63"/>
      <c r="P342" s="63"/>
      <c r="Q342" s="63"/>
      <c r="R342" s="73"/>
      <c r="S342" s="63"/>
      <c r="T342" s="63"/>
      <c r="U342" s="63"/>
      <c r="V342" s="63"/>
      <c r="W342" s="63"/>
      <c r="X342" s="63"/>
      <c r="Y342" s="63"/>
      <c r="Z342" s="63"/>
      <c r="AA342" s="63"/>
      <c r="AB342" s="63"/>
      <c r="AC342" s="101"/>
    </row>
    <row r="343" spans="2:29">
      <c r="B343" s="63"/>
      <c r="C343" s="99"/>
      <c r="D343" s="63"/>
      <c r="E343" s="100"/>
      <c r="F343" s="71"/>
      <c r="G343" s="63"/>
      <c r="H343" s="63"/>
      <c r="I343" s="63"/>
      <c r="J343" s="63"/>
      <c r="K343" s="63"/>
      <c r="L343" s="63"/>
      <c r="M343" s="63"/>
      <c r="N343" s="63"/>
      <c r="O343" s="63"/>
      <c r="P343" s="63"/>
      <c r="Q343" s="63"/>
      <c r="R343" s="73"/>
      <c r="S343" s="63"/>
      <c r="T343" s="63"/>
      <c r="U343" s="63"/>
      <c r="V343" s="63"/>
      <c r="W343" s="63"/>
      <c r="X343" s="63"/>
      <c r="Y343" s="63"/>
      <c r="Z343" s="63"/>
      <c r="AA343" s="63"/>
      <c r="AB343" s="63"/>
      <c r="AC343" s="101"/>
    </row>
    <row r="344" spans="2:29">
      <c r="B344" s="63"/>
      <c r="C344" s="99"/>
      <c r="D344" s="63"/>
      <c r="E344" s="100"/>
      <c r="F344" s="71"/>
      <c r="G344" s="63"/>
      <c r="H344" s="63"/>
      <c r="I344" s="63"/>
      <c r="J344" s="63"/>
      <c r="K344" s="63"/>
      <c r="L344" s="63"/>
      <c r="M344" s="63"/>
      <c r="N344" s="63"/>
      <c r="O344" s="63"/>
      <c r="P344" s="63"/>
      <c r="Q344" s="63"/>
      <c r="R344" s="73"/>
      <c r="S344" s="63"/>
      <c r="T344" s="63"/>
      <c r="U344" s="63"/>
      <c r="V344" s="63"/>
      <c r="W344" s="63"/>
      <c r="X344" s="63"/>
      <c r="Y344" s="63"/>
      <c r="Z344" s="63"/>
      <c r="AA344" s="63"/>
      <c r="AB344" s="63"/>
      <c r="AC344" s="101"/>
    </row>
    <row r="345" spans="2:29">
      <c r="B345" s="63"/>
      <c r="C345" s="99"/>
      <c r="D345" s="63"/>
      <c r="E345" s="100"/>
      <c r="F345" s="71"/>
      <c r="G345" s="63"/>
      <c r="H345" s="63"/>
      <c r="I345" s="63"/>
      <c r="J345" s="63"/>
      <c r="K345" s="63"/>
      <c r="L345" s="63"/>
      <c r="M345" s="63"/>
      <c r="N345" s="63"/>
      <c r="O345" s="63"/>
      <c r="P345" s="63"/>
      <c r="Q345" s="63"/>
      <c r="R345" s="73"/>
      <c r="S345" s="63"/>
      <c r="T345" s="63"/>
      <c r="U345" s="63"/>
      <c r="V345" s="63"/>
      <c r="W345" s="63"/>
      <c r="X345" s="63"/>
      <c r="Y345" s="63"/>
      <c r="Z345" s="63"/>
      <c r="AA345" s="63"/>
      <c r="AB345" s="63"/>
      <c r="AC345" s="101"/>
    </row>
    <row r="346" spans="2:29">
      <c r="B346" s="63"/>
      <c r="C346" s="99"/>
      <c r="D346" s="63"/>
      <c r="E346" s="100"/>
      <c r="F346" s="71"/>
      <c r="G346" s="63"/>
      <c r="H346" s="63"/>
      <c r="I346" s="63"/>
      <c r="J346" s="63"/>
      <c r="K346" s="63"/>
      <c r="L346" s="63"/>
      <c r="M346" s="63"/>
      <c r="N346" s="63"/>
      <c r="O346" s="63"/>
      <c r="P346" s="63"/>
      <c r="Q346" s="63"/>
      <c r="R346" s="73"/>
      <c r="S346" s="63"/>
      <c r="T346" s="63"/>
      <c r="U346" s="63"/>
      <c r="V346" s="63"/>
      <c r="W346" s="63"/>
      <c r="X346" s="63"/>
      <c r="Y346" s="63"/>
      <c r="Z346" s="63"/>
      <c r="AA346" s="63"/>
      <c r="AB346" s="63"/>
      <c r="AC346" s="101"/>
    </row>
    <row r="347" spans="2:29">
      <c r="B347" s="63"/>
      <c r="C347" s="99"/>
      <c r="D347" s="63"/>
      <c r="E347" s="100"/>
      <c r="F347" s="71"/>
      <c r="G347" s="63"/>
      <c r="H347" s="63"/>
      <c r="I347" s="63"/>
      <c r="J347" s="63"/>
      <c r="K347" s="63"/>
      <c r="L347" s="63"/>
      <c r="M347" s="63"/>
      <c r="N347" s="63"/>
      <c r="O347" s="63"/>
      <c r="P347" s="63"/>
      <c r="Q347" s="63"/>
      <c r="R347" s="73"/>
      <c r="S347" s="63"/>
      <c r="T347" s="63"/>
      <c r="U347" s="63"/>
      <c r="V347" s="63"/>
      <c r="W347" s="63"/>
      <c r="X347" s="63"/>
      <c r="Y347" s="63"/>
      <c r="Z347" s="63"/>
      <c r="AA347" s="63"/>
      <c r="AB347" s="63"/>
      <c r="AC347" s="101"/>
    </row>
    <row r="348" spans="2:29">
      <c r="B348" s="63"/>
      <c r="C348" s="99"/>
      <c r="D348" s="63"/>
      <c r="E348" s="100"/>
      <c r="F348" s="71"/>
      <c r="G348" s="63"/>
      <c r="H348" s="63"/>
      <c r="I348" s="63"/>
      <c r="J348" s="63"/>
      <c r="K348" s="63"/>
      <c r="L348" s="63"/>
      <c r="M348" s="63"/>
      <c r="N348" s="63"/>
      <c r="O348" s="63"/>
      <c r="P348" s="63"/>
      <c r="Q348" s="63"/>
      <c r="R348" s="73"/>
      <c r="S348" s="63"/>
      <c r="T348" s="63"/>
      <c r="U348" s="63"/>
      <c r="V348" s="63"/>
      <c r="W348" s="63"/>
      <c r="X348" s="63"/>
      <c r="Y348" s="63"/>
      <c r="Z348" s="63"/>
      <c r="AA348" s="63"/>
      <c r="AB348" s="63"/>
      <c r="AC348" s="101"/>
    </row>
    <row r="349" spans="2:29">
      <c r="B349" s="63"/>
      <c r="C349" s="99"/>
      <c r="D349" s="63"/>
      <c r="E349" s="100"/>
      <c r="F349" s="71"/>
      <c r="G349" s="63"/>
      <c r="H349" s="63"/>
      <c r="I349" s="63"/>
      <c r="J349" s="63"/>
      <c r="K349" s="63"/>
      <c r="L349" s="63"/>
      <c r="M349" s="63"/>
      <c r="N349" s="63"/>
      <c r="O349" s="63"/>
      <c r="P349" s="63"/>
      <c r="Q349" s="63"/>
      <c r="R349" s="73"/>
      <c r="S349" s="63"/>
      <c r="T349" s="63"/>
      <c r="U349" s="63"/>
      <c r="V349" s="63"/>
      <c r="W349" s="63"/>
      <c r="X349" s="63"/>
      <c r="Y349" s="63"/>
      <c r="Z349" s="63"/>
      <c r="AA349" s="63"/>
      <c r="AB349" s="63"/>
      <c r="AC349" s="101"/>
    </row>
    <row r="350" spans="2:29">
      <c r="B350" s="63"/>
      <c r="C350" s="99"/>
      <c r="D350" s="63"/>
      <c r="E350" s="100"/>
      <c r="F350" s="71"/>
      <c r="G350" s="63"/>
      <c r="H350" s="63"/>
      <c r="I350" s="63"/>
      <c r="J350" s="63"/>
      <c r="K350" s="63"/>
      <c r="L350" s="63"/>
      <c r="M350" s="63"/>
      <c r="N350" s="63"/>
      <c r="O350" s="63"/>
      <c r="P350" s="63"/>
      <c r="Q350" s="63"/>
      <c r="R350" s="73"/>
      <c r="S350" s="63"/>
      <c r="T350" s="63"/>
      <c r="U350" s="63"/>
      <c r="V350" s="63"/>
      <c r="W350" s="63"/>
      <c r="X350" s="63"/>
      <c r="Y350" s="63"/>
      <c r="Z350" s="63"/>
      <c r="AA350" s="63"/>
      <c r="AB350" s="63"/>
      <c r="AC350" s="101"/>
    </row>
    <row r="351" spans="2:29">
      <c r="B351" s="63"/>
      <c r="C351" s="99"/>
      <c r="D351" s="63"/>
      <c r="E351" s="100"/>
      <c r="F351" s="71"/>
      <c r="G351" s="63"/>
      <c r="H351" s="63"/>
      <c r="I351" s="63"/>
      <c r="J351" s="63"/>
      <c r="K351" s="63"/>
      <c r="L351" s="63"/>
      <c r="M351" s="63"/>
      <c r="N351" s="63"/>
      <c r="O351" s="63"/>
      <c r="P351" s="63"/>
      <c r="Q351" s="63"/>
      <c r="R351" s="73"/>
      <c r="S351" s="63"/>
      <c r="T351" s="63"/>
      <c r="U351" s="63"/>
      <c r="V351" s="63"/>
      <c r="W351" s="63"/>
      <c r="X351" s="63"/>
      <c r="Y351" s="63"/>
      <c r="Z351" s="63"/>
      <c r="AA351" s="63"/>
      <c r="AB351" s="63"/>
      <c r="AC351" s="101"/>
    </row>
    <row r="352" spans="2:29">
      <c r="B352" s="63"/>
      <c r="C352" s="99"/>
      <c r="D352" s="63"/>
      <c r="E352" s="100"/>
      <c r="F352" s="71"/>
      <c r="G352" s="63"/>
      <c r="H352" s="63"/>
      <c r="I352" s="63"/>
      <c r="J352" s="63"/>
      <c r="K352" s="63"/>
      <c r="L352" s="63"/>
      <c r="M352" s="63"/>
      <c r="N352" s="63"/>
      <c r="O352" s="63"/>
      <c r="P352" s="63"/>
      <c r="Q352" s="63"/>
      <c r="R352" s="73"/>
      <c r="S352" s="63"/>
      <c r="T352" s="63"/>
      <c r="U352" s="63"/>
      <c r="V352" s="63"/>
      <c r="W352" s="63"/>
      <c r="X352" s="63"/>
      <c r="Y352" s="63"/>
      <c r="Z352" s="63"/>
      <c r="AA352" s="63"/>
      <c r="AB352" s="63"/>
      <c r="AC352" s="101"/>
    </row>
    <row r="353" spans="2:29">
      <c r="B353" s="63"/>
      <c r="C353" s="99"/>
      <c r="D353" s="63"/>
      <c r="E353" s="100"/>
      <c r="F353" s="71"/>
      <c r="G353" s="63"/>
      <c r="H353" s="63"/>
      <c r="I353" s="63"/>
      <c r="J353" s="63"/>
      <c r="K353" s="63"/>
      <c r="L353" s="63"/>
      <c r="M353" s="63"/>
      <c r="N353" s="63"/>
      <c r="O353" s="63"/>
      <c r="P353" s="63"/>
      <c r="Q353" s="63"/>
      <c r="R353" s="73"/>
      <c r="S353" s="63"/>
      <c r="T353" s="63"/>
      <c r="U353" s="63"/>
      <c r="V353" s="63"/>
      <c r="W353" s="63"/>
      <c r="X353" s="63"/>
      <c r="Y353" s="63"/>
      <c r="Z353" s="63"/>
      <c r="AA353" s="63"/>
      <c r="AB353" s="63"/>
      <c r="AC353" s="101"/>
    </row>
    <row r="354" spans="2:29">
      <c r="B354" s="63"/>
      <c r="C354" s="99"/>
      <c r="D354" s="63"/>
      <c r="E354" s="100"/>
      <c r="F354" s="71"/>
      <c r="G354" s="63"/>
      <c r="H354" s="63"/>
      <c r="I354" s="63"/>
      <c r="J354" s="63"/>
      <c r="K354" s="63"/>
      <c r="L354" s="63"/>
      <c r="M354" s="63"/>
      <c r="N354" s="63"/>
      <c r="O354" s="63"/>
      <c r="P354" s="63"/>
      <c r="Q354" s="63"/>
      <c r="R354" s="73"/>
      <c r="S354" s="63"/>
      <c r="T354" s="63"/>
      <c r="U354" s="63"/>
      <c r="V354" s="63"/>
      <c r="W354" s="63"/>
      <c r="X354" s="63"/>
      <c r="Y354" s="63"/>
      <c r="Z354" s="63"/>
      <c r="AA354" s="63"/>
      <c r="AB354" s="63"/>
      <c r="AC354" s="101"/>
    </row>
    <row r="355" spans="2:29">
      <c r="B355" s="63"/>
      <c r="C355" s="99"/>
      <c r="D355" s="63"/>
      <c r="E355" s="100"/>
      <c r="F355" s="71"/>
      <c r="G355" s="63"/>
      <c r="H355" s="63"/>
      <c r="I355" s="63"/>
      <c r="J355" s="63"/>
      <c r="K355" s="63"/>
      <c r="L355" s="63"/>
      <c r="M355" s="63"/>
      <c r="N355" s="63"/>
      <c r="O355" s="63"/>
      <c r="P355" s="63"/>
      <c r="Q355" s="63"/>
      <c r="R355" s="73"/>
      <c r="S355" s="63"/>
      <c r="T355" s="63"/>
      <c r="U355" s="63"/>
      <c r="V355" s="63"/>
      <c r="W355" s="63"/>
      <c r="X355" s="63"/>
      <c r="Y355" s="63"/>
      <c r="Z355" s="63"/>
      <c r="AA355" s="63"/>
      <c r="AB355" s="63"/>
      <c r="AC355" s="101"/>
    </row>
    <row r="356" spans="2:29">
      <c r="B356" s="63"/>
      <c r="C356" s="99"/>
      <c r="D356" s="63"/>
      <c r="E356" s="100"/>
      <c r="F356" s="71"/>
      <c r="G356" s="63"/>
      <c r="H356" s="63"/>
      <c r="I356" s="63"/>
      <c r="J356" s="63"/>
      <c r="K356" s="63"/>
      <c r="L356" s="63"/>
      <c r="M356" s="63"/>
      <c r="N356" s="63"/>
      <c r="O356" s="63"/>
      <c r="P356" s="63"/>
      <c r="Q356" s="63"/>
      <c r="R356" s="73"/>
      <c r="S356" s="63"/>
      <c r="T356" s="63"/>
      <c r="U356" s="63"/>
      <c r="V356" s="63"/>
      <c r="W356" s="63"/>
      <c r="X356" s="63"/>
      <c r="Y356" s="63"/>
      <c r="Z356" s="63"/>
      <c r="AA356" s="63"/>
      <c r="AB356" s="63"/>
      <c r="AC356" s="101"/>
    </row>
    <row r="357" spans="2:29">
      <c r="B357" s="63"/>
      <c r="C357" s="99"/>
      <c r="D357" s="63"/>
      <c r="E357" s="100"/>
      <c r="F357" s="71"/>
      <c r="G357" s="63"/>
      <c r="H357" s="63"/>
      <c r="I357" s="63"/>
      <c r="J357" s="63"/>
      <c r="K357" s="63"/>
      <c r="L357" s="63"/>
      <c r="M357" s="63"/>
      <c r="N357" s="63"/>
      <c r="O357" s="63"/>
      <c r="P357" s="63"/>
      <c r="Q357" s="63"/>
      <c r="R357" s="73"/>
      <c r="S357" s="63"/>
      <c r="T357" s="63"/>
      <c r="U357" s="63"/>
      <c r="V357" s="63"/>
      <c r="W357" s="63"/>
      <c r="X357" s="63"/>
      <c r="Y357" s="63"/>
      <c r="Z357" s="63"/>
      <c r="AA357" s="63"/>
      <c r="AB357" s="63"/>
      <c r="AC357" s="101"/>
    </row>
    <row r="358" spans="2:29">
      <c r="B358" s="63"/>
      <c r="C358" s="99"/>
      <c r="D358" s="63"/>
      <c r="E358" s="100"/>
      <c r="F358" s="71"/>
      <c r="G358" s="63"/>
      <c r="H358" s="63"/>
      <c r="I358" s="63"/>
      <c r="J358" s="63"/>
      <c r="K358" s="63"/>
      <c r="L358" s="63"/>
      <c r="M358" s="63"/>
      <c r="N358" s="63"/>
      <c r="O358" s="63"/>
      <c r="P358" s="63"/>
      <c r="Q358" s="63"/>
      <c r="R358" s="73"/>
      <c r="S358" s="63"/>
      <c r="T358" s="63"/>
      <c r="U358" s="63"/>
      <c r="V358" s="63"/>
      <c r="W358" s="63"/>
      <c r="X358" s="63"/>
      <c r="Y358" s="63"/>
      <c r="Z358" s="63"/>
      <c r="AA358" s="63"/>
      <c r="AB358" s="63"/>
      <c r="AC358" s="101"/>
    </row>
    <row r="359" spans="2:29">
      <c r="B359" s="63"/>
      <c r="C359" s="99"/>
      <c r="D359" s="63"/>
      <c r="E359" s="100"/>
      <c r="F359" s="71"/>
      <c r="G359" s="63"/>
      <c r="H359" s="63"/>
      <c r="I359" s="63"/>
      <c r="J359" s="63"/>
      <c r="K359" s="63"/>
      <c r="L359" s="63"/>
      <c r="M359" s="63"/>
      <c r="N359" s="63"/>
      <c r="O359" s="63"/>
      <c r="P359" s="63"/>
      <c r="Q359" s="63"/>
      <c r="R359" s="73"/>
      <c r="S359" s="63"/>
      <c r="T359" s="63"/>
      <c r="U359" s="63"/>
      <c r="V359" s="63"/>
      <c r="W359" s="63"/>
      <c r="X359" s="63"/>
      <c r="Y359" s="63"/>
      <c r="Z359" s="63"/>
      <c r="AA359" s="63"/>
      <c r="AB359" s="63"/>
      <c r="AC359" s="101"/>
    </row>
    <row r="360" spans="2:29">
      <c r="B360" s="63"/>
      <c r="C360" s="99"/>
      <c r="D360" s="63"/>
      <c r="E360" s="100"/>
      <c r="F360" s="71"/>
      <c r="G360" s="63"/>
      <c r="H360" s="63"/>
      <c r="I360" s="63"/>
      <c r="J360" s="63"/>
      <c r="K360" s="63"/>
      <c r="L360" s="63"/>
      <c r="M360" s="63"/>
      <c r="N360" s="63"/>
      <c r="O360" s="63"/>
      <c r="P360" s="63"/>
      <c r="Q360" s="63"/>
      <c r="R360" s="73"/>
      <c r="S360" s="63"/>
      <c r="T360" s="63"/>
      <c r="U360" s="63"/>
      <c r="V360" s="63"/>
      <c r="W360" s="63"/>
      <c r="X360" s="63"/>
      <c r="Y360" s="63"/>
      <c r="Z360" s="63"/>
      <c r="AA360" s="63"/>
      <c r="AB360" s="63"/>
      <c r="AC360" s="101"/>
    </row>
    <row r="361" spans="2:29">
      <c r="B361" s="63"/>
      <c r="C361" s="99"/>
      <c r="D361" s="63"/>
      <c r="E361" s="100"/>
      <c r="F361" s="71"/>
      <c r="G361" s="63"/>
      <c r="H361" s="63"/>
      <c r="I361" s="63"/>
      <c r="J361" s="63"/>
      <c r="K361" s="63"/>
      <c r="L361" s="63"/>
      <c r="M361" s="63"/>
      <c r="N361" s="63"/>
      <c r="O361" s="63"/>
      <c r="P361" s="63"/>
      <c r="Q361" s="63"/>
      <c r="R361" s="73"/>
      <c r="S361" s="63"/>
      <c r="T361" s="63"/>
      <c r="U361" s="63"/>
      <c r="V361" s="63"/>
      <c r="W361" s="63"/>
      <c r="X361" s="63"/>
      <c r="Y361" s="63"/>
      <c r="Z361" s="63"/>
      <c r="AA361" s="63"/>
      <c r="AB361" s="63"/>
      <c r="AC361" s="101"/>
    </row>
    <row r="362" spans="2:29">
      <c r="B362" s="63"/>
      <c r="C362" s="99"/>
      <c r="D362" s="63"/>
      <c r="E362" s="100"/>
      <c r="F362" s="71"/>
      <c r="G362" s="63"/>
      <c r="H362" s="63"/>
      <c r="I362" s="63"/>
      <c r="J362" s="63"/>
      <c r="K362" s="63"/>
      <c r="L362" s="63"/>
      <c r="M362" s="63"/>
      <c r="N362" s="63"/>
      <c r="O362" s="63"/>
      <c r="P362" s="63"/>
      <c r="Q362" s="63"/>
      <c r="R362" s="73"/>
      <c r="S362" s="63"/>
      <c r="T362" s="63"/>
      <c r="U362" s="63"/>
      <c r="V362" s="63"/>
      <c r="W362" s="63"/>
      <c r="X362" s="63"/>
      <c r="Y362" s="63"/>
      <c r="Z362" s="63"/>
      <c r="AA362" s="63"/>
      <c r="AB362" s="63"/>
      <c r="AC362" s="101"/>
    </row>
    <row r="363" spans="2:29">
      <c r="B363" s="63"/>
      <c r="C363" s="99"/>
      <c r="D363" s="63"/>
      <c r="E363" s="100"/>
      <c r="F363" s="71"/>
      <c r="G363" s="63"/>
      <c r="H363" s="63"/>
      <c r="I363" s="63"/>
      <c r="J363" s="63"/>
      <c r="K363" s="63"/>
      <c r="L363" s="63"/>
      <c r="M363" s="63"/>
      <c r="N363" s="63"/>
      <c r="O363" s="63"/>
      <c r="P363" s="63"/>
      <c r="Q363" s="63"/>
      <c r="R363" s="73"/>
      <c r="S363" s="63"/>
      <c r="T363" s="63"/>
      <c r="U363" s="63"/>
      <c r="V363" s="63"/>
      <c r="W363" s="63"/>
      <c r="X363" s="63"/>
      <c r="Y363" s="63"/>
      <c r="Z363" s="63"/>
      <c r="AA363" s="63"/>
      <c r="AB363" s="63"/>
      <c r="AC363" s="101"/>
    </row>
    <row r="364" spans="2:29">
      <c r="B364" s="63"/>
      <c r="C364" s="99"/>
      <c r="D364" s="63"/>
      <c r="E364" s="100"/>
      <c r="F364" s="71"/>
      <c r="G364" s="63"/>
      <c r="H364" s="63"/>
      <c r="I364" s="63"/>
      <c r="J364" s="63"/>
      <c r="K364" s="63"/>
      <c r="L364" s="63"/>
      <c r="M364" s="63"/>
      <c r="N364" s="63"/>
      <c r="O364" s="63"/>
      <c r="P364" s="63"/>
      <c r="Q364" s="63"/>
      <c r="R364" s="73"/>
      <c r="S364" s="63"/>
      <c r="T364" s="63"/>
      <c r="U364" s="63"/>
      <c r="V364" s="63"/>
      <c r="W364" s="63"/>
      <c r="X364" s="63"/>
      <c r="Y364" s="63"/>
      <c r="Z364" s="63"/>
      <c r="AA364" s="63"/>
      <c r="AB364" s="63"/>
      <c r="AC364" s="101"/>
    </row>
    <row r="365" spans="2:29">
      <c r="B365" s="63"/>
      <c r="C365" s="99"/>
      <c r="D365" s="63"/>
      <c r="E365" s="100"/>
      <c r="F365" s="71"/>
      <c r="G365" s="63"/>
      <c r="H365" s="63"/>
      <c r="I365" s="63"/>
      <c r="J365" s="63"/>
      <c r="K365" s="63"/>
      <c r="L365" s="63"/>
      <c r="M365" s="63"/>
      <c r="N365" s="63"/>
      <c r="O365" s="63"/>
      <c r="P365" s="63"/>
      <c r="Q365" s="63"/>
      <c r="R365" s="73"/>
      <c r="S365" s="63"/>
      <c r="T365" s="63"/>
      <c r="U365" s="63"/>
      <c r="V365" s="63"/>
      <c r="W365" s="63"/>
      <c r="X365" s="63"/>
      <c r="Y365" s="63"/>
      <c r="Z365" s="63"/>
      <c r="AA365" s="63"/>
      <c r="AB365" s="63"/>
      <c r="AC365" s="101"/>
    </row>
    <row r="366" spans="2:29">
      <c r="B366" s="63"/>
      <c r="C366" s="99"/>
      <c r="D366" s="63"/>
      <c r="E366" s="100"/>
      <c r="F366" s="71"/>
      <c r="G366" s="63"/>
      <c r="H366" s="63"/>
      <c r="I366" s="63"/>
      <c r="J366" s="63"/>
      <c r="K366" s="63"/>
      <c r="L366" s="63"/>
      <c r="M366" s="63"/>
      <c r="N366" s="63"/>
      <c r="O366" s="63"/>
      <c r="P366" s="63"/>
      <c r="Q366" s="63"/>
      <c r="R366" s="73"/>
      <c r="S366" s="63"/>
      <c r="T366" s="63"/>
      <c r="U366" s="63"/>
      <c r="V366" s="63"/>
      <c r="W366" s="63"/>
      <c r="X366" s="63"/>
      <c r="Y366" s="63"/>
      <c r="Z366" s="63"/>
      <c r="AA366" s="63"/>
      <c r="AB366" s="63"/>
      <c r="AC366" s="101"/>
    </row>
    <row r="367" spans="2:29">
      <c r="B367" s="63"/>
      <c r="C367" s="99"/>
      <c r="D367" s="63"/>
      <c r="E367" s="100"/>
      <c r="F367" s="71"/>
      <c r="G367" s="63"/>
      <c r="H367" s="63"/>
      <c r="I367" s="63"/>
      <c r="J367" s="63"/>
      <c r="K367" s="63"/>
      <c r="L367" s="63"/>
      <c r="M367" s="63"/>
      <c r="N367" s="63"/>
      <c r="O367" s="63"/>
      <c r="P367" s="63"/>
      <c r="Q367" s="63"/>
      <c r="R367" s="73"/>
      <c r="S367" s="63"/>
      <c r="T367" s="63"/>
      <c r="U367" s="63"/>
      <c r="V367" s="63"/>
      <c r="W367" s="63"/>
      <c r="X367" s="63"/>
      <c r="Y367" s="63"/>
      <c r="Z367" s="63"/>
      <c r="AA367" s="63"/>
      <c r="AB367" s="63"/>
      <c r="AC367" s="101"/>
    </row>
    <row r="368" spans="2:29">
      <c r="B368" s="63"/>
      <c r="C368" s="99"/>
      <c r="D368" s="63"/>
      <c r="E368" s="100"/>
      <c r="F368" s="71"/>
      <c r="G368" s="63"/>
      <c r="H368" s="63"/>
      <c r="I368" s="63"/>
      <c r="J368" s="63"/>
      <c r="K368" s="63"/>
      <c r="L368" s="63"/>
      <c r="M368" s="63"/>
      <c r="N368" s="63"/>
      <c r="O368" s="63"/>
      <c r="P368" s="63"/>
      <c r="Q368" s="63"/>
      <c r="R368" s="73"/>
      <c r="S368" s="63"/>
      <c r="T368" s="63"/>
      <c r="U368" s="63"/>
      <c r="V368" s="63"/>
      <c r="W368" s="63"/>
      <c r="X368" s="63"/>
      <c r="Y368" s="63"/>
      <c r="Z368" s="63"/>
      <c r="AA368" s="63"/>
      <c r="AB368" s="63"/>
      <c r="AC368" s="101"/>
    </row>
    <row r="369" spans="2:29">
      <c r="B369" s="63"/>
      <c r="C369" s="99"/>
      <c r="D369" s="63"/>
      <c r="E369" s="100"/>
      <c r="F369" s="71"/>
      <c r="G369" s="63"/>
      <c r="H369" s="63"/>
      <c r="I369" s="63"/>
      <c r="J369" s="63"/>
      <c r="K369" s="63"/>
      <c r="L369" s="63"/>
      <c r="M369" s="63"/>
      <c r="N369" s="63"/>
      <c r="O369" s="63"/>
      <c r="P369" s="63"/>
      <c r="Q369" s="63"/>
      <c r="R369" s="73"/>
      <c r="S369" s="63"/>
      <c r="T369" s="63"/>
      <c r="U369" s="63"/>
      <c r="V369" s="63"/>
      <c r="W369" s="63"/>
      <c r="X369" s="63"/>
      <c r="Y369" s="63"/>
      <c r="Z369" s="63"/>
      <c r="AA369" s="63"/>
      <c r="AB369" s="63"/>
      <c r="AC369" s="101"/>
    </row>
    <row r="370" spans="2:29">
      <c r="B370" s="63"/>
      <c r="C370" s="99"/>
      <c r="D370" s="63"/>
      <c r="E370" s="100"/>
      <c r="F370" s="71"/>
      <c r="G370" s="63"/>
      <c r="H370" s="63"/>
      <c r="I370" s="63"/>
      <c r="J370" s="63"/>
      <c r="K370" s="63"/>
      <c r="L370" s="63"/>
      <c r="M370" s="63"/>
      <c r="N370" s="63"/>
      <c r="O370" s="63"/>
      <c r="P370" s="63"/>
      <c r="Q370" s="63"/>
      <c r="R370" s="73"/>
      <c r="S370" s="63"/>
      <c r="T370" s="63"/>
      <c r="U370" s="63"/>
      <c r="V370" s="63"/>
      <c r="W370" s="63"/>
      <c r="X370" s="63"/>
      <c r="Y370" s="63"/>
      <c r="Z370" s="63"/>
      <c r="AA370" s="63"/>
      <c r="AB370" s="63"/>
      <c r="AC370" s="101"/>
    </row>
    <row r="371" spans="2:29">
      <c r="B371" s="63"/>
      <c r="C371" s="99"/>
      <c r="D371" s="63"/>
      <c r="E371" s="100"/>
      <c r="F371" s="71"/>
      <c r="G371" s="63"/>
      <c r="H371" s="63"/>
      <c r="I371" s="63"/>
      <c r="J371" s="63"/>
      <c r="K371" s="63"/>
      <c r="L371" s="63"/>
      <c r="M371" s="63"/>
      <c r="N371" s="63"/>
      <c r="O371" s="63"/>
      <c r="P371" s="63"/>
      <c r="Q371" s="63"/>
      <c r="R371" s="73"/>
      <c r="S371" s="63"/>
      <c r="T371" s="63"/>
      <c r="U371" s="63"/>
      <c r="V371" s="63"/>
      <c r="W371" s="63"/>
      <c r="X371" s="63"/>
      <c r="Y371" s="63"/>
      <c r="Z371" s="63"/>
      <c r="AA371" s="63"/>
      <c r="AB371" s="63"/>
      <c r="AC371" s="101"/>
    </row>
    <row r="372" spans="2:29">
      <c r="B372" s="63"/>
      <c r="C372" s="99"/>
      <c r="D372" s="63"/>
      <c r="E372" s="100"/>
      <c r="F372" s="71"/>
      <c r="G372" s="63"/>
      <c r="H372" s="63"/>
      <c r="I372" s="63"/>
      <c r="J372" s="63"/>
      <c r="K372" s="63"/>
      <c r="L372" s="63"/>
      <c r="M372" s="63"/>
      <c r="N372" s="63"/>
      <c r="O372" s="63"/>
      <c r="P372" s="63"/>
      <c r="Q372" s="63"/>
      <c r="R372" s="73"/>
      <c r="S372" s="63"/>
      <c r="T372" s="63"/>
      <c r="U372" s="63"/>
      <c r="V372" s="63"/>
      <c r="W372" s="63"/>
      <c r="X372" s="63"/>
      <c r="Y372" s="63"/>
      <c r="Z372" s="63"/>
      <c r="AA372" s="63"/>
      <c r="AB372" s="63"/>
      <c r="AC372" s="101"/>
    </row>
    <row r="373" spans="2:29">
      <c r="B373" s="63"/>
      <c r="C373" s="99"/>
      <c r="D373" s="63"/>
      <c r="E373" s="100"/>
      <c r="F373" s="71"/>
      <c r="G373" s="63"/>
      <c r="H373" s="63"/>
      <c r="I373" s="63"/>
      <c r="J373" s="63"/>
      <c r="K373" s="63"/>
      <c r="L373" s="63"/>
      <c r="M373" s="63"/>
      <c r="N373" s="63"/>
      <c r="O373" s="63"/>
      <c r="P373" s="63"/>
      <c r="Q373" s="63"/>
      <c r="R373" s="73"/>
      <c r="S373" s="63"/>
      <c r="T373" s="63"/>
      <c r="U373" s="63"/>
      <c r="V373" s="63"/>
      <c r="W373" s="63"/>
      <c r="X373" s="63"/>
      <c r="Y373" s="63"/>
      <c r="Z373" s="63"/>
      <c r="AA373" s="63"/>
      <c r="AB373" s="63"/>
      <c r="AC373" s="101"/>
    </row>
    <row r="374" spans="2:29">
      <c r="B374" s="63"/>
      <c r="C374" s="99"/>
      <c r="D374" s="63"/>
      <c r="E374" s="100"/>
      <c r="F374" s="71"/>
      <c r="G374" s="63"/>
      <c r="H374" s="63"/>
      <c r="I374" s="63"/>
      <c r="J374" s="63"/>
      <c r="K374" s="63"/>
      <c r="L374" s="63"/>
      <c r="M374" s="63"/>
      <c r="N374" s="63"/>
      <c r="O374" s="63"/>
      <c r="P374" s="63"/>
      <c r="Q374" s="63"/>
      <c r="R374" s="73"/>
      <c r="S374" s="63"/>
      <c r="T374" s="63"/>
      <c r="U374" s="63"/>
      <c r="V374" s="63"/>
      <c r="W374" s="63"/>
      <c r="X374" s="63"/>
      <c r="Y374" s="63"/>
      <c r="Z374" s="63"/>
      <c r="AA374" s="63"/>
      <c r="AB374" s="63"/>
      <c r="AC374" s="101"/>
    </row>
    <row r="375" spans="2:29">
      <c r="B375" s="63"/>
      <c r="C375" s="99"/>
      <c r="D375" s="63"/>
      <c r="E375" s="100"/>
      <c r="F375" s="71"/>
      <c r="G375" s="63"/>
      <c r="H375" s="63"/>
      <c r="I375" s="63"/>
      <c r="J375" s="63"/>
      <c r="K375" s="63"/>
      <c r="L375" s="63"/>
      <c r="M375" s="63"/>
      <c r="N375" s="63"/>
      <c r="O375" s="63"/>
      <c r="P375" s="63"/>
      <c r="Q375" s="63"/>
      <c r="R375" s="73"/>
      <c r="S375" s="63"/>
      <c r="T375" s="63"/>
      <c r="U375" s="63"/>
      <c r="V375" s="63"/>
      <c r="W375" s="63"/>
      <c r="X375" s="63"/>
      <c r="Y375" s="63"/>
      <c r="Z375" s="63"/>
      <c r="AA375" s="63"/>
      <c r="AB375" s="63"/>
      <c r="AC375" s="101"/>
    </row>
    <row r="376" spans="2:29">
      <c r="B376" s="63"/>
      <c r="C376" s="99"/>
      <c r="D376" s="63"/>
      <c r="E376" s="100"/>
      <c r="F376" s="71"/>
      <c r="G376" s="63"/>
      <c r="H376" s="63"/>
      <c r="I376" s="63"/>
      <c r="J376" s="63"/>
      <c r="K376" s="63"/>
      <c r="L376" s="63"/>
      <c r="M376" s="63"/>
      <c r="N376" s="63"/>
      <c r="O376" s="63"/>
      <c r="P376" s="63"/>
      <c r="Q376" s="63"/>
      <c r="R376" s="73"/>
      <c r="S376" s="63"/>
      <c r="T376" s="63"/>
      <c r="U376" s="63"/>
      <c r="V376" s="63"/>
      <c r="W376" s="63"/>
      <c r="X376" s="63"/>
      <c r="Y376" s="63"/>
      <c r="Z376" s="63"/>
      <c r="AA376" s="63"/>
      <c r="AB376" s="63"/>
      <c r="AC376" s="101"/>
    </row>
    <row r="377" spans="2:29">
      <c r="B377" s="63"/>
      <c r="C377" s="99"/>
      <c r="D377" s="63"/>
      <c r="E377" s="100"/>
      <c r="F377" s="71"/>
      <c r="G377" s="63"/>
      <c r="H377" s="63"/>
      <c r="I377" s="63"/>
      <c r="J377" s="63"/>
      <c r="K377" s="63"/>
      <c r="L377" s="63"/>
      <c r="M377" s="63"/>
      <c r="N377" s="63"/>
      <c r="O377" s="63"/>
      <c r="P377" s="63"/>
      <c r="Q377" s="63"/>
      <c r="R377" s="73"/>
      <c r="S377" s="63"/>
      <c r="T377" s="63"/>
      <c r="U377" s="63"/>
      <c r="V377" s="63"/>
      <c r="W377" s="63"/>
      <c r="X377" s="63"/>
      <c r="Y377" s="63"/>
      <c r="Z377" s="63"/>
      <c r="AA377" s="63"/>
      <c r="AB377" s="63"/>
      <c r="AC377" s="101"/>
    </row>
    <row r="378" spans="2:29">
      <c r="B378" s="63"/>
      <c r="C378" s="99"/>
      <c r="D378" s="63"/>
      <c r="E378" s="100"/>
      <c r="F378" s="71"/>
      <c r="G378" s="63"/>
      <c r="H378" s="63"/>
      <c r="I378" s="63"/>
      <c r="J378" s="63"/>
      <c r="K378" s="63"/>
      <c r="L378" s="63"/>
      <c r="M378" s="63"/>
      <c r="N378" s="63"/>
      <c r="O378" s="63"/>
      <c r="P378" s="63"/>
      <c r="Q378" s="63"/>
      <c r="R378" s="73"/>
      <c r="S378" s="63"/>
      <c r="T378" s="63"/>
      <c r="U378" s="63"/>
      <c r="V378" s="63"/>
      <c r="W378" s="63"/>
      <c r="X378" s="63"/>
      <c r="Y378" s="63"/>
      <c r="Z378" s="63"/>
      <c r="AA378" s="63"/>
      <c r="AB378" s="63"/>
      <c r="AC378" s="101"/>
    </row>
    <row r="379" spans="2:29">
      <c r="B379" s="63"/>
      <c r="C379" s="99"/>
      <c r="D379" s="63"/>
      <c r="E379" s="100"/>
      <c r="F379" s="71"/>
      <c r="G379" s="63"/>
      <c r="H379" s="63"/>
      <c r="I379" s="63"/>
      <c r="J379" s="63"/>
      <c r="K379" s="63"/>
      <c r="L379" s="63"/>
      <c r="M379" s="63"/>
      <c r="N379" s="63"/>
      <c r="O379" s="63"/>
      <c r="P379" s="63"/>
      <c r="Q379" s="63"/>
      <c r="R379" s="73"/>
      <c r="S379" s="63"/>
      <c r="T379" s="63"/>
      <c r="U379" s="63"/>
      <c r="V379" s="63"/>
      <c r="W379" s="63"/>
      <c r="X379" s="63"/>
      <c r="Y379" s="63"/>
      <c r="Z379" s="63"/>
      <c r="AA379" s="63"/>
      <c r="AB379" s="63"/>
      <c r="AC379" s="101"/>
    </row>
    <row r="380" spans="2:29">
      <c r="B380" s="63"/>
      <c r="C380" s="99"/>
      <c r="D380" s="63"/>
      <c r="E380" s="100"/>
      <c r="F380" s="71"/>
      <c r="G380" s="63"/>
      <c r="H380" s="63"/>
      <c r="I380" s="63"/>
      <c r="J380" s="63"/>
      <c r="K380" s="63"/>
      <c r="L380" s="63"/>
      <c r="M380" s="63"/>
      <c r="N380" s="63"/>
      <c r="O380" s="63"/>
      <c r="P380" s="63"/>
      <c r="Q380" s="63"/>
      <c r="R380" s="73"/>
      <c r="S380" s="63"/>
      <c r="T380" s="63"/>
      <c r="U380" s="63"/>
      <c r="V380" s="63"/>
      <c r="W380" s="63"/>
      <c r="X380" s="63"/>
      <c r="Y380" s="63"/>
      <c r="Z380" s="63"/>
      <c r="AA380" s="63"/>
      <c r="AB380" s="63"/>
      <c r="AC380" s="101"/>
    </row>
    <row r="381" spans="2:29">
      <c r="B381" s="63"/>
      <c r="C381" s="99"/>
      <c r="D381" s="63"/>
      <c r="E381" s="100"/>
      <c r="F381" s="71"/>
      <c r="G381" s="63"/>
      <c r="H381" s="63"/>
      <c r="I381" s="63"/>
      <c r="J381" s="63"/>
      <c r="K381" s="63"/>
      <c r="L381" s="63"/>
      <c r="M381" s="63"/>
      <c r="N381" s="63"/>
      <c r="O381" s="63"/>
      <c r="P381" s="63"/>
      <c r="Q381" s="63"/>
      <c r="R381" s="73"/>
      <c r="S381" s="63"/>
      <c r="T381" s="63"/>
      <c r="U381" s="63"/>
      <c r="V381" s="63"/>
      <c r="W381" s="63"/>
      <c r="X381" s="63"/>
      <c r="Y381" s="63"/>
      <c r="Z381" s="63"/>
      <c r="AA381" s="63"/>
      <c r="AB381" s="63"/>
      <c r="AC381" s="101"/>
    </row>
    <row r="382" spans="2:29">
      <c r="B382" s="63"/>
      <c r="C382" s="99"/>
      <c r="D382" s="63"/>
      <c r="E382" s="100"/>
      <c r="F382" s="71"/>
      <c r="G382" s="63"/>
      <c r="H382" s="63"/>
      <c r="I382" s="63"/>
      <c r="J382" s="63"/>
      <c r="K382" s="63"/>
      <c r="L382" s="63"/>
      <c r="M382" s="63"/>
      <c r="N382" s="63"/>
      <c r="O382" s="63"/>
      <c r="P382" s="63"/>
      <c r="Q382" s="63"/>
      <c r="R382" s="73"/>
      <c r="S382" s="63"/>
      <c r="T382" s="63"/>
      <c r="U382" s="63"/>
      <c r="V382" s="63"/>
      <c r="W382" s="63"/>
      <c r="X382" s="63"/>
      <c r="Y382" s="63"/>
      <c r="Z382" s="63"/>
      <c r="AA382" s="63"/>
      <c r="AB382" s="63"/>
      <c r="AC382" s="101"/>
    </row>
    <row r="383" spans="2:29">
      <c r="B383" s="63"/>
      <c r="C383" s="99"/>
      <c r="D383" s="63"/>
      <c r="E383" s="100"/>
      <c r="F383" s="71"/>
      <c r="G383" s="63"/>
      <c r="H383" s="63"/>
      <c r="I383" s="63"/>
      <c r="J383" s="63"/>
      <c r="K383" s="63"/>
      <c r="L383" s="63"/>
      <c r="M383" s="63"/>
      <c r="N383" s="63"/>
      <c r="O383" s="63"/>
      <c r="P383" s="63"/>
      <c r="Q383" s="63"/>
      <c r="R383" s="73"/>
      <c r="S383" s="63"/>
      <c r="T383" s="63"/>
      <c r="U383" s="63"/>
      <c r="V383" s="63"/>
      <c r="W383" s="63"/>
      <c r="X383" s="63"/>
      <c r="Y383" s="63"/>
      <c r="Z383" s="63"/>
      <c r="AA383" s="63"/>
      <c r="AB383" s="63"/>
      <c r="AC383" s="101"/>
    </row>
    <row r="384" spans="2:29">
      <c r="B384" s="63"/>
      <c r="C384" s="99"/>
      <c r="D384" s="63"/>
      <c r="E384" s="100"/>
      <c r="F384" s="71"/>
      <c r="G384" s="63"/>
      <c r="H384" s="63"/>
      <c r="I384" s="63"/>
      <c r="J384" s="63"/>
      <c r="K384" s="63"/>
      <c r="L384" s="63"/>
      <c r="M384" s="63"/>
      <c r="N384" s="63"/>
      <c r="O384" s="63"/>
      <c r="P384" s="63"/>
      <c r="Q384" s="63"/>
      <c r="R384" s="73"/>
      <c r="S384" s="63"/>
      <c r="T384" s="63"/>
      <c r="U384" s="63"/>
      <c r="V384" s="63"/>
      <c r="W384" s="63"/>
      <c r="X384" s="63"/>
      <c r="Y384" s="63"/>
      <c r="Z384" s="63"/>
      <c r="AA384" s="63"/>
      <c r="AB384" s="63"/>
      <c r="AC384" s="101"/>
    </row>
    <row r="385" spans="2:29">
      <c r="B385" s="63"/>
      <c r="C385" s="99"/>
      <c r="D385" s="63"/>
      <c r="E385" s="100"/>
      <c r="F385" s="71"/>
      <c r="G385" s="63"/>
      <c r="H385" s="63"/>
      <c r="I385" s="63"/>
      <c r="J385" s="63"/>
      <c r="K385" s="63"/>
      <c r="L385" s="63"/>
      <c r="M385" s="63"/>
      <c r="N385" s="63"/>
      <c r="O385" s="63"/>
      <c r="P385" s="63"/>
      <c r="Q385" s="63"/>
      <c r="R385" s="73"/>
      <c r="S385" s="63"/>
      <c r="T385" s="63"/>
      <c r="U385" s="63"/>
      <c r="V385" s="63"/>
      <c r="W385" s="63"/>
      <c r="X385" s="63"/>
      <c r="Y385" s="63"/>
      <c r="Z385" s="63"/>
      <c r="AA385" s="63"/>
      <c r="AB385" s="63"/>
      <c r="AC385" s="101"/>
    </row>
    <row r="386" spans="2:29">
      <c r="B386" s="63"/>
      <c r="C386" s="99"/>
      <c r="D386" s="63"/>
      <c r="E386" s="100"/>
      <c r="F386" s="71"/>
      <c r="G386" s="63"/>
      <c r="H386" s="63"/>
      <c r="I386" s="63"/>
      <c r="J386" s="63"/>
      <c r="K386" s="63"/>
      <c r="L386" s="63"/>
      <c r="M386" s="63"/>
      <c r="N386" s="63"/>
      <c r="O386" s="63"/>
      <c r="P386" s="63"/>
      <c r="Q386" s="63"/>
      <c r="R386" s="73"/>
      <c r="S386" s="63"/>
      <c r="T386" s="63"/>
      <c r="U386" s="63"/>
      <c r="V386" s="63"/>
      <c r="W386" s="63"/>
      <c r="X386" s="63"/>
      <c r="Y386" s="63"/>
      <c r="Z386" s="63"/>
      <c r="AA386" s="63"/>
      <c r="AB386" s="63"/>
      <c r="AC386" s="101"/>
    </row>
    <row r="387" spans="2:29">
      <c r="B387" s="63"/>
      <c r="C387" s="99"/>
      <c r="D387" s="63"/>
      <c r="E387" s="100"/>
      <c r="F387" s="71"/>
      <c r="G387" s="63"/>
      <c r="H387" s="63"/>
      <c r="I387" s="63"/>
      <c r="J387" s="63"/>
      <c r="K387" s="63"/>
      <c r="L387" s="63"/>
      <c r="M387" s="63"/>
      <c r="N387" s="63"/>
      <c r="O387" s="63"/>
      <c r="P387" s="63"/>
      <c r="Q387" s="63"/>
      <c r="R387" s="73"/>
      <c r="S387" s="63"/>
      <c r="T387" s="63"/>
      <c r="U387" s="63"/>
      <c r="V387" s="63"/>
      <c r="W387" s="63"/>
      <c r="X387" s="63"/>
      <c r="Y387" s="63"/>
      <c r="Z387" s="63"/>
      <c r="AA387" s="63"/>
      <c r="AB387" s="63"/>
      <c r="AC387" s="101"/>
    </row>
    <row r="388" spans="2:29">
      <c r="B388" s="63"/>
      <c r="C388" s="99"/>
      <c r="D388" s="63"/>
      <c r="E388" s="100"/>
      <c r="F388" s="71"/>
      <c r="G388" s="63"/>
      <c r="H388" s="63"/>
      <c r="I388" s="63"/>
      <c r="J388" s="63"/>
      <c r="K388" s="63"/>
      <c r="L388" s="63"/>
      <c r="M388" s="63"/>
      <c r="N388" s="63"/>
      <c r="O388" s="63"/>
      <c r="P388" s="63"/>
      <c r="Q388" s="63"/>
      <c r="R388" s="73"/>
      <c r="S388" s="63"/>
      <c r="T388" s="63"/>
      <c r="U388" s="63"/>
      <c r="V388" s="63"/>
      <c r="W388" s="63"/>
      <c r="X388" s="63"/>
      <c r="Y388" s="63"/>
      <c r="Z388" s="63"/>
      <c r="AA388" s="63"/>
      <c r="AB388" s="63"/>
      <c r="AC388" s="101"/>
    </row>
    <row r="389" spans="2:29">
      <c r="B389" s="63"/>
      <c r="C389" s="99"/>
      <c r="D389" s="63"/>
      <c r="E389" s="100"/>
      <c r="F389" s="71"/>
      <c r="G389" s="63"/>
      <c r="H389" s="63"/>
      <c r="I389" s="63"/>
      <c r="J389" s="63"/>
      <c r="K389" s="63"/>
      <c r="L389" s="63"/>
      <c r="M389" s="63"/>
      <c r="N389" s="63"/>
      <c r="O389" s="63"/>
      <c r="P389" s="63"/>
      <c r="Q389" s="63"/>
      <c r="R389" s="73"/>
      <c r="S389" s="63"/>
      <c r="T389" s="63"/>
      <c r="U389" s="63"/>
      <c r="V389" s="63"/>
      <c r="W389" s="63"/>
      <c r="X389" s="63"/>
      <c r="Y389" s="63"/>
      <c r="Z389" s="63"/>
      <c r="AA389" s="63"/>
      <c r="AB389" s="63"/>
      <c r="AC389" s="101"/>
    </row>
    <row r="390" spans="2:29">
      <c r="B390" s="63"/>
      <c r="C390" s="99"/>
      <c r="D390" s="63"/>
      <c r="E390" s="100"/>
      <c r="F390" s="71"/>
      <c r="G390" s="63"/>
      <c r="H390" s="63"/>
      <c r="I390" s="63"/>
      <c r="J390" s="63"/>
      <c r="K390" s="63"/>
      <c r="L390" s="63"/>
      <c r="M390" s="63"/>
      <c r="N390" s="63"/>
      <c r="O390" s="63"/>
      <c r="P390" s="63"/>
      <c r="Q390" s="63"/>
      <c r="R390" s="73"/>
      <c r="S390" s="63"/>
      <c r="T390" s="63"/>
      <c r="U390" s="63"/>
      <c r="V390" s="63"/>
      <c r="W390" s="63"/>
      <c r="X390" s="63"/>
      <c r="Y390" s="63"/>
      <c r="Z390" s="63"/>
      <c r="AA390" s="63"/>
      <c r="AB390" s="63"/>
      <c r="AC390" s="101"/>
    </row>
    <row r="391" spans="2:29">
      <c r="B391" s="63"/>
      <c r="C391" s="99"/>
      <c r="D391" s="63"/>
      <c r="E391" s="100"/>
      <c r="F391" s="71"/>
      <c r="G391" s="63"/>
      <c r="H391" s="63"/>
      <c r="I391" s="63"/>
      <c r="J391" s="63"/>
      <c r="K391" s="63"/>
      <c r="L391" s="63"/>
      <c r="M391" s="63"/>
      <c r="N391" s="63"/>
      <c r="O391" s="63"/>
      <c r="P391" s="63"/>
      <c r="Q391" s="63"/>
      <c r="R391" s="73"/>
      <c r="S391" s="63"/>
      <c r="T391" s="63"/>
      <c r="U391" s="63"/>
      <c r="V391" s="63"/>
      <c r="W391" s="63"/>
      <c r="X391" s="63"/>
      <c r="Y391" s="63"/>
      <c r="Z391" s="63"/>
      <c r="AA391" s="63"/>
      <c r="AB391" s="63"/>
      <c r="AC391" s="101"/>
    </row>
    <row r="392" spans="2:29">
      <c r="B392" s="63"/>
      <c r="C392" s="99"/>
      <c r="D392" s="63"/>
      <c r="E392" s="100"/>
      <c r="F392" s="71"/>
      <c r="G392" s="63"/>
      <c r="H392" s="63"/>
      <c r="I392" s="63"/>
      <c r="J392" s="63"/>
      <c r="K392" s="63"/>
      <c r="L392" s="63"/>
      <c r="M392" s="63"/>
      <c r="N392" s="63"/>
      <c r="O392" s="63"/>
      <c r="P392" s="63"/>
      <c r="Q392" s="63"/>
      <c r="R392" s="73"/>
      <c r="S392" s="63"/>
      <c r="T392" s="63"/>
      <c r="U392" s="63"/>
      <c r="V392" s="63"/>
      <c r="W392" s="63"/>
      <c r="X392" s="63"/>
      <c r="Y392" s="63"/>
      <c r="Z392" s="63"/>
      <c r="AA392" s="63"/>
      <c r="AB392" s="63"/>
      <c r="AC392" s="101"/>
    </row>
    <row r="393" spans="2:29">
      <c r="B393" s="63"/>
      <c r="C393" s="99"/>
      <c r="D393" s="63"/>
      <c r="E393" s="100"/>
      <c r="F393" s="71"/>
      <c r="G393" s="63"/>
      <c r="H393" s="63"/>
      <c r="I393" s="63"/>
      <c r="J393" s="63"/>
      <c r="K393" s="63"/>
      <c r="L393" s="63"/>
      <c r="M393" s="63"/>
      <c r="N393" s="63"/>
      <c r="O393" s="63"/>
      <c r="P393" s="63"/>
      <c r="Q393" s="63"/>
      <c r="R393" s="73"/>
      <c r="S393" s="63"/>
      <c r="T393" s="63"/>
      <c r="U393" s="63"/>
      <c r="V393" s="63"/>
      <c r="W393" s="63"/>
      <c r="X393" s="63"/>
      <c r="Y393" s="63"/>
      <c r="Z393" s="63"/>
      <c r="AA393" s="63"/>
      <c r="AB393" s="63"/>
      <c r="AC393" s="101"/>
    </row>
    <row r="394" spans="2:29">
      <c r="B394" s="63"/>
      <c r="C394" s="99"/>
      <c r="D394" s="63"/>
      <c r="E394" s="100"/>
      <c r="F394" s="71"/>
      <c r="G394" s="63"/>
      <c r="H394" s="63"/>
      <c r="I394" s="63"/>
      <c r="J394" s="63"/>
      <c r="K394" s="63"/>
      <c r="L394" s="63"/>
      <c r="M394" s="63"/>
      <c r="N394" s="63"/>
      <c r="O394" s="63"/>
      <c r="P394" s="63"/>
      <c r="Q394" s="63"/>
      <c r="R394" s="73"/>
      <c r="S394" s="63"/>
      <c r="T394" s="63"/>
      <c r="U394" s="63"/>
      <c r="V394" s="63"/>
      <c r="W394" s="63"/>
      <c r="X394" s="63"/>
      <c r="Y394" s="63"/>
      <c r="Z394" s="63"/>
      <c r="AA394" s="63"/>
      <c r="AB394" s="63"/>
      <c r="AC394" s="101"/>
    </row>
    <row r="395" spans="2:29">
      <c r="B395" s="63"/>
      <c r="C395" s="99"/>
      <c r="D395" s="63"/>
      <c r="E395" s="100"/>
      <c r="F395" s="71"/>
      <c r="G395" s="63"/>
      <c r="H395" s="63"/>
      <c r="I395" s="63"/>
      <c r="J395" s="63"/>
      <c r="K395" s="63"/>
      <c r="L395" s="63"/>
      <c r="M395" s="63"/>
      <c r="N395" s="63"/>
      <c r="O395" s="63"/>
      <c r="P395" s="63"/>
      <c r="Q395" s="63"/>
      <c r="R395" s="73"/>
      <c r="S395" s="63"/>
      <c r="T395" s="63"/>
      <c r="U395" s="63"/>
      <c r="V395" s="63"/>
      <c r="W395" s="63"/>
      <c r="X395" s="63"/>
      <c r="Y395" s="63"/>
      <c r="Z395" s="63"/>
      <c r="AA395" s="63"/>
      <c r="AB395" s="63"/>
      <c r="AC395" s="101"/>
    </row>
    <row r="396" spans="2:29">
      <c r="B396" s="63"/>
      <c r="C396" s="99"/>
      <c r="D396" s="63"/>
      <c r="E396" s="100"/>
      <c r="F396" s="71"/>
      <c r="G396" s="63"/>
      <c r="H396" s="63"/>
      <c r="I396" s="63"/>
      <c r="J396" s="63"/>
      <c r="K396" s="63"/>
      <c r="L396" s="63"/>
      <c r="M396" s="63"/>
      <c r="N396" s="63"/>
      <c r="O396" s="63"/>
      <c r="P396" s="63"/>
      <c r="Q396" s="63"/>
      <c r="R396" s="73"/>
      <c r="S396" s="63"/>
      <c r="T396" s="63"/>
      <c r="U396" s="63"/>
      <c r="V396" s="63"/>
      <c r="W396" s="63"/>
      <c r="X396" s="63"/>
      <c r="Y396" s="63"/>
      <c r="Z396" s="63"/>
      <c r="AA396" s="63"/>
      <c r="AB396" s="63"/>
      <c r="AC396" s="101"/>
    </row>
    <row r="397" spans="2:29">
      <c r="B397" s="63"/>
      <c r="C397" s="99"/>
      <c r="D397" s="63"/>
      <c r="E397" s="100"/>
      <c r="F397" s="71"/>
      <c r="G397" s="63"/>
      <c r="H397" s="63"/>
      <c r="I397" s="63"/>
      <c r="J397" s="63"/>
      <c r="K397" s="63"/>
      <c r="L397" s="63"/>
      <c r="M397" s="63"/>
      <c r="N397" s="63"/>
      <c r="O397" s="63"/>
      <c r="P397" s="63"/>
      <c r="Q397" s="63"/>
      <c r="R397" s="73"/>
      <c r="S397" s="63"/>
      <c r="T397" s="63"/>
      <c r="U397" s="63"/>
      <c r="V397" s="63"/>
      <c r="W397" s="63"/>
      <c r="X397" s="63"/>
      <c r="Y397" s="63"/>
      <c r="Z397" s="63"/>
      <c r="AA397" s="63"/>
      <c r="AB397" s="63"/>
      <c r="AC397" s="101"/>
    </row>
    <row r="398" spans="2:29">
      <c r="B398" s="63"/>
      <c r="C398" s="99"/>
      <c r="D398" s="63"/>
      <c r="E398" s="100"/>
      <c r="F398" s="71"/>
      <c r="G398" s="63"/>
      <c r="H398" s="63"/>
      <c r="I398" s="63"/>
      <c r="J398" s="63"/>
      <c r="K398" s="63"/>
      <c r="L398" s="63"/>
      <c r="M398" s="63"/>
      <c r="N398" s="63"/>
      <c r="O398" s="63"/>
      <c r="P398" s="63"/>
      <c r="Q398" s="63"/>
      <c r="R398" s="73"/>
      <c r="S398" s="63"/>
      <c r="T398" s="63"/>
      <c r="U398" s="63"/>
      <c r="V398" s="63"/>
      <c r="W398" s="63"/>
      <c r="X398" s="63"/>
      <c r="Y398" s="63"/>
      <c r="Z398" s="63"/>
      <c r="AA398" s="63"/>
      <c r="AB398" s="63"/>
      <c r="AC398" s="101"/>
    </row>
    <row r="399" spans="2:29">
      <c r="B399" s="63"/>
      <c r="C399" s="99"/>
      <c r="D399" s="63"/>
      <c r="E399" s="100"/>
      <c r="F399" s="71"/>
      <c r="G399" s="63"/>
      <c r="H399" s="63"/>
      <c r="I399" s="63"/>
      <c r="J399" s="63"/>
      <c r="K399" s="63"/>
      <c r="L399" s="63"/>
      <c r="M399" s="63"/>
      <c r="N399" s="63"/>
      <c r="O399" s="63"/>
      <c r="P399" s="63"/>
      <c r="Q399" s="63"/>
      <c r="R399" s="73"/>
      <c r="S399" s="63"/>
      <c r="T399" s="63"/>
      <c r="U399" s="63"/>
      <c r="V399" s="63"/>
      <c r="W399" s="63"/>
      <c r="X399" s="63"/>
      <c r="Y399" s="63"/>
      <c r="Z399" s="63"/>
      <c r="AA399" s="63"/>
      <c r="AB399" s="63"/>
      <c r="AC399" s="101"/>
    </row>
    <row r="400" spans="2:29">
      <c r="B400" s="63"/>
      <c r="C400" s="99"/>
      <c r="D400" s="63"/>
      <c r="E400" s="100"/>
      <c r="F400" s="71"/>
      <c r="G400" s="63"/>
      <c r="H400" s="63"/>
      <c r="I400" s="63"/>
      <c r="J400" s="63"/>
      <c r="K400" s="63"/>
      <c r="L400" s="63"/>
      <c r="M400" s="63"/>
      <c r="N400" s="63"/>
      <c r="O400" s="63"/>
      <c r="P400" s="63"/>
      <c r="Q400" s="63"/>
      <c r="R400" s="73"/>
      <c r="S400" s="63"/>
      <c r="T400" s="63"/>
      <c r="U400" s="63"/>
      <c r="V400" s="63"/>
      <c r="W400" s="63"/>
      <c r="X400" s="63"/>
      <c r="Y400" s="63"/>
      <c r="Z400" s="63"/>
      <c r="AA400" s="63"/>
      <c r="AB400" s="63"/>
      <c r="AC400" s="101"/>
    </row>
    <row r="401" spans="2:29">
      <c r="B401" s="63"/>
      <c r="C401" s="99"/>
      <c r="D401" s="63"/>
      <c r="E401" s="100"/>
      <c r="F401" s="71"/>
      <c r="G401" s="63"/>
      <c r="H401" s="63"/>
      <c r="I401" s="63"/>
      <c r="J401" s="63"/>
      <c r="K401" s="63"/>
      <c r="L401" s="63"/>
      <c r="M401" s="63"/>
      <c r="N401" s="63"/>
      <c r="O401" s="63"/>
      <c r="P401" s="63"/>
      <c r="Q401" s="63"/>
      <c r="R401" s="73"/>
      <c r="S401" s="63"/>
      <c r="T401" s="63"/>
      <c r="U401" s="63"/>
      <c r="V401" s="63"/>
      <c r="W401" s="63"/>
      <c r="X401" s="63"/>
      <c r="Y401" s="63"/>
      <c r="Z401" s="63"/>
      <c r="AA401" s="63"/>
      <c r="AB401" s="63"/>
      <c r="AC401" s="101"/>
    </row>
    <row r="402" spans="2:29">
      <c r="B402" s="63"/>
      <c r="C402" s="99"/>
      <c r="D402" s="63"/>
      <c r="E402" s="100"/>
      <c r="F402" s="71"/>
      <c r="G402" s="63"/>
      <c r="H402" s="63"/>
      <c r="I402" s="63"/>
      <c r="J402" s="63"/>
      <c r="K402" s="63"/>
      <c r="L402" s="63"/>
      <c r="M402" s="63"/>
      <c r="N402" s="63"/>
      <c r="O402" s="63"/>
      <c r="P402" s="63"/>
      <c r="Q402" s="63"/>
      <c r="R402" s="73"/>
      <c r="S402" s="63"/>
      <c r="T402" s="63"/>
      <c r="U402" s="63"/>
      <c r="V402" s="63"/>
      <c r="W402" s="63"/>
      <c r="X402" s="63"/>
      <c r="Y402" s="63"/>
      <c r="Z402" s="63"/>
      <c r="AA402" s="63"/>
      <c r="AB402" s="63"/>
      <c r="AC402" s="101"/>
    </row>
    <row r="403" spans="2:29">
      <c r="B403" s="63"/>
      <c r="C403" s="99"/>
      <c r="D403" s="63"/>
      <c r="E403" s="100"/>
      <c r="F403" s="71"/>
      <c r="G403" s="63"/>
      <c r="H403" s="63"/>
      <c r="I403" s="63"/>
      <c r="J403" s="63"/>
      <c r="K403" s="63"/>
      <c r="L403" s="63"/>
      <c r="M403" s="63"/>
      <c r="N403" s="63"/>
      <c r="O403" s="63"/>
      <c r="P403" s="63"/>
      <c r="Q403" s="63"/>
      <c r="R403" s="73"/>
      <c r="S403" s="63"/>
      <c r="T403" s="63"/>
      <c r="U403" s="63"/>
      <c r="V403" s="63"/>
      <c r="W403" s="63"/>
      <c r="X403" s="63"/>
      <c r="Y403" s="63"/>
      <c r="Z403" s="63"/>
      <c r="AA403" s="63"/>
      <c r="AB403" s="63"/>
      <c r="AC403" s="101"/>
    </row>
    <row r="404" spans="2:29">
      <c r="B404" s="63"/>
      <c r="C404" s="99"/>
      <c r="D404" s="63"/>
      <c r="E404" s="100"/>
      <c r="F404" s="71"/>
      <c r="G404" s="63"/>
      <c r="H404" s="63"/>
      <c r="I404" s="63"/>
      <c r="J404" s="63"/>
      <c r="K404" s="63"/>
      <c r="L404" s="63"/>
      <c r="M404" s="63"/>
      <c r="N404" s="63"/>
      <c r="O404" s="63"/>
      <c r="P404" s="63"/>
      <c r="Q404" s="63"/>
      <c r="R404" s="73"/>
      <c r="S404" s="63"/>
      <c r="T404" s="63"/>
      <c r="U404" s="63"/>
      <c r="V404" s="63"/>
      <c r="W404" s="63"/>
      <c r="X404" s="63"/>
      <c r="Y404" s="63"/>
      <c r="Z404" s="63"/>
      <c r="AA404" s="63"/>
      <c r="AB404" s="63"/>
      <c r="AC404" s="101"/>
    </row>
    <row r="405" spans="2:29">
      <c r="B405" s="63"/>
      <c r="C405" s="99"/>
      <c r="D405" s="63"/>
      <c r="E405" s="100"/>
      <c r="F405" s="71"/>
      <c r="G405" s="63"/>
      <c r="H405" s="63"/>
      <c r="I405" s="63"/>
      <c r="J405" s="63"/>
      <c r="K405" s="63"/>
      <c r="L405" s="63"/>
      <c r="M405" s="63"/>
      <c r="N405" s="63"/>
      <c r="O405" s="63"/>
      <c r="P405" s="63"/>
      <c r="Q405" s="63"/>
      <c r="R405" s="73"/>
      <c r="S405" s="63"/>
      <c r="T405" s="63"/>
      <c r="U405" s="63"/>
      <c r="V405" s="63"/>
      <c r="W405" s="63"/>
      <c r="X405" s="63"/>
      <c r="Y405" s="63"/>
      <c r="Z405" s="63"/>
      <c r="AA405" s="63"/>
      <c r="AB405" s="63"/>
      <c r="AC405" s="101"/>
    </row>
    <row r="406" spans="2:29">
      <c r="B406" s="63"/>
      <c r="C406" s="99"/>
      <c r="D406" s="63"/>
      <c r="E406" s="100"/>
      <c r="F406" s="71"/>
      <c r="G406" s="63"/>
      <c r="H406" s="63"/>
      <c r="I406" s="63"/>
      <c r="J406" s="63"/>
      <c r="K406" s="63"/>
      <c r="L406" s="63"/>
      <c r="M406" s="63"/>
      <c r="N406" s="63"/>
      <c r="O406" s="63"/>
      <c r="P406" s="63"/>
      <c r="Q406" s="63"/>
      <c r="R406" s="73"/>
      <c r="S406" s="63"/>
      <c r="T406" s="63"/>
      <c r="U406" s="63"/>
      <c r="V406" s="63"/>
      <c r="W406" s="63"/>
      <c r="X406" s="63"/>
      <c r="Y406" s="63"/>
      <c r="Z406" s="63"/>
      <c r="AA406" s="63"/>
      <c r="AB406" s="63"/>
      <c r="AC406" s="101"/>
    </row>
    <row r="407" spans="2:29">
      <c r="B407" s="63"/>
      <c r="C407" s="99"/>
      <c r="D407" s="63"/>
      <c r="E407" s="100"/>
      <c r="F407" s="71"/>
      <c r="G407" s="63"/>
      <c r="H407" s="63"/>
      <c r="I407" s="63"/>
      <c r="J407" s="63"/>
      <c r="K407" s="63"/>
      <c r="L407" s="63"/>
      <c r="M407" s="63"/>
      <c r="N407" s="63"/>
      <c r="O407" s="63"/>
      <c r="P407" s="63"/>
      <c r="Q407" s="63"/>
      <c r="R407" s="73"/>
      <c r="S407" s="63"/>
      <c r="T407" s="63"/>
      <c r="U407" s="63"/>
      <c r="V407" s="63"/>
      <c r="W407" s="63"/>
      <c r="X407" s="63"/>
      <c r="Y407" s="63"/>
      <c r="Z407" s="63"/>
      <c r="AA407" s="63"/>
      <c r="AB407" s="63"/>
      <c r="AC407" s="101"/>
    </row>
    <row r="408" spans="2:29">
      <c r="B408" s="63"/>
      <c r="C408" s="99"/>
      <c r="D408" s="63"/>
      <c r="E408" s="100"/>
      <c r="F408" s="71"/>
      <c r="G408" s="63"/>
      <c r="H408" s="63"/>
      <c r="I408" s="63"/>
      <c r="J408" s="63"/>
      <c r="K408" s="63"/>
      <c r="L408" s="63"/>
      <c r="M408" s="63"/>
      <c r="N408" s="63"/>
      <c r="O408" s="63"/>
      <c r="P408" s="63"/>
      <c r="Q408" s="63"/>
      <c r="R408" s="73"/>
      <c r="S408" s="63"/>
      <c r="T408" s="63"/>
      <c r="U408" s="63"/>
      <c r="V408" s="63"/>
      <c r="W408" s="63"/>
      <c r="X408" s="63"/>
      <c r="Y408" s="63"/>
      <c r="Z408" s="63"/>
      <c r="AA408" s="63"/>
      <c r="AB408" s="63"/>
      <c r="AC408" s="101"/>
    </row>
    <row r="409" spans="2:29">
      <c r="B409" s="63"/>
      <c r="C409" s="99"/>
      <c r="D409" s="63"/>
      <c r="E409" s="100"/>
      <c r="F409" s="71"/>
      <c r="G409" s="63"/>
      <c r="H409" s="63"/>
      <c r="I409" s="63"/>
      <c r="J409" s="63"/>
      <c r="K409" s="63"/>
      <c r="L409" s="63"/>
      <c r="M409" s="63"/>
      <c r="N409" s="63"/>
      <c r="O409" s="63"/>
      <c r="P409" s="63"/>
      <c r="Q409" s="63"/>
      <c r="R409" s="73"/>
      <c r="S409" s="63"/>
      <c r="T409" s="63"/>
      <c r="U409" s="63"/>
      <c r="V409" s="63"/>
      <c r="W409" s="63"/>
      <c r="X409" s="63"/>
      <c r="Y409" s="63"/>
      <c r="Z409" s="63"/>
      <c r="AA409" s="63"/>
      <c r="AB409" s="63"/>
      <c r="AC409" s="101"/>
    </row>
    <row r="410" spans="2:29">
      <c r="B410" s="63"/>
      <c r="C410" s="99"/>
      <c r="D410" s="63"/>
      <c r="E410" s="100"/>
      <c r="F410" s="71"/>
      <c r="G410" s="63"/>
      <c r="H410" s="63"/>
      <c r="I410" s="63"/>
      <c r="J410" s="63"/>
      <c r="K410" s="63"/>
      <c r="L410" s="63"/>
      <c r="M410" s="63"/>
      <c r="N410" s="63"/>
      <c r="O410" s="63"/>
      <c r="P410" s="63"/>
      <c r="Q410" s="63"/>
      <c r="R410" s="73"/>
      <c r="S410" s="63"/>
      <c r="T410" s="63"/>
      <c r="U410" s="63"/>
      <c r="V410" s="63"/>
      <c r="W410" s="63"/>
      <c r="X410" s="63"/>
      <c r="Y410" s="63"/>
      <c r="Z410" s="63"/>
      <c r="AA410" s="63"/>
      <c r="AB410" s="63"/>
      <c r="AC410" s="101"/>
    </row>
    <row r="411" spans="2:29">
      <c r="B411" s="63"/>
      <c r="C411" s="99"/>
      <c r="D411" s="63"/>
      <c r="E411" s="100"/>
      <c r="F411" s="71"/>
      <c r="G411" s="63"/>
      <c r="H411" s="63"/>
      <c r="I411" s="63"/>
      <c r="J411" s="63"/>
      <c r="K411" s="63"/>
      <c r="L411" s="63"/>
      <c r="M411" s="63"/>
      <c r="N411" s="63"/>
      <c r="O411" s="63"/>
      <c r="P411" s="63"/>
      <c r="Q411" s="63"/>
      <c r="R411" s="73"/>
      <c r="S411" s="63"/>
      <c r="T411" s="63"/>
      <c r="U411" s="63"/>
      <c r="V411" s="63"/>
      <c r="W411" s="63"/>
      <c r="X411" s="63"/>
      <c r="Y411" s="63"/>
      <c r="Z411" s="63"/>
      <c r="AA411" s="63"/>
      <c r="AB411" s="63"/>
      <c r="AC411" s="101"/>
    </row>
    <row r="412" spans="2:29">
      <c r="B412" s="63"/>
      <c r="C412" s="99"/>
      <c r="D412" s="63"/>
      <c r="E412" s="100"/>
      <c r="F412" s="71"/>
      <c r="G412" s="63"/>
      <c r="H412" s="63"/>
      <c r="I412" s="63"/>
      <c r="J412" s="63"/>
      <c r="K412" s="63"/>
      <c r="L412" s="63"/>
      <c r="M412" s="63"/>
      <c r="N412" s="63"/>
      <c r="O412" s="63"/>
      <c r="P412" s="63"/>
      <c r="Q412" s="63"/>
      <c r="R412" s="73"/>
      <c r="S412" s="63"/>
      <c r="T412" s="63"/>
      <c r="U412" s="63"/>
      <c r="V412" s="63"/>
      <c r="W412" s="63"/>
      <c r="X412" s="63"/>
      <c r="Y412" s="63"/>
      <c r="Z412" s="63"/>
      <c r="AA412" s="63"/>
      <c r="AB412" s="63"/>
      <c r="AC412" s="101"/>
    </row>
    <row r="413" spans="2:29">
      <c r="B413" s="63"/>
      <c r="C413" s="99"/>
      <c r="D413" s="63"/>
      <c r="E413" s="100"/>
      <c r="F413" s="71"/>
      <c r="G413" s="63"/>
      <c r="H413" s="63"/>
      <c r="I413" s="63"/>
      <c r="J413" s="63"/>
      <c r="K413" s="63"/>
      <c r="L413" s="63"/>
      <c r="M413" s="63"/>
      <c r="N413" s="63"/>
      <c r="O413" s="63"/>
      <c r="P413" s="63"/>
      <c r="Q413" s="63"/>
      <c r="R413" s="73"/>
      <c r="S413" s="63"/>
      <c r="T413" s="63"/>
      <c r="U413" s="63"/>
      <c r="V413" s="63"/>
      <c r="W413" s="63"/>
      <c r="X413" s="63"/>
      <c r="Y413" s="63"/>
      <c r="Z413" s="63"/>
      <c r="AA413" s="63"/>
      <c r="AB413" s="63"/>
      <c r="AC413" s="101"/>
    </row>
    <row r="414" spans="2:29">
      <c r="B414" s="63"/>
      <c r="C414" s="99"/>
      <c r="D414" s="63"/>
      <c r="E414" s="100"/>
      <c r="F414" s="71"/>
      <c r="G414" s="63"/>
      <c r="H414" s="63"/>
      <c r="I414" s="63"/>
      <c r="J414" s="63"/>
      <c r="K414" s="63"/>
      <c r="L414" s="63"/>
      <c r="M414" s="63"/>
      <c r="N414" s="63"/>
      <c r="O414" s="63"/>
      <c r="P414" s="63"/>
      <c r="Q414" s="63"/>
      <c r="R414" s="73"/>
      <c r="S414" s="63"/>
      <c r="T414" s="63"/>
      <c r="U414" s="63"/>
      <c r="V414" s="63"/>
      <c r="W414" s="63"/>
      <c r="X414" s="63"/>
      <c r="Y414" s="63"/>
      <c r="Z414" s="63"/>
      <c r="AA414" s="63"/>
      <c r="AB414" s="63"/>
      <c r="AC414" s="101"/>
    </row>
    <row r="415" spans="2:29">
      <c r="B415" s="63"/>
      <c r="C415" s="99"/>
      <c r="D415" s="63"/>
      <c r="E415" s="100"/>
      <c r="F415" s="71"/>
      <c r="G415" s="63"/>
      <c r="H415" s="63"/>
      <c r="I415" s="63"/>
      <c r="J415" s="63"/>
      <c r="K415" s="63"/>
      <c r="L415" s="63"/>
      <c r="M415" s="63"/>
      <c r="N415" s="63"/>
      <c r="O415" s="63"/>
      <c r="P415" s="63"/>
      <c r="Q415" s="63"/>
      <c r="R415" s="73"/>
      <c r="S415" s="63"/>
      <c r="T415" s="63"/>
      <c r="U415" s="63"/>
      <c r="V415" s="63"/>
      <c r="W415" s="63"/>
      <c r="X415" s="63"/>
      <c r="Y415" s="63"/>
      <c r="Z415" s="63"/>
      <c r="AA415" s="63"/>
      <c r="AB415" s="63"/>
      <c r="AC415" s="101"/>
    </row>
    <row r="416" spans="2:29">
      <c r="B416" s="63"/>
      <c r="C416" s="99"/>
      <c r="D416" s="63"/>
      <c r="E416" s="100"/>
      <c r="F416" s="71"/>
      <c r="G416" s="63"/>
      <c r="H416" s="63"/>
      <c r="I416" s="63"/>
      <c r="J416" s="63"/>
      <c r="K416" s="63"/>
      <c r="L416" s="63"/>
      <c r="M416" s="63"/>
      <c r="N416" s="63"/>
      <c r="O416" s="63"/>
      <c r="P416" s="63"/>
      <c r="Q416" s="63"/>
      <c r="R416" s="73"/>
      <c r="S416" s="63"/>
      <c r="T416" s="63"/>
      <c r="U416" s="63"/>
      <c r="V416" s="63"/>
      <c r="W416" s="63"/>
      <c r="X416" s="63"/>
      <c r="Y416" s="63"/>
      <c r="Z416" s="63"/>
      <c r="AA416" s="63"/>
      <c r="AB416" s="63"/>
      <c r="AC416" s="101"/>
    </row>
    <row r="417" spans="2:29">
      <c r="B417" s="63"/>
      <c r="C417" s="99"/>
      <c r="D417" s="63"/>
      <c r="E417" s="100"/>
      <c r="F417" s="71"/>
      <c r="G417" s="63"/>
      <c r="H417" s="63"/>
      <c r="I417" s="63"/>
      <c r="J417" s="63"/>
      <c r="K417" s="63"/>
      <c r="L417" s="63"/>
      <c r="M417" s="63"/>
      <c r="N417" s="63"/>
      <c r="O417" s="63"/>
      <c r="P417" s="63"/>
      <c r="Q417" s="63"/>
      <c r="R417" s="73"/>
      <c r="S417" s="63"/>
      <c r="T417" s="63"/>
      <c r="U417" s="63"/>
      <c r="V417" s="63"/>
      <c r="W417" s="63"/>
      <c r="X417" s="63"/>
      <c r="Y417" s="63"/>
      <c r="Z417" s="63"/>
      <c r="AA417" s="63"/>
      <c r="AB417" s="63"/>
      <c r="AC417" s="101"/>
    </row>
    <row r="418" spans="2:29">
      <c r="B418" s="63"/>
      <c r="C418" s="99"/>
      <c r="D418" s="63"/>
      <c r="E418" s="100"/>
      <c r="F418" s="71"/>
      <c r="G418" s="63"/>
      <c r="H418" s="63"/>
      <c r="I418" s="63"/>
      <c r="J418" s="63"/>
      <c r="K418" s="63"/>
      <c r="L418" s="63"/>
      <c r="M418" s="63"/>
      <c r="N418" s="63"/>
      <c r="O418" s="63"/>
      <c r="P418" s="63"/>
      <c r="Q418" s="63"/>
      <c r="R418" s="73"/>
      <c r="S418" s="63"/>
      <c r="T418" s="63"/>
      <c r="U418" s="63"/>
      <c r="V418" s="63"/>
      <c r="W418" s="63"/>
      <c r="X418" s="63"/>
      <c r="Y418" s="63"/>
      <c r="Z418" s="63"/>
      <c r="AA418" s="63"/>
      <c r="AB418" s="63"/>
      <c r="AC418" s="101"/>
    </row>
    <row r="419" spans="2:29">
      <c r="B419" s="63"/>
      <c r="C419" s="99"/>
      <c r="D419" s="63"/>
      <c r="E419" s="100"/>
      <c r="F419" s="71"/>
      <c r="G419" s="63"/>
      <c r="H419" s="63"/>
      <c r="I419" s="63"/>
      <c r="J419" s="63"/>
      <c r="K419" s="63"/>
      <c r="L419" s="63"/>
      <c r="M419" s="63"/>
      <c r="N419" s="63"/>
      <c r="O419" s="63"/>
      <c r="P419" s="63"/>
      <c r="Q419" s="63"/>
      <c r="R419" s="73"/>
      <c r="S419" s="63"/>
      <c r="T419" s="63"/>
      <c r="U419" s="63"/>
      <c r="V419" s="63"/>
      <c r="W419" s="63"/>
      <c r="X419" s="63"/>
      <c r="Y419" s="63"/>
      <c r="Z419" s="63"/>
      <c r="AA419" s="63"/>
      <c r="AB419" s="63"/>
      <c r="AC419" s="101"/>
    </row>
    <row r="420" spans="2:29">
      <c r="B420" s="63"/>
      <c r="C420" s="99"/>
      <c r="D420" s="63"/>
      <c r="E420" s="100"/>
      <c r="F420" s="71"/>
      <c r="G420" s="63"/>
      <c r="H420" s="63"/>
      <c r="I420" s="63"/>
      <c r="J420" s="63"/>
      <c r="K420" s="63"/>
      <c r="L420" s="63"/>
      <c r="M420" s="63"/>
      <c r="N420" s="63"/>
      <c r="O420" s="63"/>
      <c r="P420" s="63"/>
      <c r="Q420" s="63"/>
      <c r="R420" s="73"/>
      <c r="S420" s="63"/>
      <c r="T420" s="63"/>
      <c r="U420" s="63"/>
      <c r="V420" s="63"/>
      <c r="W420" s="63"/>
      <c r="X420" s="63"/>
      <c r="Y420" s="63"/>
      <c r="Z420" s="63"/>
      <c r="AA420" s="63"/>
      <c r="AB420" s="63"/>
      <c r="AC420" s="101"/>
    </row>
    <row r="421" spans="2:29">
      <c r="B421" s="63"/>
      <c r="C421" s="99"/>
      <c r="D421" s="63"/>
      <c r="E421" s="100"/>
      <c r="F421" s="71"/>
      <c r="G421" s="63"/>
      <c r="H421" s="63"/>
      <c r="I421" s="63"/>
      <c r="J421" s="63"/>
      <c r="K421" s="63"/>
      <c r="L421" s="63"/>
      <c r="M421" s="63"/>
      <c r="N421" s="63"/>
      <c r="O421" s="63"/>
      <c r="P421" s="63"/>
      <c r="Q421" s="63"/>
      <c r="R421" s="73"/>
      <c r="S421" s="63"/>
      <c r="T421" s="63"/>
      <c r="U421" s="63"/>
      <c r="V421" s="63"/>
      <c r="W421" s="63"/>
      <c r="X421" s="63"/>
      <c r="Y421" s="63"/>
      <c r="Z421" s="63"/>
      <c r="AA421" s="63"/>
      <c r="AB421" s="63"/>
      <c r="AC421" s="101"/>
    </row>
    <row r="422" spans="2:29">
      <c r="B422" s="63"/>
      <c r="C422" s="99"/>
      <c r="D422" s="63"/>
      <c r="E422" s="100"/>
      <c r="F422" s="71"/>
      <c r="G422" s="63"/>
      <c r="H422" s="63"/>
      <c r="I422" s="63"/>
      <c r="J422" s="63"/>
      <c r="K422" s="63"/>
      <c r="L422" s="63"/>
      <c r="M422" s="63"/>
      <c r="N422" s="63"/>
      <c r="O422" s="63"/>
      <c r="P422" s="63"/>
      <c r="Q422" s="63"/>
      <c r="R422" s="73"/>
      <c r="S422" s="63"/>
      <c r="T422" s="63"/>
      <c r="U422" s="63"/>
      <c r="V422" s="63"/>
      <c r="W422" s="63"/>
      <c r="X422" s="63"/>
      <c r="Y422" s="63"/>
      <c r="Z422" s="63"/>
      <c r="AA422" s="63"/>
      <c r="AB422" s="63"/>
      <c r="AC422" s="101"/>
    </row>
    <row r="423" spans="2:29">
      <c r="B423" s="63"/>
      <c r="C423" s="99"/>
      <c r="D423" s="63"/>
      <c r="E423" s="100"/>
      <c r="F423" s="71"/>
      <c r="G423" s="63"/>
      <c r="H423" s="63"/>
      <c r="I423" s="63"/>
      <c r="J423" s="63"/>
      <c r="K423" s="63"/>
      <c r="L423" s="63"/>
      <c r="M423" s="63"/>
      <c r="N423" s="63"/>
      <c r="O423" s="63"/>
      <c r="P423" s="63"/>
      <c r="Q423" s="63"/>
      <c r="R423" s="73"/>
      <c r="S423" s="63"/>
      <c r="T423" s="63"/>
      <c r="U423" s="63"/>
      <c r="V423" s="63"/>
      <c r="W423" s="63"/>
      <c r="X423" s="63"/>
      <c r="Y423" s="63"/>
      <c r="Z423" s="63"/>
      <c r="AA423" s="63"/>
      <c r="AB423" s="63"/>
      <c r="AC423" s="101"/>
    </row>
    <row r="424" spans="2:29">
      <c r="B424" s="63"/>
      <c r="C424" s="99"/>
      <c r="D424" s="63"/>
      <c r="E424" s="100"/>
      <c r="F424" s="71"/>
      <c r="G424" s="63"/>
      <c r="H424" s="63"/>
      <c r="I424" s="63"/>
      <c r="J424" s="63"/>
      <c r="K424" s="63"/>
      <c r="L424" s="63"/>
      <c r="M424" s="63"/>
      <c r="N424" s="63"/>
      <c r="O424" s="63"/>
      <c r="P424" s="63"/>
      <c r="Q424" s="63"/>
      <c r="R424" s="73"/>
      <c r="S424" s="63"/>
      <c r="T424" s="63"/>
      <c r="U424" s="63"/>
      <c r="V424" s="63"/>
      <c r="W424" s="63"/>
      <c r="X424" s="63"/>
      <c r="Y424" s="63"/>
      <c r="Z424" s="63"/>
      <c r="AA424" s="63"/>
      <c r="AB424" s="63"/>
      <c r="AC424" s="101"/>
    </row>
    <row r="425" spans="2:29">
      <c r="B425" s="63"/>
      <c r="C425" s="99"/>
      <c r="D425" s="63"/>
      <c r="E425" s="100"/>
      <c r="F425" s="71"/>
      <c r="G425" s="63"/>
      <c r="H425" s="63"/>
      <c r="I425" s="63"/>
      <c r="J425" s="63"/>
      <c r="K425" s="63"/>
      <c r="L425" s="63"/>
      <c r="M425" s="63"/>
      <c r="N425" s="63"/>
      <c r="O425" s="63"/>
      <c r="P425" s="63"/>
      <c r="Q425" s="63"/>
      <c r="R425" s="73"/>
      <c r="S425" s="63"/>
      <c r="T425" s="63"/>
      <c r="U425" s="63"/>
      <c r="V425" s="63"/>
      <c r="W425" s="63"/>
      <c r="X425" s="63"/>
      <c r="Y425" s="63"/>
      <c r="Z425" s="63"/>
      <c r="AA425" s="63"/>
      <c r="AB425" s="63"/>
      <c r="AC425" s="101"/>
    </row>
    <row r="426" spans="2:29">
      <c r="B426" s="63"/>
      <c r="C426" s="99"/>
      <c r="D426" s="63"/>
      <c r="E426" s="100"/>
      <c r="F426" s="71"/>
      <c r="G426" s="63"/>
      <c r="H426" s="63"/>
      <c r="I426" s="63"/>
      <c r="J426" s="63"/>
      <c r="K426" s="63"/>
      <c r="L426" s="63"/>
      <c r="M426" s="63"/>
      <c r="N426" s="63"/>
      <c r="O426" s="63"/>
      <c r="P426" s="63"/>
      <c r="Q426" s="63"/>
      <c r="R426" s="73"/>
      <c r="S426" s="63"/>
      <c r="T426" s="63"/>
      <c r="U426" s="63"/>
      <c r="V426" s="63"/>
      <c r="W426" s="63"/>
      <c r="X426" s="63"/>
      <c r="Y426" s="63"/>
      <c r="Z426" s="63"/>
      <c r="AA426" s="63"/>
      <c r="AB426" s="63"/>
      <c r="AC426" s="101"/>
    </row>
    <row r="427" spans="2:29">
      <c r="B427" s="63"/>
      <c r="C427" s="99"/>
      <c r="D427" s="63"/>
      <c r="E427" s="100"/>
      <c r="F427" s="71"/>
      <c r="G427" s="63"/>
      <c r="H427" s="63"/>
      <c r="I427" s="63"/>
      <c r="J427" s="63"/>
      <c r="K427" s="63"/>
      <c r="L427" s="63"/>
      <c r="M427" s="63"/>
      <c r="N427" s="63"/>
      <c r="O427" s="63"/>
      <c r="P427" s="63"/>
      <c r="Q427" s="63"/>
      <c r="R427" s="73"/>
      <c r="S427" s="63"/>
      <c r="T427" s="63"/>
      <c r="U427" s="63"/>
      <c r="V427" s="63"/>
      <c r="W427" s="63"/>
      <c r="X427" s="63"/>
      <c r="Y427" s="63"/>
      <c r="Z427" s="63"/>
      <c r="AA427" s="63"/>
      <c r="AB427" s="63"/>
      <c r="AC427" s="101"/>
    </row>
    <row r="428" spans="2:29">
      <c r="B428" s="63"/>
      <c r="C428" s="99"/>
      <c r="D428" s="63"/>
      <c r="E428" s="100"/>
      <c r="F428" s="71"/>
      <c r="G428" s="63"/>
      <c r="H428" s="63"/>
      <c r="I428" s="63"/>
      <c r="J428" s="63"/>
      <c r="K428" s="63"/>
      <c r="L428" s="63"/>
      <c r="M428" s="63"/>
      <c r="N428" s="63"/>
      <c r="O428" s="63"/>
      <c r="P428" s="63"/>
      <c r="Q428" s="63"/>
      <c r="R428" s="73"/>
      <c r="S428" s="63"/>
      <c r="T428" s="63"/>
      <c r="U428" s="63"/>
      <c r="V428" s="63"/>
      <c r="W428" s="63"/>
      <c r="X428" s="63"/>
      <c r="Y428" s="63"/>
      <c r="Z428" s="63"/>
      <c r="AA428" s="63"/>
      <c r="AB428" s="63"/>
      <c r="AC428" s="101"/>
    </row>
    <row r="429" spans="2:29">
      <c r="B429" s="63"/>
      <c r="C429" s="99"/>
      <c r="D429" s="63"/>
      <c r="E429" s="100"/>
      <c r="F429" s="71"/>
      <c r="G429" s="63"/>
      <c r="H429" s="63"/>
      <c r="I429" s="63"/>
      <c r="J429" s="63"/>
      <c r="K429" s="63"/>
      <c r="L429" s="63"/>
      <c r="M429" s="63"/>
      <c r="N429" s="63"/>
      <c r="O429" s="63"/>
      <c r="P429" s="63"/>
      <c r="Q429" s="63"/>
      <c r="R429" s="73"/>
      <c r="S429" s="63"/>
      <c r="T429" s="63"/>
      <c r="U429" s="63"/>
      <c r="V429" s="63"/>
      <c r="W429" s="63"/>
      <c r="X429" s="63"/>
      <c r="Y429" s="63"/>
      <c r="Z429" s="63"/>
      <c r="AA429" s="63"/>
      <c r="AB429" s="63"/>
      <c r="AC429" s="101"/>
    </row>
    <row r="430" spans="2:29">
      <c r="B430" s="63"/>
      <c r="C430" s="99"/>
      <c r="D430" s="63"/>
      <c r="E430" s="100"/>
      <c r="F430" s="71"/>
      <c r="G430" s="63"/>
      <c r="H430" s="63"/>
      <c r="I430" s="63"/>
      <c r="J430" s="63"/>
      <c r="K430" s="63"/>
      <c r="L430" s="63"/>
      <c r="M430" s="63"/>
      <c r="N430" s="63"/>
      <c r="O430" s="63"/>
      <c r="P430" s="63"/>
      <c r="Q430" s="63"/>
      <c r="R430" s="73"/>
      <c r="S430" s="63"/>
      <c r="T430" s="63"/>
      <c r="U430" s="63"/>
      <c r="V430" s="63"/>
      <c r="W430" s="63"/>
      <c r="X430" s="63"/>
      <c r="Y430" s="63"/>
      <c r="Z430" s="63"/>
      <c r="AA430" s="63"/>
      <c r="AB430" s="63"/>
      <c r="AC430" s="101"/>
    </row>
    <row r="431" spans="2:29">
      <c r="B431" s="63"/>
      <c r="C431" s="99"/>
      <c r="D431" s="63"/>
      <c r="E431" s="100"/>
      <c r="F431" s="71"/>
      <c r="G431" s="63"/>
      <c r="H431" s="63"/>
      <c r="I431" s="63"/>
      <c r="J431" s="63"/>
      <c r="K431" s="63"/>
      <c r="L431" s="63"/>
      <c r="M431" s="63"/>
      <c r="N431" s="63"/>
      <c r="O431" s="63"/>
      <c r="P431" s="63"/>
      <c r="Q431" s="63"/>
      <c r="R431" s="73"/>
      <c r="S431" s="63"/>
      <c r="T431" s="63"/>
      <c r="U431" s="63"/>
      <c r="V431" s="63"/>
      <c r="W431" s="63"/>
      <c r="X431" s="63"/>
      <c r="Y431" s="63"/>
      <c r="Z431" s="63"/>
      <c r="AA431" s="63"/>
      <c r="AB431" s="63"/>
      <c r="AC431" s="101"/>
    </row>
    <row r="432" spans="2:29">
      <c r="B432" s="63"/>
      <c r="C432" s="99"/>
      <c r="D432" s="63"/>
      <c r="E432" s="100"/>
      <c r="F432" s="71"/>
      <c r="G432" s="63"/>
      <c r="H432" s="63"/>
      <c r="I432" s="63"/>
      <c r="J432" s="63"/>
      <c r="K432" s="63"/>
      <c r="L432" s="63"/>
      <c r="M432" s="63"/>
      <c r="N432" s="63"/>
      <c r="O432" s="63"/>
      <c r="P432" s="63"/>
      <c r="Q432" s="63"/>
      <c r="R432" s="73"/>
      <c r="S432" s="63"/>
      <c r="T432" s="63"/>
      <c r="U432" s="63"/>
      <c r="V432" s="63"/>
      <c r="W432" s="63"/>
      <c r="X432" s="63"/>
      <c r="Y432" s="63"/>
      <c r="Z432" s="63"/>
      <c r="AA432" s="63"/>
      <c r="AB432" s="63"/>
      <c r="AC432" s="101"/>
    </row>
    <row r="433" spans="2:29">
      <c r="B433" s="63"/>
      <c r="C433" s="99"/>
      <c r="D433" s="63"/>
      <c r="E433" s="100"/>
      <c r="F433" s="71"/>
      <c r="G433" s="63"/>
      <c r="H433" s="63"/>
      <c r="I433" s="63"/>
      <c r="J433" s="63"/>
      <c r="K433" s="63"/>
      <c r="L433" s="63"/>
      <c r="M433" s="63"/>
      <c r="N433" s="63"/>
      <c r="O433" s="63"/>
      <c r="P433" s="63"/>
      <c r="Q433" s="63"/>
      <c r="R433" s="73"/>
      <c r="S433" s="63"/>
      <c r="T433" s="63"/>
      <c r="U433" s="63"/>
      <c r="V433" s="63"/>
      <c r="W433" s="63"/>
      <c r="X433" s="63"/>
      <c r="Y433" s="63"/>
      <c r="Z433" s="63"/>
      <c r="AA433" s="63"/>
      <c r="AB433" s="63"/>
      <c r="AC433" s="101"/>
    </row>
    <row r="434" spans="2:29">
      <c r="B434" s="63"/>
      <c r="C434" s="99"/>
      <c r="D434" s="63"/>
      <c r="E434" s="100"/>
      <c r="F434" s="71"/>
      <c r="G434" s="63"/>
      <c r="H434" s="63"/>
      <c r="I434" s="63"/>
      <c r="J434" s="63"/>
      <c r="K434" s="63"/>
      <c r="L434" s="63"/>
      <c r="M434" s="63"/>
      <c r="N434" s="63"/>
      <c r="O434" s="63"/>
      <c r="P434" s="63"/>
      <c r="Q434" s="63"/>
      <c r="R434" s="73"/>
      <c r="S434" s="63"/>
      <c r="T434" s="63"/>
      <c r="U434" s="63"/>
      <c r="V434" s="63"/>
      <c r="W434" s="63"/>
      <c r="X434" s="63"/>
      <c r="Y434" s="63"/>
      <c r="Z434" s="63"/>
      <c r="AA434" s="63"/>
      <c r="AB434" s="63"/>
      <c r="AC434" s="101"/>
    </row>
    <row r="435" spans="2:29">
      <c r="B435" s="63"/>
      <c r="C435" s="99"/>
      <c r="D435" s="63"/>
      <c r="E435" s="100"/>
      <c r="F435" s="71"/>
      <c r="G435" s="63"/>
      <c r="H435" s="63"/>
      <c r="I435" s="63"/>
      <c r="J435" s="63"/>
      <c r="K435" s="63"/>
      <c r="L435" s="63"/>
      <c r="M435" s="63"/>
      <c r="N435" s="63"/>
      <c r="O435" s="63"/>
      <c r="P435" s="63"/>
      <c r="Q435" s="63"/>
      <c r="R435" s="73"/>
      <c r="S435" s="63"/>
      <c r="T435" s="63"/>
      <c r="U435" s="63"/>
      <c r="V435" s="63"/>
      <c r="W435" s="63"/>
      <c r="X435" s="63"/>
      <c r="Y435" s="63"/>
      <c r="Z435" s="63"/>
      <c r="AA435" s="63"/>
      <c r="AB435" s="63"/>
      <c r="AC435" s="101"/>
    </row>
    <row r="436" spans="2:29">
      <c r="B436" s="63"/>
      <c r="C436" s="99"/>
      <c r="D436" s="63"/>
      <c r="E436" s="100"/>
      <c r="F436" s="71"/>
      <c r="G436" s="63"/>
      <c r="H436" s="63"/>
      <c r="I436" s="63"/>
      <c r="J436" s="63"/>
      <c r="K436" s="63"/>
      <c r="L436" s="63"/>
      <c r="M436" s="63"/>
      <c r="N436" s="63"/>
      <c r="O436" s="63"/>
      <c r="P436" s="63"/>
      <c r="Q436" s="63"/>
      <c r="R436" s="73"/>
      <c r="S436" s="63"/>
      <c r="T436" s="63"/>
      <c r="U436" s="63"/>
      <c r="V436" s="63"/>
      <c r="W436" s="63"/>
      <c r="X436" s="63"/>
      <c r="Y436" s="63"/>
      <c r="Z436" s="63"/>
      <c r="AA436" s="63"/>
      <c r="AB436" s="63"/>
      <c r="AC436" s="101"/>
    </row>
    <row r="437" spans="2:29">
      <c r="B437" s="63"/>
      <c r="C437" s="99"/>
      <c r="D437" s="63"/>
      <c r="E437" s="100"/>
      <c r="F437" s="71"/>
      <c r="G437" s="63"/>
      <c r="H437" s="63"/>
      <c r="I437" s="63"/>
      <c r="J437" s="63"/>
      <c r="K437" s="63"/>
      <c r="L437" s="63"/>
      <c r="M437" s="63"/>
      <c r="N437" s="63"/>
      <c r="O437" s="63"/>
      <c r="P437" s="63"/>
      <c r="Q437" s="63"/>
      <c r="R437" s="73"/>
      <c r="S437" s="63"/>
      <c r="T437" s="63"/>
      <c r="U437" s="63"/>
      <c r="V437" s="63"/>
      <c r="W437" s="63"/>
      <c r="X437" s="63"/>
      <c r="Y437" s="63"/>
      <c r="Z437" s="63"/>
      <c r="AA437" s="63"/>
      <c r="AB437" s="63"/>
      <c r="AC437" s="101"/>
    </row>
    <row r="438" spans="2:29">
      <c r="B438" s="63"/>
      <c r="C438" s="99"/>
      <c r="D438" s="63"/>
      <c r="E438" s="100"/>
      <c r="F438" s="71"/>
      <c r="G438" s="63"/>
      <c r="H438" s="63"/>
      <c r="I438" s="63"/>
      <c r="J438" s="63"/>
      <c r="K438" s="63"/>
      <c r="L438" s="63"/>
      <c r="M438" s="63"/>
      <c r="N438" s="63"/>
      <c r="O438" s="63"/>
      <c r="P438" s="63"/>
      <c r="Q438" s="63"/>
      <c r="R438" s="73"/>
      <c r="S438" s="63"/>
      <c r="T438" s="63"/>
      <c r="U438" s="63"/>
      <c r="V438" s="63"/>
      <c r="W438" s="63"/>
      <c r="X438" s="63"/>
      <c r="Y438" s="63"/>
      <c r="Z438" s="63"/>
      <c r="AA438" s="63"/>
      <c r="AB438" s="63"/>
      <c r="AC438" s="101"/>
    </row>
    <row r="439" spans="2:29">
      <c r="B439" s="63"/>
      <c r="C439" s="99"/>
      <c r="D439" s="63"/>
      <c r="E439" s="100"/>
      <c r="F439" s="71"/>
      <c r="G439" s="63"/>
      <c r="H439" s="63"/>
      <c r="I439" s="63"/>
      <c r="J439" s="63"/>
      <c r="K439" s="63"/>
      <c r="L439" s="63"/>
      <c r="M439" s="63"/>
      <c r="N439" s="63"/>
      <c r="O439" s="63"/>
      <c r="P439" s="63"/>
      <c r="Q439" s="63"/>
      <c r="R439" s="73"/>
      <c r="S439" s="63"/>
      <c r="T439" s="63"/>
      <c r="U439" s="63"/>
      <c r="V439" s="63"/>
      <c r="W439" s="63"/>
      <c r="X439" s="63"/>
      <c r="Y439" s="63"/>
      <c r="Z439" s="63"/>
      <c r="AA439" s="63"/>
      <c r="AB439" s="63"/>
      <c r="AC439" s="101"/>
    </row>
    <row r="440" spans="2:29">
      <c r="B440" s="63"/>
      <c r="C440" s="99"/>
      <c r="D440" s="63"/>
      <c r="E440" s="100"/>
      <c r="F440" s="71"/>
      <c r="G440" s="63"/>
      <c r="H440" s="63"/>
      <c r="I440" s="63"/>
      <c r="J440" s="63"/>
      <c r="K440" s="63"/>
      <c r="L440" s="63"/>
      <c r="M440" s="63"/>
      <c r="N440" s="63"/>
      <c r="O440" s="63"/>
      <c r="P440" s="63"/>
      <c r="Q440" s="63"/>
      <c r="R440" s="73"/>
      <c r="S440" s="63"/>
      <c r="T440" s="63"/>
      <c r="U440" s="63"/>
      <c r="V440" s="63"/>
      <c r="W440" s="63"/>
      <c r="X440" s="63"/>
      <c r="Y440" s="63"/>
      <c r="Z440" s="63"/>
      <c r="AA440" s="63"/>
      <c r="AB440" s="63"/>
      <c r="AC440" s="101"/>
    </row>
    <row r="441" spans="2:29">
      <c r="B441" s="63"/>
      <c r="C441" s="99"/>
      <c r="D441" s="63"/>
      <c r="E441" s="100"/>
      <c r="F441" s="71"/>
      <c r="G441" s="63"/>
      <c r="H441" s="63"/>
      <c r="I441" s="63"/>
      <c r="J441" s="63"/>
      <c r="K441" s="63"/>
      <c r="L441" s="63"/>
      <c r="M441" s="63"/>
      <c r="N441" s="63"/>
      <c r="O441" s="63"/>
      <c r="P441" s="63"/>
      <c r="Q441" s="63"/>
      <c r="R441" s="73"/>
      <c r="S441" s="63"/>
      <c r="T441" s="63"/>
      <c r="U441" s="63"/>
      <c r="V441" s="63"/>
      <c r="W441" s="63"/>
      <c r="X441" s="63"/>
      <c r="Y441" s="63"/>
      <c r="Z441" s="63"/>
      <c r="AA441" s="63"/>
      <c r="AB441" s="63"/>
      <c r="AC441" s="101"/>
    </row>
    <row r="442" spans="2:29">
      <c r="B442" s="63"/>
      <c r="C442" s="99"/>
      <c r="D442" s="63"/>
      <c r="E442" s="100"/>
      <c r="F442" s="71"/>
      <c r="G442" s="63"/>
      <c r="H442" s="63"/>
      <c r="I442" s="63"/>
      <c r="J442" s="63"/>
      <c r="K442" s="63"/>
      <c r="L442" s="63"/>
      <c r="M442" s="63"/>
      <c r="N442" s="63"/>
      <c r="O442" s="63"/>
      <c r="P442" s="63"/>
      <c r="Q442" s="63"/>
      <c r="R442" s="73"/>
      <c r="S442" s="63"/>
      <c r="T442" s="63"/>
      <c r="U442" s="63"/>
      <c r="V442" s="63"/>
      <c r="W442" s="63"/>
      <c r="X442" s="63"/>
      <c r="Y442" s="63"/>
      <c r="Z442" s="63"/>
      <c r="AA442" s="63"/>
      <c r="AB442" s="63"/>
      <c r="AC442" s="101"/>
    </row>
    <row r="443" spans="2:29">
      <c r="B443" s="63"/>
      <c r="C443" s="99"/>
      <c r="D443" s="63"/>
      <c r="E443" s="100"/>
      <c r="F443" s="71"/>
      <c r="G443" s="63"/>
      <c r="H443" s="63"/>
      <c r="I443" s="63"/>
      <c r="J443" s="63"/>
      <c r="K443" s="63"/>
      <c r="L443" s="63"/>
      <c r="M443" s="63"/>
      <c r="N443" s="63"/>
      <c r="O443" s="63"/>
      <c r="P443" s="63"/>
      <c r="Q443" s="63"/>
      <c r="R443" s="73"/>
      <c r="S443" s="63"/>
      <c r="T443" s="63"/>
      <c r="U443" s="63"/>
      <c r="V443" s="63"/>
      <c r="W443" s="63"/>
      <c r="X443" s="63"/>
      <c r="Y443" s="63"/>
      <c r="Z443" s="63"/>
      <c r="AA443" s="63"/>
      <c r="AB443" s="63"/>
      <c r="AC443" s="101"/>
    </row>
    <row r="444" spans="2:29">
      <c r="B444" s="63"/>
      <c r="C444" s="99"/>
      <c r="D444" s="63"/>
      <c r="E444" s="100"/>
      <c r="F444" s="71"/>
      <c r="G444" s="63"/>
      <c r="H444" s="63"/>
      <c r="I444" s="63"/>
      <c r="J444" s="63"/>
      <c r="K444" s="63"/>
      <c r="L444" s="63"/>
      <c r="M444" s="63"/>
      <c r="N444" s="63"/>
      <c r="O444" s="63"/>
      <c r="P444" s="63"/>
      <c r="Q444" s="63"/>
      <c r="R444" s="73"/>
      <c r="S444" s="63"/>
      <c r="T444" s="63"/>
      <c r="U444" s="63"/>
      <c r="V444" s="63"/>
      <c r="W444" s="63"/>
      <c r="X444" s="63"/>
      <c r="Y444" s="63"/>
      <c r="Z444" s="63"/>
      <c r="AA444" s="63"/>
      <c r="AB444" s="63"/>
      <c r="AC444" s="101"/>
    </row>
    <row r="445" spans="2:29">
      <c r="B445" s="63"/>
      <c r="C445" s="99"/>
      <c r="D445" s="63"/>
      <c r="E445" s="100"/>
      <c r="F445" s="71"/>
      <c r="G445" s="63"/>
      <c r="H445" s="63"/>
      <c r="I445" s="63"/>
      <c r="J445" s="63"/>
      <c r="K445" s="63"/>
      <c r="L445" s="63"/>
      <c r="M445" s="63"/>
      <c r="N445" s="63"/>
      <c r="O445" s="63"/>
      <c r="P445" s="63"/>
      <c r="Q445" s="63"/>
      <c r="R445" s="73"/>
      <c r="S445" s="63"/>
      <c r="T445" s="63"/>
      <c r="U445" s="63"/>
      <c r="V445" s="63"/>
      <c r="W445" s="63"/>
      <c r="X445" s="63"/>
      <c r="Y445" s="63"/>
      <c r="Z445" s="63"/>
      <c r="AA445" s="63"/>
      <c r="AB445" s="63"/>
      <c r="AC445" s="101"/>
    </row>
    <row r="446" spans="2:29">
      <c r="B446" s="63"/>
      <c r="C446" s="99"/>
      <c r="D446" s="63"/>
      <c r="E446" s="100"/>
      <c r="F446" s="71"/>
      <c r="G446" s="63"/>
      <c r="H446" s="63"/>
      <c r="I446" s="63"/>
      <c r="J446" s="63"/>
      <c r="K446" s="63"/>
      <c r="L446" s="63"/>
      <c r="M446" s="63"/>
      <c r="N446" s="63"/>
      <c r="O446" s="63"/>
      <c r="P446" s="63"/>
      <c r="Q446" s="63"/>
      <c r="R446" s="73"/>
      <c r="S446" s="63"/>
      <c r="T446" s="63"/>
      <c r="U446" s="63"/>
      <c r="V446" s="63"/>
      <c r="W446" s="63"/>
      <c r="X446" s="63"/>
      <c r="Y446" s="63"/>
      <c r="Z446" s="63"/>
      <c r="AA446" s="63"/>
      <c r="AB446" s="63"/>
      <c r="AC446" s="101"/>
    </row>
    <row r="447" spans="2:29">
      <c r="B447" s="63"/>
      <c r="C447" s="99"/>
      <c r="D447" s="63"/>
      <c r="E447" s="100"/>
      <c r="F447" s="71"/>
      <c r="G447" s="63"/>
      <c r="H447" s="63"/>
      <c r="I447" s="63"/>
      <c r="J447" s="63"/>
      <c r="K447" s="63"/>
      <c r="L447" s="63"/>
      <c r="M447" s="63"/>
      <c r="N447" s="63"/>
      <c r="O447" s="63"/>
      <c r="P447" s="63"/>
      <c r="Q447" s="63"/>
      <c r="R447" s="73"/>
      <c r="S447" s="63"/>
      <c r="T447" s="63"/>
      <c r="U447" s="63"/>
      <c r="V447" s="63"/>
      <c r="W447" s="63"/>
      <c r="X447" s="63"/>
      <c r="Y447" s="63"/>
      <c r="Z447" s="63"/>
      <c r="AA447" s="63"/>
      <c r="AB447" s="63"/>
      <c r="AC447" s="101"/>
    </row>
    <row r="448" spans="2:29">
      <c r="B448" s="63"/>
      <c r="C448" s="99"/>
      <c r="D448" s="63"/>
      <c r="E448" s="100"/>
      <c r="F448" s="71"/>
      <c r="G448" s="63"/>
      <c r="H448" s="63"/>
      <c r="I448" s="63"/>
      <c r="J448" s="63"/>
      <c r="K448" s="63"/>
      <c r="L448" s="63"/>
      <c r="M448" s="63"/>
      <c r="N448" s="63"/>
      <c r="O448" s="63"/>
      <c r="P448" s="63"/>
      <c r="Q448" s="63"/>
      <c r="R448" s="73"/>
      <c r="S448" s="63"/>
      <c r="T448" s="63"/>
      <c r="U448" s="63"/>
      <c r="V448" s="63"/>
      <c r="W448" s="63"/>
      <c r="X448" s="63"/>
      <c r="Y448" s="63"/>
      <c r="Z448" s="63"/>
      <c r="AA448" s="63"/>
      <c r="AB448" s="63"/>
      <c r="AC448" s="101"/>
    </row>
    <row r="449" spans="2:29">
      <c r="B449" s="63"/>
      <c r="C449" s="99"/>
      <c r="D449" s="63"/>
      <c r="E449" s="100"/>
      <c r="F449" s="71"/>
      <c r="G449" s="63"/>
      <c r="H449" s="63"/>
      <c r="I449" s="63"/>
      <c r="J449" s="63"/>
      <c r="K449" s="63"/>
      <c r="L449" s="63"/>
      <c r="M449" s="63"/>
      <c r="N449" s="63"/>
      <c r="O449" s="63"/>
      <c r="P449" s="63"/>
      <c r="Q449" s="63"/>
      <c r="R449" s="73"/>
      <c r="S449" s="63"/>
      <c r="T449" s="63"/>
      <c r="U449" s="63"/>
      <c r="V449" s="63"/>
      <c r="W449" s="63"/>
      <c r="X449" s="63"/>
      <c r="Y449" s="63"/>
      <c r="Z449" s="63"/>
      <c r="AA449" s="63"/>
      <c r="AB449" s="63"/>
      <c r="AC449" s="101"/>
    </row>
    <row r="450" spans="2:29">
      <c r="B450" s="63"/>
      <c r="C450" s="99"/>
      <c r="D450" s="63"/>
      <c r="E450" s="100"/>
      <c r="F450" s="71"/>
      <c r="G450" s="63"/>
      <c r="H450" s="63"/>
      <c r="I450" s="63"/>
      <c r="J450" s="63"/>
      <c r="K450" s="63"/>
      <c r="L450" s="63"/>
      <c r="M450" s="63"/>
      <c r="N450" s="63"/>
      <c r="O450" s="63"/>
      <c r="P450" s="63"/>
      <c r="Q450" s="63"/>
      <c r="R450" s="73"/>
      <c r="S450" s="63"/>
      <c r="T450" s="63"/>
      <c r="U450" s="63"/>
      <c r="V450" s="63"/>
      <c r="W450" s="63"/>
      <c r="X450" s="63"/>
      <c r="Y450" s="63"/>
      <c r="Z450" s="63"/>
      <c r="AA450" s="63"/>
      <c r="AB450" s="63"/>
      <c r="AC450" s="101"/>
    </row>
    <row r="451" spans="2:29">
      <c r="B451" s="63"/>
      <c r="C451" s="99"/>
      <c r="D451" s="63"/>
      <c r="E451" s="100"/>
      <c r="F451" s="71"/>
      <c r="G451" s="63"/>
      <c r="H451" s="63"/>
      <c r="I451" s="63"/>
      <c r="J451" s="63"/>
      <c r="K451" s="63"/>
      <c r="L451" s="63"/>
      <c r="M451" s="63"/>
      <c r="N451" s="63"/>
      <c r="O451" s="63"/>
      <c r="P451" s="63"/>
      <c r="Q451" s="63"/>
      <c r="R451" s="73"/>
      <c r="S451" s="63"/>
      <c r="T451" s="63"/>
      <c r="U451" s="63"/>
      <c r="V451" s="63"/>
      <c r="W451" s="63"/>
      <c r="X451" s="63"/>
      <c r="Y451" s="63"/>
      <c r="Z451" s="63"/>
      <c r="AA451" s="63"/>
      <c r="AB451" s="63"/>
      <c r="AC451" s="101"/>
    </row>
    <row r="452" spans="2:29">
      <c r="B452" s="63"/>
      <c r="C452" s="99"/>
      <c r="D452" s="63"/>
      <c r="E452" s="100"/>
      <c r="F452" s="71"/>
      <c r="G452" s="63"/>
      <c r="H452" s="63"/>
      <c r="I452" s="63"/>
      <c r="J452" s="63"/>
      <c r="K452" s="63"/>
      <c r="L452" s="63"/>
      <c r="M452" s="63"/>
      <c r="N452" s="63"/>
      <c r="O452" s="63"/>
      <c r="P452" s="63"/>
      <c r="Q452" s="63"/>
      <c r="R452" s="73"/>
      <c r="S452" s="63"/>
      <c r="T452" s="63"/>
      <c r="U452" s="63"/>
      <c r="V452" s="63"/>
      <c r="W452" s="63"/>
      <c r="X452" s="63"/>
      <c r="Y452" s="63"/>
      <c r="Z452" s="63"/>
      <c r="AA452" s="63"/>
      <c r="AB452" s="63"/>
      <c r="AC452" s="101"/>
    </row>
    <row r="453" spans="2:29">
      <c r="B453" s="63"/>
      <c r="C453" s="99"/>
      <c r="D453" s="63"/>
      <c r="E453" s="100"/>
      <c r="F453" s="71"/>
      <c r="G453" s="63"/>
      <c r="H453" s="63"/>
      <c r="I453" s="63"/>
      <c r="J453" s="63"/>
      <c r="K453" s="63"/>
      <c r="L453" s="63"/>
      <c r="M453" s="63"/>
      <c r="N453" s="63"/>
      <c r="O453" s="63"/>
      <c r="P453" s="63"/>
      <c r="Q453" s="63"/>
      <c r="R453" s="73"/>
      <c r="S453" s="63"/>
      <c r="T453" s="63"/>
      <c r="U453" s="63"/>
      <c r="V453" s="63"/>
      <c r="W453" s="63"/>
      <c r="X453" s="63"/>
      <c r="Y453" s="63"/>
      <c r="Z453" s="63"/>
      <c r="AA453" s="63"/>
      <c r="AB453" s="63"/>
      <c r="AC453" s="101"/>
    </row>
    <row r="454" spans="2:29">
      <c r="B454" s="63"/>
      <c r="C454" s="99"/>
      <c r="D454" s="63"/>
      <c r="E454" s="100"/>
      <c r="F454" s="71"/>
      <c r="G454" s="63"/>
      <c r="H454" s="63"/>
      <c r="I454" s="63"/>
      <c r="J454" s="63"/>
      <c r="K454" s="63"/>
      <c r="L454" s="63"/>
      <c r="M454" s="63"/>
      <c r="N454" s="63"/>
      <c r="O454" s="63"/>
      <c r="P454" s="63"/>
      <c r="Q454" s="63"/>
      <c r="R454" s="73"/>
      <c r="S454" s="63"/>
      <c r="T454" s="63"/>
      <c r="U454" s="63"/>
      <c r="V454" s="63"/>
      <c r="W454" s="63"/>
      <c r="X454" s="63"/>
      <c r="Y454" s="63"/>
      <c r="Z454" s="63"/>
      <c r="AA454" s="63"/>
      <c r="AB454" s="63"/>
      <c r="AC454" s="101"/>
    </row>
    <row r="455" spans="2:29">
      <c r="B455" s="63"/>
      <c r="C455" s="99"/>
      <c r="D455" s="63"/>
      <c r="E455" s="100"/>
      <c r="F455" s="71"/>
      <c r="G455" s="63"/>
      <c r="H455" s="63"/>
      <c r="I455" s="63"/>
      <c r="J455" s="63"/>
      <c r="K455" s="63"/>
      <c r="L455" s="63"/>
      <c r="M455" s="63"/>
      <c r="N455" s="63"/>
      <c r="O455" s="63"/>
      <c r="P455" s="63"/>
      <c r="Q455" s="63"/>
      <c r="R455" s="73"/>
      <c r="S455" s="63"/>
      <c r="T455" s="63"/>
      <c r="U455" s="63"/>
      <c r="V455" s="63"/>
      <c r="W455" s="63"/>
      <c r="X455" s="63"/>
      <c r="Y455" s="63"/>
      <c r="Z455" s="63"/>
      <c r="AA455" s="63"/>
      <c r="AB455" s="63"/>
      <c r="AC455" s="101"/>
    </row>
    <row r="456" spans="2:29">
      <c r="B456" s="63"/>
      <c r="C456" s="99"/>
      <c r="D456" s="63"/>
      <c r="E456" s="100"/>
      <c r="F456" s="71"/>
      <c r="G456" s="63"/>
      <c r="H456" s="63"/>
      <c r="I456" s="63"/>
      <c r="J456" s="63"/>
      <c r="K456" s="63"/>
      <c r="L456" s="63"/>
      <c r="M456" s="63"/>
      <c r="N456" s="63"/>
      <c r="O456" s="63"/>
      <c r="P456" s="63"/>
      <c r="Q456" s="63"/>
      <c r="R456" s="73"/>
      <c r="S456" s="63"/>
      <c r="T456" s="63"/>
      <c r="U456" s="63"/>
      <c r="V456" s="63"/>
      <c r="W456" s="63"/>
      <c r="X456" s="63"/>
      <c r="Y456" s="63"/>
      <c r="Z456" s="63"/>
      <c r="AA456" s="63"/>
      <c r="AB456" s="63"/>
      <c r="AC456" s="101"/>
    </row>
    <row r="457" spans="2:29">
      <c r="B457" s="63"/>
      <c r="C457" s="99"/>
      <c r="D457" s="63"/>
      <c r="E457" s="100"/>
      <c r="F457" s="71"/>
      <c r="G457" s="63"/>
      <c r="H457" s="63"/>
      <c r="I457" s="63"/>
      <c r="J457" s="63"/>
      <c r="K457" s="63"/>
      <c r="L457" s="63"/>
      <c r="M457" s="63"/>
      <c r="N457" s="63"/>
      <c r="O457" s="63"/>
      <c r="P457" s="63"/>
      <c r="Q457" s="63"/>
      <c r="R457" s="73"/>
      <c r="S457" s="63"/>
      <c r="T457" s="63"/>
      <c r="U457" s="63"/>
      <c r="V457" s="63"/>
      <c r="W457" s="63"/>
      <c r="X457" s="63"/>
      <c r="Y457" s="63"/>
      <c r="Z457" s="63"/>
      <c r="AA457" s="63"/>
      <c r="AB457" s="63"/>
      <c r="AC457" s="101"/>
    </row>
    <row r="458" spans="2:29">
      <c r="B458" s="63"/>
      <c r="C458" s="99"/>
      <c r="D458" s="63"/>
      <c r="E458" s="100"/>
      <c r="F458" s="71"/>
      <c r="G458" s="63"/>
      <c r="H458" s="63"/>
      <c r="I458" s="63"/>
      <c r="J458" s="63"/>
      <c r="K458" s="63"/>
      <c r="L458" s="63"/>
      <c r="M458" s="63"/>
      <c r="N458" s="63"/>
      <c r="O458" s="63"/>
      <c r="P458" s="63"/>
      <c r="Q458" s="63"/>
      <c r="R458" s="73"/>
      <c r="S458" s="63"/>
      <c r="T458" s="63"/>
      <c r="U458" s="63"/>
      <c r="V458" s="63"/>
      <c r="W458" s="63"/>
      <c r="X458" s="63"/>
      <c r="Y458" s="63"/>
      <c r="Z458" s="63"/>
      <c r="AA458" s="63"/>
      <c r="AB458" s="63"/>
      <c r="AC458" s="101"/>
    </row>
    <row r="459" spans="2:29">
      <c r="B459" s="63"/>
      <c r="C459" s="99"/>
      <c r="D459" s="63"/>
      <c r="E459" s="100"/>
      <c r="F459" s="71"/>
      <c r="G459" s="63"/>
      <c r="H459" s="63"/>
      <c r="I459" s="63"/>
      <c r="J459" s="63"/>
      <c r="K459" s="63"/>
      <c r="L459" s="63"/>
      <c r="M459" s="63"/>
      <c r="N459" s="63"/>
      <c r="O459" s="63"/>
      <c r="P459" s="63"/>
      <c r="Q459" s="63"/>
      <c r="R459" s="73"/>
      <c r="S459" s="63"/>
      <c r="T459" s="63"/>
      <c r="U459" s="63"/>
      <c r="V459" s="63"/>
      <c r="W459" s="63"/>
      <c r="X459" s="63"/>
      <c r="Y459" s="63"/>
      <c r="Z459" s="63"/>
      <c r="AA459" s="63"/>
      <c r="AB459" s="63"/>
      <c r="AC459" s="101"/>
    </row>
    <row r="460" spans="2:29">
      <c r="B460" s="63"/>
      <c r="C460" s="99"/>
      <c r="D460" s="63"/>
      <c r="E460" s="100"/>
      <c r="F460" s="71"/>
      <c r="G460" s="63"/>
      <c r="H460" s="63"/>
      <c r="I460" s="63"/>
      <c r="J460" s="63"/>
      <c r="K460" s="63"/>
      <c r="L460" s="63"/>
      <c r="M460" s="63"/>
      <c r="N460" s="63"/>
      <c r="O460" s="63"/>
      <c r="P460" s="63"/>
      <c r="Q460" s="63"/>
      <c r="R460" s="73"/>
      <c r="S460" s="63"/>
      <c r="T460" s="63"/>
      <c r="U460" s="63"/>
      <c r="V460" s="63"/>
      <c r="W460" s="63"/>
      <c r="X460" s="63"/>
      <c r="Y460" s="63"/>
      <c r="Z460" s="63"/>
      <c r="AA460" s="63"/>
      <c r="AB460" s="63"/>
      <c r="AC460" s="101"/>
    </row>
    <row r="461" spans="2:29">
      <c r="B461" s="63"/>
      <c r="C461" s="99"/>
      <c r="D461" s="63"/>
      <c r="E461" s="100"/>
      <c r="F461" s="71"/>
      <c r="G461" s="63"/>
      <c r="H461" s="63"/>
      <c r="I461" s="63"/>
      <c r="J461" s="63"/>
      <c r="K461" s="63"/>
      <c r="L461" s="63"/>
      <c r="M461" s="63"/>
      <c r="N461" s="63"/>
      <c r="O461" s="63"/>
      <c r="P461" s="63"/>
      <c r="Q461" s="63"/>
      <c r="R461" s="73"/>
      <c r="S461" s="63"/>
      <c r="T461" s="63"/>
      <c r="U461" s="63"/>
      <c r="V461" s="63"/>
      <c r="W461" s="63"/>
      <c r="X461" s="63"/>
      <c r="Y461" s="63"/>
      <c r="Z461" s="63"/>
      <c r="AA461" s="63"/>
      <c r="AB461" s="63"/>
      <c r="AC461" s="101"/>
    </row>
    <row r="462" spans="2:29">
      <c r="B462" s="63"/>
      <c r="C462" s="99"/>
      <c r="D462" s="63"/>
      <c r="E462" s="100"/>
      <c r="F462" s="71"/>
      <c r="G462" s="63"/>
      <c r="H462" s="63"/>
      <c r="I462" s="63"/>
      <c r="J462" s="63"/>
      <c r="K462" s="63"/>
      <c r="L462" s="63"/>
      <c r="M462" s="63"/>
      <c r="N462" s="63"/>
      <c r="O462" s="63"/>
      <c r="P462" s="63"/>
      <c r="Q462" s="63"/>
      <c r="R462" s="73"/>
      <c r="S462" s="63"/>
      <c r="T462" s="63"/>
      <c r="U462" s="63"/>
      <c r="V462" s="63"/>
      <c r="W462" s="63"/>
      <c r="X462" s="63"/>
      <c r="Y462" s="63"/>
      <c r="Z462" s="63"/>
      <c r="AA462" s="63"/>
      <c r="AB462" s="63"/>
      <c r="AC462" s="101"/>
    </row>
    <row r="463" spans="2:29">
      <c r="B463" s="63"/>
      <c r="C463" s="99"/>
      <c r="D463" s="63"/>
      <c r="E463" s="100"/>
      <c r="F463" s="71"/>
      <c r="G463" s="63"/>
      <c r="H463" s="63"/>
      <c r="I463" s="63"/>
      <c r="J463" s="63"/>
      <c r="K463" s="63"/>
      <c r="L463" s="63"/>
      <c r="M463" s="63"/>
      <c r="N463" s="63"/>
      <c r="O463" s="63"/>
      <c r="P463" s="63"/>
      <c r="Q463" s="63"/>
      <c r="R463" s="73"/>
      <c r="S463" s="63"/>
      <c r="T463" s="63"/>
      <c r="U463" s="63"/>
      <c r="V463" s="63"/>
      <c r="W463" s="63"/>
      <c r="X463" s="63"/>
      <c r="Y463" s="63"/>
      <c r="Z463" s="63"/>
      <c r="AA463" s="63"/>
      <c r="AB463" s="63"/>
      <c r="AC463" s="101"/>
    </row>
    <row r="464" spans="2:29">
      <c r="B464" s="63"/>
      <c r="C464" s="99"/>
      <c r="D464" s="63"/>
      <c r="E464" s="100"/>
      <c r="F464" s="71"/>
      <c r="G464" s="63"/>
      <c r="H464" s="63"/>
      <c r="I464" s="63"/>
      <c r="J464" s="63"/>
      <c r="K464" s="63"/>
      <c r="L464" s="63"/>
      <c r="M464" s="63"/>
      <c r="N464" s="63"/>
      <c r="O464" s="63"/>
      <c r="P464" s="63"/>
      <c r="Q464" s="63"/>
      <c r="R464" s="73"/>
      <c r="S464" s="63"/>
      <c r="T464" s="63"/>
      <c r="U464" s="63"/>
      <c r="V464" s="63"/>
      <c r="W464" s="63"/>
      <c r="X464" s="63"/>
      <c r="Y464" s="63"/>
      <c r="Z464" s="63"/>
      <c r="AA464" s="63"/>
      <c r="AB464" s="63"/>
      <c r="AC464" s="101"/>
    </row>
    <row r="465" spans="2:29">
      <c r="B465" s="63"/>
      <c r="C465" s="99"/>
      <c r="D465" s="63"/>
      <c r="E465" s="100"/>
      <c r="F465" s="71"/>
      <c r="G465" s="63"/>
      <c r="H465" s="63"/>
      <c r="I465" s="63"/>
      <c r="J465" s="63"/>
      <c r="K465" s="63"/>
      <c r="L465" s="63"/>
      <c r="M465" s="63"/>
      <c r="N465" s="63"/>
      <c r="O465" s="63"/>
      <c r="P465" s="63"/>
      <c r="Q465" s="63"/>
      <c r="R465" s="73"/>
      <c r="S465" s="63"/>
      <c r="T465" s="63"/>
      <c r="U465" s="63"/>
      <c r="V465" s="63"/>
      <c r="W465" s="63"/>
      <c r="X465" s="63"/>
      <c r="Y465" s="63"/>
      <c r="Z465" s="63"/>
      <c r="AA465" s="63"/>
      <c r="AB465" s="63"/>
      <c r="AC465" s="101"/>
    </row>
    <row r="466" spans="2:29">
      <c r="B466" s="63"/>
      <c r="C466" s="99"/>
      <c r="D466" s="63"/>
      <c r="E466" s="100"/>
      <c r="F466" s="71"/>
      <c r="G466" s="63"/>
      <c r="H466" s="63"/>
      <c r="I466" s="63"/>
      <c r="J466" s="63"/>
      <c r="K466" s="63"/>
      <c r="L466" s="63"/>
      <c r="M466" s="63"/>
      <c r="N466" s="63"/>
      <c r="O466" s="63"/>
      <c r="P466" s="63"/>
      <c r="Q466" s="63"/>
      <c r="R466" s="73"/>
      <c r="S466" s="63"/>
      <c r="T466" s="63"/>
      <c r="U466" s="63"/>
      <c r="V466" s="63"/>
      <c r="W466" s="63"/>
      <c r="X466" s="63"/>
      <c r="Y466" s="63"/>
      <c r="Z466" s="63"/>
      <c r="AA466" s="63"/>
      <c r="AB466" s="63"/>
      <c r="AC466" s="101"/>
    </row>
    <row r="467" spans="2:29">
      <c r="B467" s="63"/>
      <c r="C467" s="99"/>
      <c r="D467" s="63"/>
      <c r="E467" s="100"/>
      <c r="F467" s="71"/>
      <c r="G467" s="63"/>
      <c r="H467" s="63"/>
      <c r="I467" s="63"/>
      <c r="J467" s="63"/>
      <c r="K467" s="63"/>
      <c r="L467" s="63"/>
      <c r="M467" s="63"/>
      <c r="N467" s="63"/>
      <c r="O467" s="63"/>
      <c r="P467" s="63"/>
      <c r="Q467" s="63"/>
      <c r="R467" s="73"/>
      <c r="S467" s="63"/>
      <c r="T467" s="63"/>
      <c r="U467" s="63"/>
      <c r="V467" s="63"/>
      <c r="W467" s="63"/>
      <c r="X467" s="63"/>
      <c r="Y467" s="63"/>
      <c r="Z467" s="63"/>
      <c r="AA467" s="63"/>
      <c r="AB467" s="63"/>
      <c r="AC467" s="101"/>
    </row>
    <row r="468" spans="2:29">
      <c r="B468" s="63"/>
      <c r="C468" s="99"/>
      <c r="D468" s="63"/>
      <c r="E468" s="100"/>
      <c r="F468" s="71"/>
      <c r="G468" s="63"/>
      <c r="H468" s="63"/>
      <c r="I468" s="63"/>
      <c r="J468" s="63"/>
      <c r="K468" s="63"/>
      <c r="L468" s="63"/>
      <c r="M468" s="63"/>
      <c r="N468" s="63"/>
      <c r="O468" s="63"/>
      <c r="P468" s="63"/>
      <c r="Q468" s="63"/>
      <c r="R468" s="73"/>
      <c r="S468" s="63"/>
      <c r="T468" s="63"/>
      <c r="U468" s="63"/>
      <c r="V468" s="63"/>
      <c r="W468" s="63"/>
      <c r="X468" s="63"/>
      <c r="Y468" s="63"/>
      <c r="Z468" s="63"/>
      <c r="AA468" s="63"/>
      <c r="AB468" s="63"/>
      <c r="AC468" s="101"/>
    </row>
    <row r="469" spans="2:29">
      <c r="B469" s="63"/>
      <c r="C469" s="99"/>
      <c r="D469" s="63"/>
      <c r="E469" s="100"/>
      <c r="F469" s="71"/>
      <c r="G469" s="63"/>
      <c r="H469" s="63"/>
      <c r="I469" s="63"/>
      <c r="J469" s="63"/>
      <c r="K469" s="63"/>
      <c r="L469" s="63"/>
      <c r="M469" s="63"/>
      <c r="N469" s="63"/>
      <c r="O469" s="63"/>
      <c r="P469" s="63"/>
      <c r="Q469" s="63"/>
      <c r="R469" s="73"/>
      <c r="S469" s="63"/>
      <c r="T469" s="63"/>
      <c r="U469" s="63"/>
      <c r="V469" s="63"/>
      <c r="W469" s="63"/>
      <c r="X469" s="63"/>
      <c r="Y469" s="63"/>
      <c r="Z469" s="63"/>
      <c r="AA469" s="63"/>
      <c r="AB469" s="63"/>
      <c r="AC469" s="101"/>
    </row>
    <row r="470" spans="2:29">
      <c r="B470" s="63"/>
      <c r="C470" s="99"/>
      <c r="D470" s="63"/>
      <c r="E470" s="100"/>
      <c r="F470" s="71"/>
      <c r="G470" s="63"/>
      <c r="H470" s="63"/>
      <c r="I470" s="63"/>
      <c r="J470" s="63"/>
      <c r="K470" s="63"/>
      <c r="L470" s="63"/>
      <c r="M470" s="63"/>
      <c r="N470" s="63"/>
      <c r="O470" s="63"/>
      <c r="P470" s="63"/>
      <c r="Q470" s="63"/>
      <c r="R470" s="73"/>
      <c r="S470" s="63"/>
      <c r="T470" s="63"/>
      <c r="U470" s="63"/>
      <c r="V470" s="63"/>
      <c r="W470" s="63"/>
      <c r="X470" s="63"/>
      <c r="Y470" s="63"/>
      <c r="Z470" s="63"/>
      <c r="AA470" s="63"/>
      <c r="AB470" s="63"/>
      <c r="AC470" s="101"/>
    </row>
    <row r="471" spans="2:29">
      <c r="B471" s="63"/>
      <c r="C471" s="99"/>
      <c r="D471" s="63"/>
      <c r="E471" s="100"/>
      <c r="F471" s="71"/>
      <c r="G471" s="63"/>
      <c r="H471" s="63"/>
      <c r="I471" s="63"/>
      <c r="J471" s="63"/>
      <c r="K471" s="63"/>
      <c r="L471" s="63"/>
      <c r="M471" s="63"/>
      <c r="N471" s="63"/>
      <c r="O471" s="63"/>
      <c r="P471" s="63"/>
      <c r="Q471" s="63"/>
      <c r="R471" s="73"/>
      <c r="S471" s="63"/>
      <c r="T471" s="63"/>
      <c r="U471" s="63"/>
      <c r="V471" s="63"/>
      <c r="W471" s="63"/>
      <c r="X471" s="63"/>
      <c r="Y471" s="63"/>
      <c r="Z471" s="63"/>
      <c r="AA471" s="63"/>
      <c r="AB471" s="63"/>
      <c r="AC471" s="101"/>
    </row>
    <row r="472" spans="2:29">
      <c r="B472" s="63"/>
      <c r="C472" s="99"/>
      <c r="D472" s="63"/>
      <c r="E472" s="100"/>
      <c r="F472" s="71"/>
      <c r="G472" s="63"/>
      <c r="H472" s="63"/>
      <c r="I472" s="63"/>
      <c r="J472" s="63"/>
      <c r="K472" s="63"/>
      <c r="L472" s="63"/>
      <c r="M472" s="63"/>
      <c r="N472" s="63"/>
      <c r="O472" s="63"/>
      <c r="P472" s="63"/>
      <c r="Q472" s="63"/>
      <c r="R472" s="73"/>
      <c r="S472" s="63"/>
      <c r="T472" s="63"/>
      <c r="U472" s="63"/>
      <c r="V472" s="63"/>
      <c r="W472" s="63"/>
      <c r="X472" s="63"/>
      <c r="Y472" s="63"/>
      <c r="Z472" s="63"/>
      <c r="AA472" s="63"/>
      <c r="AB472" s="63"/>
      <c r="AC472" s="101"/>
    </row>
    <row r="473" spans="2:29">
      <c r="B473" s="63"/>
      <c r="C473" s="99"/>
      <c r="D473" s="63"/>
      <c r="E473" s="100"/>
      <c r="F473" s="71"/>
      <c r="G473" s="63"/>
      <c r="H473" s="63"/>
      <c r="I473" s="63"/>
      <c r="J473" s="63"/>
      <c r="K473" s="63"/>
      <c r="L473" s="63"/>
      <c r="M473" s="63"/>
      <c r="N473" s="63"/>
      <c r="O473" s="63"/>
      <c r="P473" s="63"/>
      <c r="Q473" s="63"/>
      <c r="R473" s="73"/>
      <c r="S473" s="63"/>
      <c r="T473" s="63"/>
      <c r="U473" s="63"/>
      <c r="V473" s="63"/>
      <c r="W473" s="63"/>
      <c r="X473" s="63"/>
      <c r="Y473" s="63"/>
      <c r="Z473" s="63"/>
      <c r="AA473" s="63"/>
      <c r="AB473" s="63"/>
      <c r="AC473" s="101"/>
    </row>
    <row r="474" spans="2:29">
      <c r="B474" s="63"/>
      <c r="C474" s="99"/>
      <c r="D474" s="63"/>
      <c r="E474" s="100"/>
      <c r="F474" s="71"/>
      <c r="G474" s="63"/>
      <c r="H474" s="63"/>
      <c r="I474" s="63"/>
      <c r="J474" s="63"/>
      <c r="K474" s="63"/>
      <c r="L474" s="63"/>
      <c r="M474" s="63"/>
      <c r="N474" s="63"/>
      <c r="O474" s="63"/>
      <c r="P474" s="63"/>
      <c r="Q474" s="63"/>
      <c r="R474" s="73"/>
      <c r="S474" s="63"/>
      <c r="T474" s="63"/>
      <c r="U474" s="63"/>
      <c r="V474" s="63"/>
      <c r="W474" s="63"/>
      <c r="X474" s="63"/>
      <c r="Y474" s="63"/>
      <c r="Z474" s="63"/>
      <c r="AA474" s="63"/>
      <c r="AB474" s="63"/>
      <c r="AC474" s="101"/>
    </row>
    <row r="475" spans="2:29">
      <c r="B475" s="63"/>
      <c r="C475" s="99"/>
      <c r="D475" s="63"/>
      <c r="E475" s="100"/>
      <c r="F475" s="71"/>
      <c r="G475" s="63"/>
      <c r="H475" s="63"/>
      <c r="I475" s="63"/>
      <c r="J475" s="63"/>
      <c r="K475" s="63"/>
      <c r="L475" s="63"/>
      <c r="M475" s="63"/>
      <c r="N475" s="63"/>
      <c r="O475" s="63"/>
      <c r="P475" s="63"/>
      <c r="Q475" s="63"/>
      <c r="R475" s="73"/>
      <c r="S475" s="63"/>
      <c r="T475" s="63"/>
      <c r="U475" s="63"/>
      <c r="V475" s="63"/>
      <c r="W475" s="63"/>
      <c r="X475" s="63"/>
      <c r="Y475" s="63"/>
      <c r="Z475" s="63"/>
      <c r="AA475" s="63"/>
      <c r="AB475" s="63"/>
      <c r="AC475" s="101"/>
    </row>
    <row r="476" spans="2:29">
      <c r="B476" s="63"/>
      <c r="C476" s="99"/>
      <c r="D476" s="63"/>
      <c r="E476" s="100"/>
      <c r="F476" s="71"/>
      <c r="G476" s="63"/>
      <c r="H476" s="63"/>
      <c r="I476" s="63"/>
      <c r="J476" s="63"/>
      <c r="K476" s="63"/>
      <c r="L476" s="63"/>
      <c r="M476" s="63"/>
      <c r="N476" s="63"/>
      <c r="O476" s="63"/>
      <c r="P476" s="63"/>
      <c r="Q476" s="63"/>
      <c r="R476" s="73"/>
      <c r="S476" s="63"/>
      <c r="T476" s="63"/>
      <c r="U476" s="63"/>
      <c r="V476" s="63"/>
      <c r="W476" s="63"/>
      <c r="X476" s="63"/>
      <c r="Y476" s="63"/>
      <c r="Z476" s="63"/>
      <c r="AA476" s="63"/>
      <c r="AB476" s="63"/>
      <c r="AC476" s="101"/>
    </row>
    <row r="477" spans="2:29">
      <c r="B477" s="63"/>
      <c r="C477" s="99"/>
      <c r="D477" s="63"/>
      <c r="E477" s="100"/>
      <c r="F477" s="71"/>
      <c r="G477" s="63"/>
      <c r="H477" s="63"/>
      <c r="I477" s="63"/>
      <c r="J477" s="63"/>
      <c r="K477" s="63"/>
      <c r="L477" s="63"/>
      <c r="M477" s="63"/>
      <c r="N477" s="63"/>
      <c r="O477" s="63"/>
      <c r="P477" s="63"/>
      <c r="Q477" s="63"/>
      <c r="R477" s="73"/>
      <c r="S477" s="63"/>
      <c r="T477" s="63"/>
      <c r="U477" s="63"/>
      <c r="V477" s="63"/>
      <c r="W477" s="63"/>
      <c r="X477" s="63"/>
      <c r="Y477" s="63"/>
      <c r="Z477" s="63"/>
      <c r="AA477" s="63"/>
      <c r="AB477" s="63"/>
      <c r="AC477" s="101"/>
    </row>
    <row r="478" spans="2:29">
      <c r="B478" s="63"/>
      <c r="C478" s="99"/>
      <c r="D478" s="63"/>
      <c r="E478" s="100"/>
      <c r="F478" s="71"/>
      <c r="G478" s="63"/>
      <c r="H478" s="63"/>
      <c r="I478" s="63"/>
      <c r="J478" s="63"/>
      <c r="K478" s="63"/>
      <c r="L478" s="63"/>
      <c r="M478" s="63"/>
      <c r="N478" s="63"/>
      <c r="O478" s="63"/>
      <c r="P478" s="63"/>
      <c r="Q478" s="63"/>
      <c r="R478" s="73"/>
      <c r="S478" s="63"/>
      <c r="T478" s="63"/>
      <c r="U478" s="63"/>
      <c r="V478" s="63"/>
      <c r="W478" s="63"/>
      <c r="X478" s="63"/>
      <c r="Y478" s="63"/>
      <c r="Z478" s="63"/>
      <c r="AA478" s="63"/>
      <c r="AB478" s="63"/>
      <c r="AC478" s="101"/>
    </row>
    <row r="479" spans="2:29">
      <c r="B479" s="63"/>
      <c r="C479" s="99"/>
      <c r="D479" s="63"/>
      <c r="E479" s="100"/>
      <c r="F479" s="71"/>
      <c r="G479" s="63"/>
      <c r="H479" s="63"/>
      <c r="I479" s="63"/>
      <c r="J479" s="63"/>
      <c r="K479" s="63"/>
      <c r="L479" s="63"/>
      <c r="M479" s="63"/>
      <c r="N479" s="63"/>
      <c r="O479" s="63"/>
      <c r="P479" s="63"/>
      <c r="Q479" s="63"/>
      <c r="R479" s="73"/>
      <c r="S479" s="63"/>
      <c r="T479" s="63"/>
      <c r="U479" s="63"/>
      <c r="V479" s="63"/>
      <c r="W479" s="63"/>
      <c r="X479" s="63"/>
      <c r="Y479" s="63"/>
      <c r="Z479" s="63"/>
      <c r="AA479" s="63"/>
      <c r="AB479" s="63"/>
      <c r="AC479" s="101"/>
    </row>
    <row r="480" spans="2:29">
      <c r="B480" s="63"/>
      <c r="C480" s="99"/>
      <c r="D480" s="63"/>
      <c r="E480" s="100"/>
      <c r="F480" s="71"/>
      <c r="G480" s="63"/>
      <c r="H480" s="63"/>
      <c r="I480" s="63"/>
      <c r="J480" s="63"/>
      <c r="K480" s="63"/>
      <c r="L480" s="63"/>
      <c r="M480" s="63"/>
      <c r="N480" s="63"/>
      <c r="O480" s="63"/>
      <c r="P480" s="63"/>
      <c r="Q480" s="63"/>
      <c r="R480" s="73"/>
      <c r="S480" s="63"/>
      <c r="T480" s="63"/>
      <c r="U480" s="63"/>
      <c r="V480" s="63"/>
      <c r="W480" s="63"/>
      <c r="X480" s="63"/>
      <c r="Y480" s="63"/>
      <c r="Z480" s="63"/>
      <c r="AA480" s="63"/>
      <c r="AB480" s="63"/>
      <c r="AC480" s="101"/>
    </row>
    <row r="481" spans="2:29">
      <c r="B481" s="63"/>
      <c r="C481" s="99"/>
      <c r="D481" s="63"/>
      <c r="E481" s="100"/>
      <c r="F481" s="71"/>
      <c r="G481" s="63"/>
      <c r="H481" s="63"/>
      <c r="I481" s="63"/>
      <c r="J481" s="63"/>
      <c r="K481" s="63"/>
      <c r="L481" s="63"/>
      <c r="M481" s="63"/>
      <c r="N481" s="63"/>
      <c r="O481" s="63"/>
      <c r="P481" s="63"/>
      <c r="Q481" s="63"/>
      <c r="R481" s="73"/>
      <c r="S481" s="63"/>
      <c r="T481" s="63"/>
      <c r="U481" s="63"/>
      <c r="V481" s="63"/>
      <c r="W481" s="63"/>
      <c r="X481" s="63"/>
      <c r="Y481" s="63"/>
      <c r="Z481" s="63"/>
      <c r="AA481" s="63"/>
      <c r="AB481" s="63"/>
      <c r="AC481" s="101"/>
    </row>
    <row r="482" spans="2:29">
      <c r="B482" s="63"/>
      <c r="C482" s="99"/>
      <c r="D482" s="63"/>
      <c r="E482" s="100"/>
      <c r="F482" s="71"/>
      <c r="G482" s="63"/>
      <c r="H482" s="63"/>
      <c r="I482" s="63"/>
      <c r="J482" s="63"/>
      <c r="K482" s="63"/>
      <c r="L482" s="63"/>
      <c r="M482" s="63"/>
      <c r="N482" s="63"/>
      <c r="O482" s="63"/>
      <c r="P482" s="63"/>
      <c r="Q482" s="63"/>
      <c r="R482" s="73"/>
      <c r="S482" s="63"/>
      <c r="T482" s="63"/>
      <c r="U482" s="63"/>
      <c r="V482" s="63"/>
      <c r="W482" s="63"/>
      <c r="X482" s="63"/>
      <c r="Y482" s="63"/>
      <c r="Z482" s="63"/>
      <c r="AA482" s="63"/>
      <c r="AB482" s="63"/>
      <c r="AC482" s="101"/>
    </row>
    <row r="483" spans="2:29">
      <c r="B483" s="63"/>
      <c r="C483" s="99"/>
      <c r="D483" s="63"/>
      <c r="E483" s="100"/>
      <c r="F483" s="71"/>
      <c r="G483" s="63"/>
      <c r="H483" s="63"/>
      <c r="I483" s="63"/>
      <c r="J483" s="63"/>
      <c r="K483" s="63"/>
      <c r="L483" s="63"/>
      <c r="M483" s="63"/>
      <c r="N483" s="63"/>
      <c r="O483" s="63"/>
      <c r="P483" s="63"/>
      <c r="Q483" s="63"/>
      <c r="R483" s="73"/>
      <c r="S483" s="63"/>
      <c r="T483" s="63"/>
      <c r="U483" s="63"/>
      <c r="V483" s="63"/>
      <c r="W483" s="63"/>
      <c r="X483" s="63"/>
      <c r="Y483" s="63"/>
      <c r="Z483" s="63"/>
      <c r="AA483" s="63"/>
      <c r="AB483" s="63"/>
      <c r="AC483" s="101"/>
    </row>
    <row r="484" spans="2:29">
      <c r="B484" s="63"/>
      <c r="C484" s="99"/>
      <c r="D484" s="63"/>
      <c r="E484" s="100"/>
      <c r="F484" s="71"/>
      <c r="G484" s="63"/>
      <c r="H484" s="63"/>
      <c r="I484" s="63"/>
      <c r="J484" s="63"/>
      <c r="K484" s="63"/>
      <c r="L484" s="63"/>
      <c r="M484" s="63"/>
      <c r="N484" s="63"/>
      <c r="O484" s="63"/>
      <c r="P484" s="63"/>
      <c r="Q484" s="63"/>
      <c r="R484" s="73"/>
      <c r="S484" s="63"/>
      <c r="T484" s="63"/>
      <c r="U484" s="63"/>
      <c r="V484" s="63"/>
      <c r="W484" s="63"/>
      <c r="X484" s="63"/>
      <c r="Y484" s="63"/>
      <c r="Z484" s="63"/>
      <c r="AA484" s="63"/>
      <c r="AB484" s="63"/>
      <c r="AC484" s="101"/>
    </row>
    <row r="485" spans="2:29">
      <c r="B485" s="63"/>
      <c r="C485" s="99"/>
      <c r="D485" s="63"/>
      <c r="E485" s="100"/>
      <c r="F485" s="71"/>
      <c r="G485" s="63"/>
      <c r="H485" s="63"/>
      <c r="I485" s="63"/>
      <c r="J485" s="63"/>
      <c r="K485" s="63"/>
      <c r="L485" s="63"/>
      <c r="M485" s="63"/>
      <c r="N485" s="63"/>
      <c r="O485" s="63"/>
      <c r="P485" s="63"/>
      <c r="Q485" s="63"/>
      <c r="R485" s="73"/>
      <c r="S485" s="63"/>
      <c r="T485" s="63"/>
      <c r="U485" s="63"/>
      <c r="V485" s="63"/>
      <c r="W485" s="63"/>
      <c r="X485" s="63"/>
      <c r="Y485" s="63"/>
      <c r="Z485" s="63"/>
      <c r="AA485" s="63"/>
      <c r="AB485" s="63"/>
      <c r="AC485" s="101"/>
    </row>
    <row r="486" spans="2:29">
      <c r="B486" s="63"/>
      <c r="C486" s="99"/>
      <c r="D486" s="63"/>
      <c r="E486" s="100"/>
      <c r="F486" s="71"/>
      <c r="G486" s="63"/>
      <c r="H486" s="63"/>
      <c r="I486" s="63"/>
      <c r="J486" s="63"/>
      <c r="K486" s="63"/>
      <c r="L486" s="63"/>
      <c r="M486" s="63"/>
      <c r="N486" s="63"/>
      <c r="O486" s="63"/>
      <c r="P486" s="63"/>
      <c r="Q486" s="63"/>
      <c r="R486" s="73"/>
      <c r="S486" s="63"/>
      <c r="T486" s="63"/>
      <c r="U486" s="63"/>
      <c r="V486" s="63"/>
      <c r="W486" s="63"/>
      <c r="X486" s="63"/>
      <c r="Y486" s="63"/>
      <c r="Z486" s="63"/>
      <c r="AA486" s="63"/>
      <c r="AB486" s="63"/>
      <c r="AC486" s="101"/>
    </row>
    <row r="487" spans="2:29">
      <c r="B487" s="63"/>
      <c r="C487" s="99"/>
      <c r="D487" s="63"/>
      <c r="E487" s="100"/>
      <c r="F487" s="71"/>
      <c r="G487" s="63"/>
      <c r="H487" s="63"/>
      <c r="I487" s="63"/>
      <c r="J487" s="63"/>
      <c r="K487" s="63"/>
      <c r="L487" s="63"/>
      <c r="M487" s="63"/>
      <c r="N487" s="63"/>
      <c r="O487" s="63"/>
      <c r="P487" s="63"/>
      <c r="Q487" s="63"/>
      <c r="R487" s="73"/>
      <c r="S487" s="63"/>
      <c r="T487" s="63"/>
      <c r="U487" s="63"/>
      <c r="V487" s="63"/>
      <c r="W487" s="63"/>
      <c r="X487" s="63"/>
      <c r="Y487" s="63"/>
      <c r="Z487" s="63"/>
      <c r="AA487" s="63"/>
      <c r="AB487" s="63"/>
      <c r="AC487" s="101"/>
    </row>
    <row r="488" spans="2:29">
      <c r="B488" s="63"/>
      <c r="C488" s="99"/>
      <c r="D488" s="63"/>
      <c r="E488" s="100"/>
      <c r="F488" s="71"/>
      <c r="G488" s="63"/>
      <c r="H488" s="63"/>
      <c r="I488" s="63"/>
      <c r="J488" s="63"/>
      <c r="K488" s="63"/>
      <c r="L488" s="63"/>
      <c r="M488" s="63"/>
      <c r="N488" s="63"/>
      <c r="O488" s="63"/>
      <c r="P488" s="63"/>
      <c r="Q488" s="63"/>
      <c r="R488" s="73"/>
      <c r="S488" s="63"/>
      <c r="T488" s="63"/>
      <c r="U488" s="63"/>
      <c r="V488" s="63"/>
      <c r="W488" s="63"/>
      <c r="X488" s="63"/>
      <c r="Y488" s="63"/>
      <c r="Z488" s="63"/>
      <c r="AA488" s="63"/>
      <c r="AB488" s="63"/>
      <c r="AC488" s="101"/>
    </row>
    <row r="489" spans="2:29">
      <c r="B489" s="63"/>
      <c r="C489" s="99"/>
      <c r="D489" s="63"/>
      <c r="E489" s="100"/>
      <c r="F489" s="71"/>
      <c r="G489" s="63"/>
      <c r="H489" s="63"/>
      <c r="I489" s="63"/>
      <c r="J489" s="63"/>
      <c r="K489" s="63"/>
      <c r="L489" s="63"/>
      <c r="M489" s="63"/>
      <c r="N489" s="63"/>
      <c r="O489" s="63"/>
      <c r="P489" s="63"/>
      <c r="Q489" s="63"/>
      <c r="R489" s="73"/>
      <c r="S489" s="63"/>
      <c r="T489" s="63"/>
      <c r="U489" s="63"/>
      <c r="V489" s="63"/>
      <c r="W489" s="63"/>
      <c r="X489" s="63"/>
      <c r="Y489" s="63"/>
      <c r="Z489" s="63"/>
      <c r="AA489" s="63"/>
      <c r="AB489" s="63"/>
      <c r="AC489" s="101"/>
    </row>
    <row r="490" spans="2:29">
      <c r="B490" s="63"/>
      <c r="C490" s="99"/>
      <c r="D490" s="63"/>
      <c r="E490" s="100"/>
      <c r="F490" s="71"/>
      <c r="G490" s="63"/>
      <c r="H490" s="63"/>
      <c r="I490" s="63"/>
      <c r="J490" s="63"/>
      <c r="K490" s="63"/>
      <c r="L490" s="63"/>
      <c r="M490" s="63"/>
      <c r="N490" s="63"/>
      <c r="O490" s="63"/>
      <c r="P490" s="63"/>
      <c r="Q490" s="63"/>
      <c r="R490" s="73"/>
      <c r="S490" s="63"/>
      <c r="T490" s="63"/>
      <c r="U490" s="63"/>
      <c r="V490" s="63"/>
      <c r="W490" s="63"/>
      <c r="X490" s="63"/>
      <c r="Y490" s="63"/>
      <c r="Z490" s="63"/>
      <c r="AA490" s="63"/>
      <c r="AB490" s="63"/>
      <c r="AC490" s="101"/>
    </row>
    <row r="491" spans="2:29">
      <c r="B491" s="63"/>
      <c r="C491" s="99"/>
      <c r="D491" s="63"/>
      <c r="E491" s="100"/>
      <c r="F491" s="71"/>
      <c r="G491" s="63"/>
      <c r="H491" s="63"/>
      <c r="I491" s="63"/>
      <c r="J491" s="63"/>
      <c r="K491" s="63"/>
      <c r="L491" s="63"/>
      <c r="M491" s="63"/>
      <c r="N491" s="63"/>
      <c r="O491" s="63"/>
      <c r="P491" s="63"/>
      <c r="Q491" s="63"/>
      <c r="R491" s="73"/>
      <c r="S491" s="63"/>
      <c r="T491" s="63"/>
      <c r="U491" s="63"/>
      <c r="V491" s="63"/>
      <c r="W491" s="63"/>
      <c r="X491" s="63"/>
      <c r="Y491" s="63"/>
      <c r="Z491" s="63"/>
      <c r="AA491" s="63"/>
      <c r="AB491" s="63"/>
      <c r="AC491" s="101"/>
    </row>
    <row r="492" spans="2:29">
      <c r="B492" s="63"/>
      <c r="C492" s="99"/>
      <c r="D492" s="63"/>
      <c r="E492" s="100"/>
      <c r="F492" s="71"/>
      <c r="G492" s="63"/>
      <c r="H492" s="63"/>
      <c r="I492" s="63"/>
      <c r="J492" s="63"/>
      <c r="K492" s="63"/>
      <c r="L492" s="63"/>
      <c r="M492" s="63"/>
      <c r="N492" s="63"/>
      <c r="O492" s="63"/>
      <c r="P492" s="63"/>
      <c r="Q492" s="63"/>
      <c r="R492" s="73"/>
      <c r="S492" s="63"/>
      <c r="T492" s="63"/>
      <c r="U492" s="63"/>
      <c r="V492" s="63"/>
      <c r="W492" s="63"/>
      <c r="X492" s="63"/>
      <c r="Y492" s="63"/>
      <c r="Z492" s="63"/>
      <c r="AA492" s="63"/>
      <c r="AB492" s="63"/>
      <c r="AC492" s="101"/>
    </row>
    <row r="493" spans="2:29">
      <c r="B493" s="63"/>
      <c r="C493" s="99"/>
      <c r="D493" s="63"/>
      <c r="E493" s="100"/>
      <c r="F493" s="71"/>
      <c r="G493" s="63"/>
      <c r="H493" s="63"/>
      <c r="I493" s="63"/>
      <c r="J493" s="63"/>
      <c r="K493" s="63"/>
      <c r="L493" s="63"/>
      <c r="M493" s="63"/>
      <c r="N493" s="63"/>
      <c r="O493" s="63"/>
      <c r="P493" s="63"/>
      <c r="Q493" s="63"/>
      <c r="R493" s="73"/>
      <c r="S493" s="63"/>
      <c r="T493" s="63"/>
      <c r="U493" s="63"/>
      <c r="V493" s="63"/>
      <c r="W493" s="63"/>
      <c r="X493" s="63"/>
      <c r="Y493" s="63"/>
      <c r="Z493" s="63"/>
      <c r="AA493" s="63"/>
      <c r="AB493" s="63"/>
      <c r="AC493" s="101"/>
    </row>
    <row r="494" spans="2:29">
      <c r="B494" s="63"/>
      <c r="C494" s="99"/>
      <c r="D494" s="63"/>
      <c r="E494" s="100"/>
      <c r="F494" s="71"/>
      <c r="G494" s="63"/>
      <c r="H494" s="63"/>
      <c r="I494" s="63"/>
      <c r="J494" s="63"/>
      <c r="K494" s="63"/>
      <c r="L494" s="63"/>
      <c r="M494" s="63"/>
      <c r="N494" s="63"/>
      <c r="O494" s="63"/>
      <c r="P494" s="63"/>
      <c r="Q494" s="63"/>
      <c r="R494" s="73"/>
      <c r="S494" s="63"/>
      <c r="T494" s="63"/>
      <c r="U494" s="63"/>
      <c r="V494" s="63"/>
      <c r="W494" s="63"/>
      <c r="X494" s="63"/>
      <c r="Y494" s="63"/>
      <c r="Z494" s="63"/>
      <c r="AA494" s="63"/>
      <c r="AB494" s="63"/>
      <c r="AC494" s="101"/>
    </row>
    <row r="495" spans="2:29">
      <c r="B495" s="63"/>
      <c r="C495" s="99"/>
      <c r="D495" s="63"/>
      <c r="E495" s="100"/>
      <c r="F495" s="71"/>
      <c r="G495" s="63"/>
      <c r="H495" s="63"/>
      <c r="I495" s="63"/>
      <c r="J495" s="63"/>
      <c r="K495" s="63"/>
      <c r="L495" s="63"/>
      <c r="M495" s="63"/>
      <c r="N495" s="63"/>
      <c r="O495" s="63"/>
      <c r="P495" s="63"/>
      <c r="Q495" s="63"/>
      <c r="R495" s="73"/>
      <c r="S495" s="63"/>
      <c r="T495" s="63"/>
      <c r="U495" s="63"/>
      <c r="V495" s="63"/>
      <c r="W495" s="63"/>
      <c r="X495" s="63"/>
      <c r="Y495" s="63"/>
      <c r="Z495" s="63"/>
      <c r="AA495" s="63"/>
      <c r="AB495" s="63"/>
      <c r="AC495" s="101"/>
    </row>
    <row r="496" spans="2:29">
      <c r="B496" s="63"/>
      <c r="C496" s="99"/>
      <c r="D496" s="63"/>
      <c r="E496" s="100"/>
      <c r="F496" s="71"/>
      <c r="G496" s="63"/>
      <c r="H496" s="63"/>
      <c r="I496" s="63"/>
      <c r="J496" s="63"/>
      <c r="K496" s="63"/>
      <c r="L496" s="63"/>
      <c r="M496" s="63"/>
      <c r="N496" s="63"/>
      <c r="O496" s="63"/>
      <c r="P496" s="63"/>
      <c r="Q496" s="63"/>
      <c r="R496" s="73"/>
      <c r="S496" s="63"/>
      <c r="T496" s="63"/>
      <c r="U496" s="63"/>
      <c r="V496" s="63"/>
      <c r="W496" s="63"/>
      <c r="X496" s="63"/>
      <c r="Y496" s="63"/>
      <c r="Z496" s="63"/>
      <c r="AA496" s="63"/>
      <c r="AB496" s="63"/>
      <c r="AC496" s="101"/>
    </row>
    <row r="497" spans="2:29">
      <c r="B497" s="63"/>
      <c r="C497" s="99"/>
      <c r="D497" s="63"/>
      <c r="E497" s="100"/>
      <c r="F497" s="71"/>
      <c r="G497" s="63"/>
      <c r="H497" s="63"/>
      <c r="I497" s="63"/>
      <c r="J497" s="63"/>
      <c r="K497" s="63"/>
      <c r="L497" s="63"/>
      <c r="M497" s="63"/>
      <c r="N497" s="63"/>
      <c r="O497" s="63"/>
      <c r="P497" s="63"/>
      <c r="Q497" s="63"/>
      <c r="R497" s="73"/>
      <c r="S497" s="63"/>
      <c r="T497" s="63"/>
      <c r="U497" s="63"/>
      <c r="V497" s="63"/>
      <c r="W497" s="63"/>
      <c r="X497" s="63"/>
      <c r="Y497" s="63"/>
      <c r="Z497" s="63"/>
      <c r="AA497" s="63"/>
      <c r="AB497" s="63"/>
      <c r="AC497" s="101"/>
    </row>
    <row r="498" spans="2:29">
      <c r="B498" s="63"/>
      <c r="C498" s="99"/>
      <c r="D498" s="63"/>
      <c r="E498" s="100"/>
      <c r="F498" s="71"/>
      <c r="G498" s="63"/>
      <c r="H498" s="63"/>
      <c r="I498" s="63"/>
      <c r="J498" s="63"/>
      <c r="K498" s="63"/>
      <c r="L498" s="63"/>
      <c r="M498" s="63"/>
      <c r="N498" s="63"/>
      <c r="O498" s="63"/>
      <c r="P498" s="63"/>
      <c r="Q498" s="63"/>
      <c r="R498" s="73"/>
      <c r="S498" s="63"/>
      <c r="T498" s="63"/>
      <c r="U498" s="63"/>
      <c r="V498" s="63"/>
      <c r="W498" s="63"/>
      <c r="X498" s="63"/>
      <c r="Y498" s="63"/>
      <c r="Z498" s="63"/>
      <c r="AA498" s="63"/>
      <c r="AB498" s="63"/>
      <c r="AC498" s="101"/>
    </row>
    <row r="499" spans="2:29">
      <c r="B499" s="63"/>
      <c r="C499" s="99"/>
      <c r="D499" s="63"/>
      <c r="E499" s="100"/>
      <c r="F499" s="71"/>
      <c r="G499" s="63"/>
      <c r="H499" s="63"/>
      <c r="I499" s="63"/>
      <c r="J499" s="63"/>
      <c r="K499" s="63"/>
      <c r="L499" s="63"/>
      <c r="M499" s="63"/>
      <c r="N499" s="63"/>
      <c r="O499" s="63"/>
      <c r="P499" s="63"/>
      <c r="Q499" s="63"/>
      <c r="R499" s="73"/>
      <c r="S499" s="63"/>
      <c r="T499" s="63"/>
      <c r="U499" s="63"/>
      <c r="V499" s="63"/>
      <c r="W499" s="63"/>
      <c r="X499" s="63"/>
      <c r="Y499" s="63"/>
      <c r="Z499" s="63"/>
      <c r="AA499" s="63"/>
      <c r="AB499" s="63"/>
      <c r="AC499" s="101"/>
    </row>
    <row r="500" spans="2:29">
      <c r="B500" s="63"/>
      <c r="C500" s="99"/>
      <c r="D500" s="63"/>
      <c r="E500" s="100"/>
      <c r="F500" s="71"/>
      <c r="G500" s="63"/>
      <c r="H500" s="63"/>
      <c r="I500" s="63"/>
      <c r="J500" s="63"/>
      <c r="K500" s="63"/>
      <c r="L500" s="63"/>
      <c r="M500" s="63"/>
      <c r="N500" s="63"/>
      <c r="O500" s="63"/>
      <c r="P500" s="63"/>
      <c r="Q500" s="63"/>
      <c r="R500" s="73"/>
      <c r="S500" s="63"/>
      <c r="T500" s="63"/>
      <c r="U500" s="63"/>
      <c r="V500" s="63"/>
      <c r="W500" s="63"/>
      <c r="X500" s="63"/>
      <c r="Y500" s="63"/>
      <c r="Z500" s="63"/>
      <c r="AA500" s="63"/>
      <c r="AB500" s="63"/>
      <c r="AC500" s="101"/>
    </row>
    <row r="501" spans="2:29">
      <c r="B501" s="63"/>
      <c r="C501" s="99"/>
      <c r="D501" s="63"/>
      <c r="E501" s="100"/>
      <c r="F501" s="71"/>
      <c r="G501" s="63"/>
      <c r="H501" s="63"/>
      <c r="I501" s="63"/>
      <c r="J501" s="63"/>
      <c r="K501" s="63"/>
      <c r="L501" s="63"/>
      <c r="M501" s="63"/>
      <c r="N501" s="63"/>
      <c r="O501" s="63"/>
      <c r="P501" s="63"/>
      <c r="Q501" s="63"/>
      <c r="R501" s="73"/>
      <c r="S501" s="63"/>
      <c r="T501" s="63"/>
      <c r="U501" s="63"/>
      <c r="V501" s="63"/>
      <c r="W501" s="63"/>
      <c r="X501" s="63"/>
      <c r="Y501" s="63"/>
      <c r="Z501" s="63"/>
      <c r="AA501" s="63"/>
      <c r="AB501" s="63"/>
      <c r="AC501" s="101"/>
    </row>
    <row r="502" spans="2:29">
      <c r="B502" s="63"/>
      <c r="C502" s="99"/>
      <c r="D502" s="63"/>
      <c r="E502" s="100"/>
      <c r="F502" s="71"/>
      <c r="G502" s="63"/>
      <c r="H502" s="63"/>
      <c r="I502" s="63"/>
      <c r="J502" s="63"/>
      <c r="K502" s="63"/>
      <c r="L502" s="63"/>
      <c r="M502" s="63"/>
      <c r="N502" s="63"/>
      <c r="O502" s="63"/>
      <c r="P502" s="63"/>
      <c r="Q502" s="63"/>
      <c r="R502" s="73"/>
      <c r="S502" s="63"/>
      <c r="T502" s="63"/>
      <c r="U502" s="63"/>
      <c r="V502" s="63"/>
      <c r="W502" s="63"/>
      <c r="X502" s="63"/>
      <c r="Y502" s="63"/>
      <c r="Z502" s="63"/>
      <c r="AA502" s="63"/>
      <c r="AB502" s="63"/>
      <c r="AC502" s="101"/>
    </row>
    <row r="503" spans="2:29">
      <c r="B503" s="63"/>
      <c r="C503" s="99"/>
      <c r="D503" s="63"/>
      <c r="E503" s="100"/>
      <c r="F503" s="71"/>
      <c r="G503" s="63"/>
      <c r="H503" s="63"/>
      <c r="I503" s="63"/>
      <c r="J503" s="63"/>
      <c r="K503" s="63"/>
      <c r="L503" s="63"/>
      <c r="M503" s="63"/>
      <c r="N503" s="63"/>
      <c r="O503" s="63"/>
      <c r="P503" s="63"/>
      <c r="Q503" s="63"/>
      <c r="R503" s="73"/>
      <c r="S503" s="63"/>
      <c r="T503" s="63"/>
      <c r="U503" s="63"/>
      <c r="V503" s="63"/>
      <c r="W503" s="63"/>
      <c r="X503" s="63"/>
      <c r="Y503" s="63"/>
      <c r="Z503" s="63"/>
      <c r="AA503" s="63"/>
      <c r="AB503" s="63"/>
      <c r="AC503" s="101"/>
    </row>
    <row r="504" spans="2:29">
      <c r="B504" s="63"/>
      <c r="C504" s="99"/>
      <c r="D504" s="63"/>
      <c r="E504" s="100"/>
      <c r="F504" s="71"/>
      <c r="G504" s="63"/>
      <c r="H504" s="63"/>
      <c r="I504" s="63"/>
      <c r="J504" s="63"/>
      <c r="K504" s="63"/>
      <c r="L504" s="63"/>
      <c r="M504" s="63"/>
      <c r="N504" s="63"/>
      <c r="O504" s="63"/>
      <c r="P504" s="63"/>
      <c r="Q504" s="63"/>
      <c r="R504" s="73"/>
      <c r="S504" s="63"/>
      <c r="T504" s="63"/>
      <c r="U504" s="63"/>
      <c r="V504" s="63"/>
      <c r="W504" s="63"/>
      <c r="X504" s="63"/>
      <c r="Y504" s="63"/>
      <c r="Z504" s="63"/>
      <c r="AA504" s="63"/>
      <c r="AB504" s="63"/>
      <c r="AC504" s="101"/>
    </row>
    <row r="505" spans="2:29">
      <c r="B505" s="63"/>
      <c r="C505" s="99"/>
      <c r="D505" s="63"/>
      <c r="E505" s="100"/>
      <c r="F505" s="71"/>
      <c r="G505" s="63"/>
      <c r="H505" s="63"/>
      <c r="I505" s="63"/>
      <c r="J505" s="63"/>
      <c r="K505" s="63"/>
      <c r="L505" s="63"/>
      <c r="M505" s="63"/>
      <c r="N505" s="63"/>
      <c r="O505" s="63"/>
      <c r="P505" s="63"/>
      <c r="Q505" s="63"/>
      <c r="R505" s="73"/>
      <c r="S505" s="63"/>
      <c r="T505" s="63"/>
      <c r="U505" s="63"/>
      <c r="V505" s="63"/>
      <c r="W505" s="63"/>
      <c r="X505" s="63"/>
      <c r="Y505" s="63"/>
      <c r="Z505" s="63"/>
      <c r="AA505" s="63"/>
      <c r="AB505" s="63"/>
      <c r="AC505" s="101"/>
    </row>
    <row r="506" spans="2:29">
      <c r="B506" s="63"/>
      <c r="C506" s="99"/>
      <c r="D506" s="63"/>
      <c r="E506" s="100"/>
      <c r="F506" s="71"/>
      <c r="G506" s="63"/>
      <c r="H506" s="63"/>
      <c r="I506" s="63"/>
      <c r="J506" s="63"/>
      <c r="K506" s="63"/>
      <c r="L506" s="63"/>
      <c r="M506" s="63"/>
      <c r="N506" s="63"/>
      <c r="O506" s="63"/>
      <c r="P506" s="63"/>
      <c r="Q506" s="63"/>
      <c r="R506" s="73"/>
      <c r="S506" s="63"/>
      <c r="T506" s="63"/>
      <c r="U506" s="63"/>
      <c r="V506" s="63"/>
      <c r="W506" s="63"/>
      <c r="X506" s="63"/>
      <c r="Y506" s="63"/>
      <c r="Z506" s="63"/>
      <c r="AA506" s="63"/>
      <c r="AB506" s="63"/>
      <c r="AC506" s="101"/>
    </row>
    <row r="507" spans="2:29">
      <c r="B507" s="63"/>
      <c r="C507" s="99"/>
      <c r="D507" s="63"/>
      <c r="E507" s="100"/>
      <c r="F507" s="71"/>
      <c r="G507" s="63"/>
      <c r="H507" s="63"/>
      <c r="I507" s="63"/>
      <c r="J507" s="63"/>
      <c r="K507" s="63"/>
      <c r="L507" s="63"/>
      <c r="M507" s="63"/>
      <c r="N507" s="63"/>
      <c r="O507" s="63"/>
      <c r="P507" s="63"/>
      <c r="Q507" s="63"/>
      <c r="R507" s="73"/>
      <c r="S507" s="63"/>
      <c r="T507" s="63"/>
      <c r="U507" s="63"/>
      <c r="V507" s="63"/>
      <c r="W507" s="63"/>
      <c r="X507" s="63"/>
      <c r="Y507" s="63"/>
      <c r="Z507" s="63"/>
      <c r="AA507" s="63"/>
      <c r="AB507" s="63"/>
      <c r="AC507" s="101"/>
    </row>
    <row r="508" spans="2:29">
      <c r="B508" s="63"/>
      <c r="C508" s="99"/>
      <c r="D508" s="63"/>
      <c r="E508" s="100"/>
      <c r="F508" s="71"/>
      <c r="G508" s="63"/>
      <c r="H508" s="63"/>
      <c r="I508" s="63"/>
      <c r="J508" s="63"/>
      <c r="K508" s="63"/>
      <c r="L508" s="63"/>
      <c r="M508" s="63"/>
      <c r="N508" s="63"/>
      <c r="O508" s="63"/>
      <c r="P508" s="63"/>
      <c r="Q508" s="63"/>
      <c r="R508" s="73"/>
      <c r="S508" s="63"/>
      <c r="T508" s="63"/>
      <c r="U508" s="63"/>
      <c r="V508" s="63"/>
      <c r="W508" s="63"/>
      <c r="X508" s="63"/>
      <c r="Y508" s="63"/>
      <c r="Z508" s="63"/>
      <c r="AA508" s="63"/>
      <c r="AB508" s="63"/>
      <c r="AC508" s="101"/>
    </row>
    <row r="509" spans="2:29">
      <c r="B509" s="63"/>
      <c r="C509" s="99"/>
      <c r="D509" s="63"/>
      <c r="E509" s="100"/>
      <c r="F509" s="71"/>
      <c r="G509" s="63"/>
      <c r="H509" s="63"/>
      <c r="I509" s="63"/>
      <c r="J509" s="63"/>
      <c r="K509" s="63"/>
      <c r="L509" s="63"/>
      <c r="M509" s="63"/>
      <c r="N509" s="63"/>
      <c r="O509" s="63"/>
      <c r="P509" s="63"/>
      <c r="Q509" s="63"/>
      <c r="R509" s="73"/>
      <c r="S509" s="63"/>
      <c r="T509" s="63"/>
      <c r="U509" s="63"/>
      <c r="V509" s="63"/>
      <c r="W509" s="63"/>
      <c r="X509" s="63"/>
      <c r="Y509" s="63"/>
      <c r="Z509" s="63"/>
      <c r="AA509" s="63"/>
      <c r="AB509" s="63"/>
      <c r="AC509" s="101"/>
    </row>
    <row r="510" spans="2:29">
      <c r="B510" s="63"/>
      <c r="C510" s="99"/>
      <c r="D510" s="63"/>
      <c r="E510" s="100"/>
      <c r="F510" s="71"/>
      <c r="G510" s="63"/>
      <c r="H510" s="63"/>
      <c r="I510" s="63"/>
      <c r="J510" s="63"/>
      <c r="K510" s="63"/>
      <c r="L510" s="63"/>
      <c r="M510" s="63"/>
      <c r="N510" s="63"/>
      <c r="O510" s="63"/>
      <c r="P510" s="63"/>
      <c r="Q510" s="63"/>
      <c r="R510" s="73"/>
      <c r="S510" s="63"/>
      <c r="T510" s="63"/>
      <c r="U510" s="63"/>
      <c r="V510" s="63"/>
      <c r="W510" s="63"/>
      <c r="X510" s="63"/>
      <c r="Y510" s="63"/>
      <c r="Z510" s="63"/>
      <c r="AA510" s="63"/>
      <c r="AB510" s="63"/>
      <c r="AC510" s="101"/>
    </row>
    <row r="511" spans="2:29">
      <c r="B511" s="63"/>
      <c r="C511" s="99"/>
      <c r="D511" s="63"/>
      <c r="E511" s="100"/>
      <c r="F511" s="71"/>
      <c r="G511" s="63"/>
      <c r="H511" s="63"/>
      <c r="I511" s="63"/>
      <c r="J511" s="63"/>
      <c r="K511" s="63"/>
      <c r="L511" s="63"/>
      <c r="M511" s="63"/>
      <c r="N511" s="63"/>
      <c r="O511" s="63"/>
      <c r="P511" s="63"/>
      <c r="Q511" s="63"/>
      <c r="R511" s="73"/>
      <c r="S511" s="63"/>
      <c r="T511" s="63"/>
      <c r="U511" s="63"/>
      <c r="V511" s="63"/>
      <c r="W511" s="63"/>
      <c r="X511" s="63"/>
      <c r="Y511" s="63"/>
      <c r="Z511" s="63"/>
      <c r="AA511" s="63"/>
      <c r="AB511" s="63"/>
      <c r="AC511" s="101"/>
    </row>
    <row r="512" spans="2:29">
      <c r="B512" s="63"/>
      <c r="C512" s="99"/>
      <c r="D512" s="63"/>
      <c r="E512" s="100"/>
      <c r="F512" s="71"/>
      <c r="G512" s="63"/>
      <c r="H512" s="63"/>
      <c r="I512" s="63"/>
      <c r="J512" s="63"/>
      <c r="K512" s="63"/>
      <c r="L512" s="63"/>
      <c r="M512" s="63"/>
      <c r="N512" s="63"/>
      <c r="O512" s="63"/>
      <c r="P512" s="63"/>
      <c r="Q512" s="63"/>
      <c r="R512" s="73"/>
      <c r="S512" s="63"/>
      <c r="T512" s="63"/>
      <c r="U512" s="63"/>
      <c r="V512" s="63"/>
      <c r="W512" s="63"/>
      <c r="X512" s="63"/>
      <c r="Y512" s="63"/>
      <c r="Z512" s="63"/>
      <c r="AA512" s="63"/>
      <c r="AB512" s="63"/>
      <c r="AC512" s="101"/>
    </row>
    <row r="513" spans="2:29">
      <c r="B513" s="63"/>
      <c r="C513" s="99"/>
      <c r="D513" s="63"/>
      <c r="E513" s="100"/>
      <c r="F513" s="71"/>
      <c r="G513" s="63"/>
      <c r="H513" s="63"/>
      <c r="I513" s="63"/>
      <c r="J513" s="63"/>
      <c r="K513" s="63"/>
      <c r="L513" s="63"/>
      <c r="M513" s="63"/>
      <c r="N513" s="63"/>
      <c r="O513" s="63"/>
      <c r="P513" s="63"/>
      <c r="Q513" s="63"/>
      <c r="R513" s="73"/>
      <c r="S513" s="63"/>
      <c r="T513" s="63"/>
      <c r="U513" s="63"/>
      <c r="V513" s="63"/>
      <c r="W513" s="63"/>
      <c r="X513" s="63"/>
      <c r="Y513" s="63"/>
      <c r="Z513" s="63"/>
      <c r="AA513" s="63"/>
      <c r="AB513" s="63"/>
      <c r="AC513" s="101"/>
    </row>
    <row r="514" spans="2:29">
      <c r="B514" s="63"/>
      <c r="C514" s="99"/>
      <c r="D514" s="63"/>
      <c r="E514" s="100"/>
      <c r="F514" s="71"/>
      <c r="G514" s="63"/>
      <c r="H514" s="63"/>
      <c r="I514" s="63"/>
      <c r="J514" s="63"/>
      <c r="K514" s="63"/>
      <c r="L514" s="63"/>
      <c r="M514" s="63"/>
      <c r="N514" s="63"/>
      <c r="O514" s="63"/>
      <c r="P514" s="63"/>
      <c r="Q514" s="63"/>
      <c r="R514" s="73"/>
      <c r="S514" s="63"/>
      <c r="T514" s="63"/>
      <c r="U514" s="63"/>
      <c r="V514" s="63"/>
      <c r="W514" s="63"/>
      <c r="X514" s="63"/>
      <c r="Y514" s="63"/>
      <c r="Z514" s="63"/>
      <c r="AA514" s="63"/>
      <c r="AB514" s="63"/>
      <c r="AC514" s="101"/>
    </row>
    <row r="515" spans="2:29">
      <c r="B515" s="63"/>
      <c r="C515" s="99"/>
      <c r="D515" s="63"/>
      <c r="E515" s="100"/>
      <c r="F515" s="71"/>
      <c r="G515" s="63"/>
      <c r="H515" s="63"/>
      <c r="I515" s="63"/>
      <c r="J515" s="63"/>
      <c r="K515" s="63"/>
      <c r="L515" s="63"/>
      <c r="M515" s="63"/>
      <c r="N515" s="63"/>
      <c r="O515" s="63"/>
      <c r="P515" s="63"/>
      <c r="Q515" s="63"/>
      <c r="R515" s="73"/>
      <c r="S515" s="63"/>
      <c r="T515" s="63"/>
      <c r="U515" s="63"/>
      <c r="V515" s="63"/>
      <c r="W515" s="63"/>
      <c r="X515" s="63"/>
      <c r="Y515" s="63"/>
      <c r="Z515" s="63"/>
      <c r="AA515" s="63"/>
      <c r="AB515" s="63"/>
      <c r="AC515" s="101"/>
    </row>
    <row r="516" spans="2:29">
      <c r="B516" s="63"/>
      <c r="C516" s="99"/>
      <c r="D516" s="63"/>
      <c r="E516" s="100"/>
      <c r="F516" s="71"/>
      <c r="G516" s="63"/>
      <c r="H516" s="63"/>
      <c r="I516" s="63"/>
      <c r="J516" s="63"/>
      <c r="K516" s="63"/>
      <c r="L516" s="63"/>
      <c r="M516" s="63"/>
      <c r="N516" s="63"/>
      <c r="O516" s="63"/>
      <c r="P516" s="63"/>
      <c r="Q516" s="63"/>
      <c r="R516" s="73"/>
      <c r="S516" s="63"/>
      <c r="T516" s="63"/>
      <c r="U516" s="63"/>
      <c r="V516" s="63"/>
      <c r="W516" s="63"/>
      <c r="X516" s="63"/>
      <c r="Y516" s="63"/>
      <c r="Z516" s="63"/>
      <c r="AA516" s="63"/>
      <c r="AB516" s="63"/>
      <c r="AC516" s="101"/>
    </row>
    <row r="517" spans="2:29">
      <c r="B517" s="63"/>
      <c r="C517" s="99"/>
      <c r="D517" s="63"/>
      <c r="E517" s="100"/>
      <c r="F517" s="71"/>
      <c r="G517" s="63"/>
      <c r="H517" s="63"/>
      <c r="I517" s="63"/>
      <c r="J517" s="63"/>
      <c r="K517" s="63"/>
      <c r="L517" s="63"/>
      <c r="M517" s="63"/>
      <c r="N517" s="63"/>
      <c r="O517" s="63"/>
      <c r="P517" s="63"/>
      <c r="Q517" s="63"/>
      <c r="R517" s="73"/>
      <c r="S517" s="63"/>
      <c r="T517" s="63"/>
      <c r="U517" s="63"/>
      <c r="V517" s="63"/>
      <c r="W517" s="63"/>
      <c r="X517" s="63"/>
      <c r="Y517" s="63"/>
      <c r="Z517" s="63"/>
      <c r="AA517" s="63"/>
      <c r="AB517" s="63"/>
      <c r="AC517" s="101"/>
    </row>
    <row r="518" spans="2:29">
      <c r="B518" s="63"/>
      <c r="C518" s="99"/>
      <c r="D518" s="63"/>
      <c r="E518" s="100"/>
      <c r="F518" s="71"/>
      <c r="G518" s="63"/>
      <c r="H518" s="63"/>
      <c r="I518" s="63"/>
      <c r="J518" s="63"/>
      <c r="K518" s="63"/>
      <c r="L518" s="63"/>
      <c r="M518" s="63"/>
      <c r="N518" s="63"/>
      <c r="O518" s="63"/>
      <c r="P518" s="63"/>
      <c r="Q518" s="63"/>
      <c r="R518" s="73"/>
      <c r="S518" s="63"/>
      <c r="T518" s="63"/>
      <c r="U518" s="63"/>
      <c r="V518" s="63"/>
      <c r="W518" s="63"/>
      <c r="X518" s="63"/>
      <c r="Y518" s="63"/>
      <c r="Z518" s="63"/>
      <c r="AA518" s="63"/>
      <c r="AB518" s="63"/>
      <c r="AC518" s="101"/>
    </row>
    <row r="519" spans="2:29">
      <c r="B519" s="63"/>
      <c r="C519" s="99"/>
      <c r="D519" s="63"/>
      <c r="E519" s="100"/>
      <c r="F519" s="71"/>
      <c r="G519" s="63"/>
      <c r="H519" s="63"/>
      <c r="I519" s="63"/>
      <c r="J519" s="63"/>
      <c r="K519" s="63"/>
      <c r="L519" s="63"/>
      <c r="M519" s="63"/>
      <c r="N519" s="63"/>
      <c r="O519" s="63"/>
      <c r="P519" s="63"/>
      <c r="Q519" s="63"/>
      <c r="R519" s="73"/>
      <c r="S519" s="63"/>
      <c r="T519" s="63"/>
      <c r="U519" s="63"/>
      <c r="V519" s="63"/>
      <c r="W519" s="63"/>
      <c r="X519" s="63"/>
      <c r="Y519" s="63"/>
      <c r="Z519" s="63"/>
      <c r="AA519" s="63"/>
      <c r="AB519" s="63"/>
      <c r="AC519" s="101"/>
    </row>
    <row r="520" spans="2:29">
      <c r="B520" s="63"/>
      <c r="C520" s="99"/>
      <c r="D520" s="63"/>
      <c r="E520" s="100"/>
      <c r="F520" s="71"/>
      <c r="G520" s="63"/>
      <c r="H520" s="63"/>
      <c r="I520" s="63"/>
      <c r="J520" s="63"/>
      <c r="K520" s="63"/>
      <c r="L520" s="63"/>
      <c r="M520" s="63"/>
      <c r="N520" s="63"/>
      <c r="O520" s="63"/>
      <c r="P520" s="63"/>
      <c r="Q520" s="63"/>
      <c r="R520" s="73"/>
      <c r="S520" s="63"/>
      <c r="T520" s="63"/>
      <c r="U520" s="63"/>
      <c r="V520" s="63"/>
      <c r="W520" s="63"/>
      <c r="X520" s="63"/>
      <c r="Y520" s="63"/>
      <c r="Z520" s="63"/>
      <c r="AA520" s="63"/>
      <c r="AB520" s="63"/>
      <c r="AC520" s="101"/>
    </row>
    <row r="521" spans="2:29">
      <c r="B521" s="63"/>
      <c r="C521" s="99"/>
      <c r="D521" s="63"/>
      <c r="E521" s="100"/>
      <c r="F521" s="71"/>
      <c r="G521" s="63"/>
      <c r="H521" s="63"/>
      <c r="I521" s="63"/>
      <c r="J521" s="63"/>
      <c r="K521" s="63"/>
      <c r="L521" s="63"/>
      <c r="M521" s="63"/>
      <c r="N521" s="63"/>
      <c r="O521" s="63"/>
      <c r="P521" s="63"/>
      <c r="Q521" s="63"/>
      <c r="R521" s="73"/>
      <c r="S521" s="63"/>
      <c r="T521" s="63"/>
      <c r="U521" s="63"/>
      <c r="V521" s="63"/>
      <c r="W521" s="63"/>
      <c r="X521" s="63"/>
      <c r="Y521" s="63"/>
      <c r="Z521" s="63"/>
      <c r="AA521" s="63"/>
      <c r="AB521" s="63"/>
      <c r="AC521" s="101"/>
    </row>
    <row r="522" spans="2:29">
      <c r="B522" s="63"/>
      <c r="C522" s="99"/>
      <c r="D522" s="63"/>
      <c r="E522" s="100"/>
      <c r="F522" s="71"/>
      <c r="G522" s="63"/>
      <c r="H522" s="63"/>
      <c r="I522" s="63"/>
      <c r="J522" s="63"/>
      <c r="K522" s="63"/>
      <c r="L522" s="63"/>
      <c r="M522" s="63"/>
      <c r="N522" s="63"/>
      <c r="O522" s="63"/>
      <c r="P522" s="63"/>
      <c r="Q522" s="63"/>
      <c r="R522" s="73"/>
      <c r="S522" s="63"/>
      <c r="T522" s="63"/>
      <c r="U522" s="63"/>
      <c r="V522" s="63"/>
      <c r="W522" s="63"/>
      <c r="X522" s="63"/>
      <c r="Y522" s="63"/>
      <c r="Z522" s="63"/>
      <c r="AA522" s="63"/>
      <c r="AB522" s="63"/>
      <c r="AC522" s="101"/>
    </row>
    <row r="523" spans="2:29">
      <c r="B523" s="63"/>
      <c r="C523" s="99"/>
      <c r="D523" s="63"/>
      <c r="E523" s="100"/>
      <c r="F523" s="71"/>
      <c r="G523" s="63"/>
      <c r="H523" s="63"/>
      <c r="I523" s="63"/>
      <c r="J523" s="63"/>
      <c r="K523" s="63"/>
      <c r="L523" s="63"/>
      <c r="M523" s="63"/>
      <c r="N523" s="63"/>
      <c r="O523" s="63"/>
      <c r="P523" s="63"/>
      <c r="Q523" s="63"/>
      <c r="R523" s="73"/>
      <c r="S523" s="63"/>
      <c r="T523" s="63"/>
      <c r="U523" s="63"/>
      <c r="V523" s="63"/>
      <c r="W523" s="63"/>
      <c r="X523" s="63"/>
      <c r="Y523" s="63"/>
      <c r="Z523" s="63"/>
      <c r="AA523" s="63"/>
      <c r="AB523" s="63"/>
      <c r="AC523" s="101"/>
    </row>
    <row r="524" spans="2:29">
      <c r="B524" s="63"/>
      <c r="C524" s="99"/>
      <c r="D524" s="63"/>
      <c r="E524" s="100"/>
      <c r="F524" s="71"/>
      <c r="G524" s="63"/>
      <c r="H524" s="63"/>
      <c r="I524" s="63"/>
      <c r="J524" s="63"/>
      <c r="K524" s="63"/>
      <c r="L524" s="63"/>
      <c r="M524" s="63"/>
      <c r="N524" s="63"/>
      <c r="O524" s="63"/>
      <c r="P524" s="63"/>
      <c r="Q524" s="63"/>
      <c r="R524" s="73"/>
      <c r="S524" s="63"/>
      <c r="T524" s="63"/>
      <c r="U524" s="63"/>
      <c r="V524" s="63"/>
      <c r="W524" s="63"/>
      <c r="X524" s="63"/>
      <c r="Y524" s="63"/>
      <c r="Z524" s="63"/>
      <c r="AA524" s="63"/>
      <c r="AB524" s="63"/>
      <c r="AC524" s="101"/>
    </row>
    <row r="525" spans="2:29">
      <c r="B525" s="63"/>
      <c r="C525" s="99"/>
      <c r="D525" s="63"/>
      <c r="E525" s="100"/>
      <c r="F525" s="71"/>
      <c r="G525" s="63"/>
      <c r="H525" s="63"/>
      <c r="I525" s="63"/>
      <c r="J525" s="63"/>
      <c r="K525" s="63"/>
      <c r="L525" s="63"/>
      <c r="M525" s="63"/>
      <c r="N525" s="63"/>
      <c r="O525" s="63"/>
      <c r="P525" s="63"/>
      <c r="Q525" s="63"/>
      <c r="R525" s="73"/>
      <c r="S525" s="63"/>
      <c r="T525" s="63"/>
      <c r="U525" s="63"/>
      <c r="V525" s="63"/>
      <c r="W525" s="63"/>
      <c r="X525" s="63"/>
      <c r="Y525" s="63"/>
      <c r="Z525" s="63"/>
      <c r="AA525" s="63"/>
      <c r="AB525" s="63"/>
      <c r="AC525" s="101"/>
    </row>
    <row r="526" spans="2:29">
      <c r="B526" s="63"/>
      <c r="C526" s="99"/>
      <c r="D526" s="63"/>
      <c r="E526" s="100"/>
      <c r="F526" s="71"/>
      <c r="G526" s="63"/>
      <c r="H526" s="63"/>
      <c r="I526" s="63"/>
      <c r="J526" s="63"/>
      <c r="K526" s="63"/>
      <c r="L526" s="63"/>
      <c r="M526" s="63"/>
      <c r="N526" s="63"/>
      <c r="O526" s="63"/>
      <c r="P526" s="63"/>
      <c r="Q526" s="63"/>
      <c r="R526" s="73"/>
      <c r="S526" s="63"/>
      <c r="T526" s="63"/>
      <c r="U526" s="63"/>
      <c r="V526" s="63"/>
      <c r="W526" s="63"/>
      <c r="X526" s="63"/>
      <c r="Y526" s="63"/>
      <c r="Z526" s="63"/>
      <c r="AA526" s="63"/>
      <c r="AB526" s="63"/>
      <c r="AC526" s="101"/>
    </row>
    <row r="527" spans="2:29">
      <c r="B527" s="63"/>
      <c r="C527" s="99"/>
      <c r="D527" s="63"/>
      <c r="E527" s="100"/>
      <c r="F527" s="71"/>
      <c r="G527" s="63"/>
      <c r="H527" s="63"/>
      <c r="I527" s="63"/>
      <c r="J527" s="63"/>
      <c r="K527" s="63"/>
      <c r="L527" s="63"/>
      <c r="M527" s="63"/>
      <c r="N527" s="63"/>
      <c r="O527" s="63"/>
      <c r="P527" s="63"/>
      <c r="Q527" s="63"/>
      <c r="R527" s="73"/>
      <c r="S527" s="63"/>
      <c r="T527" s="63"/>
      <c r="U527" s="63"/>
      <c r="V527" s="63"/>
      <c r="W527" s="63"/>
      <c r="X527" s="63"/>
      <c r="Y527" s="63"/>
      <c r="Z527" s="63"/>
      <c r="AA527" s="63"/>
      <c r="AB527" s="63"/>
      <c r="AC527" s="101"/>
    </row>
    <row r="528" spans="2:29">
      <c r="B528" s="63"/>
      <c r="C528" s="99"/>
      <c r="D528" s="63"/>
      <c r="E528" s="100"/>
      <c r="F528" s="71"/>
      <c r="G528" s="63"/>
      <c r="H528" s="63"/>
      <c r="I528" s="63"/>
      <c r="J528" s="63"/>
      <c r="K528" s="63"/>
      <c r="L528" s="63"/>
      <c r="M528" s="63"/>
      <c r="N528" s="63"/>
      <c r="O528" s="63"/>
      <c r="P528" s="63"/>
      <c r="Q528" s="63"/>
      <c r="R528" s="73"/>
      <c r="S528" s="63"/>
      <c r="T528" s="63"/>
      <c r="U528" s="63"/>
      <c r="V528" s="63"/>
      <c r="W528" s="63"/>
      <c r="X528" s="63"/>
      <c r="Y528" s="63"/>
      <c r="Z528" s="63"/>
      <c r="AA528" s="63"/>
      <c r="AB528" s="63"/>
      <c r="AC528" s="101"/>
    </row>
    <row r="529" spans="2:29">
      <c r="B529" s="63"/>
      <c r="C529" s="99"/>
      <c r="D529" s="63"/>
      <c r="E529" s="100"/>
      <c r="F529" s="71"/>
      <c r="G529" s="63"/>
      <c r="H529" s="63"/>
      <c r="I529" s="63"/>
      <c r="J529" s="63"/>
      <c r="K529" s="63"/>
      <c r="L529" s="63"/>
      <c r="M529" s="63"/>
      <c r="N529" s="63"/>
      <c r="O529" s="63"/>
      <c r="P529" s="63"/>
      <c r="Q529" s="63"/>
      <c r="R529" s="73"/>
      <c r="S529" s="63"/>
      <c r="T529" s="63"/>
      <c r="U529" s="63"/>
      <c r="V529" s="63"/>
      <c r="W529" s="63"/>
      <c r="X529" s="63"/>
      <c r="Y529" s="63"/>
      <c r="Z529" s="63"/>
      <c r="AA529" s="63"/>
      <c r="AB529" s="63"/>
      <c r="AC529" s="101"/>
    </row>
    <row r="530" spans="2:29">
      <c r="B530" s="63"/>
      <c r="C530" s="99"/>
      <c r="D530" s="63"/>
      <c r="E530" s="100"/>
      <c r="F530" s="71"/>
      <c r="G530" s="63"/>
      <c r="H530" s="63"/>
      <c r="I530" s="63"/>
      <c r="J530" s="63"/>
      <c r="K530" s="63"/>
      <c r="L530" s="63"/>
      <c r="M530" s="63"/>
      <c r="N530" s="63"/>
      <c r="O530" s="63"/>
      <c r="P530" s="63"/>
      <c r="Q530" s="63"/>
      <c r="R530" s="73"/>
      <c r="S530" s="63"/>
      <c r="T530" s="63"/>
      <c r="U530" s="63"/>
      <c r="V530" s="63"/>
      <c r="W530" s="63"/>
      <c r="X530" s="63"/>
      <c r="Y530" s="63"/>
      <c r="Z530" s="63"/>
      <c r="AA530" s="63"/>
      <c r="AB530" s="63"/>
      <c r="AC530" s="101"/>
    </row>
    <row r="531" spans="2:29">
      <c r="B531" s="63"/>
      <c r="C531" s="99"/>
      <c r="D531" s="63"/>
      <c r="E531" s="100"/>
      <c r="F531" s="71"/>
      <c r="G531" s="63"/>
      <c r="H531" s="63"/>
      <c r="I531" s="63"/>
      <c r="J531" s="63"/>
      <c r="K531" s="63"/>
      <c r="L531" s="63"/>
      <c r="M531" s="63"/>
      <c r="N531" s="63"/>
      <c r="O531" s="63"/>
      <c r="P531" s="63"/>
      <c r="Q531" s="63"/>
      <c r="R531" s="73"/>
      <c r="S531" s="63"/>
      <c r="T531" s="63"/>
      <c r="U531" s="63"/>
      <c r="V531" s="63"/>
      <c r="W531" s="63"/>
      <c r="X531" s="63"/>
      <c r="Y531" s="63"/>
      <c r="Z531" s="63"/>
      <c r="AA531" s="63"/>
      <c r="AB531" s="63"/>
      <c r="AC531" s="101"/>
    </row>
    <row r="532" spans="2:29">
      <c r="B532" s="63"/>
      <c r="C532" s="99"/>
      <c r="D532" s="63"/>
      <c r="E532" s="100"/>
      <c r="F532" s="71"/>
      <c r="G532" s="63"/>
      <c r="H532" s="63"/>
      <c r="I532" s="63"/>
      <c r="J532" s="63"/>
      <c r="K532" s="63"/>
      <c r="L532" s="63"/>
      <c r="M532" s="63"/>
      <c r="N532" s="63"/>
      <c r="O532" s="63"/>
      <c r="P532" s="63"/>
      <c r="Q532" s="63"/>
      <c r="R532" s="73"/>
      <c r="S532" s="63"/>
      <c r="T532" s="63"/>
      <c r="U532" s="63"/>
      <c r="V532" s="63"/>
      <c r="W532" s="63"/>
      <c r="X532" s="63"/>
      <c r="Y532" s="63"/>
      <c r="Z532" s="63"/>
      <c r="AA532" s="63"/>
      <c r="AB532" s="63"/>
      <c r="AC532" s="101"/>
    </row>
    <row r="533" spans="2:29">
      <c r="B533" s="63"/>
      <c r="C533" s="99"/>
      <c r="D533" s="63"/>
      <c r="E533" s="100"/>
      <c r="F533" s="71"/>
      <c r="G533" s="63"/>
      <c r="H533" s="63"/>
      <c r="I533" s="63"/>
      <c r="J533" s="63"/>
      <c r="K533" s="63"/>
      <c r="L533" s="63"/>
      <c r="M533" s="63"/>
      <c r="N533" s="63"/>
      <c r="O533" s="63"/>
      <c r="P533" s="63"/>
      <c r="Q533" s="63"/>
      <c r="R533" s="73"/>
      <c r="S533" s="63"/>
      <c r="T533" s="63"/>
      <c r="U533" s="63"/>
      <c r="V533" s="63"/>
      <c r="W533" s="63"/>
      <c r="X533" s="63"/>
      <c r="Y533" s="63"/>
      <c r="Z533" s="63"/>
      <c r="AA533" s="63"/>
      <c r="AB533" s="63"/>
      <c r="AC533" s="101"/>
    </row>
    <row r="534" spans="2:29">
      <c r="B534" s="63"/>
      <c r="C534" s="99"/>
      <c r="D534" s="63"/>
      <c r="E534" s="100"/>
      <c r="F534" s="71"/>
      <c r="G534" s="63"/>
      <c r="H534" s="63"/>
      <c r="I534" s="63"/>
      <c r="J534" s="63"/>
      <c r="K534" s="63"/>
      <c r="L534" s="63"/>
      <c r="M534" s="63"/>
      <c r="N534" s="63"/>
      <c r="O534" s="63"/>
      <c r="P534" s="63"/>
      <c r="Q534" s="63"/>
      <c r="R534" s="73"/>
      <c r="S534" s="63"/>
      <c r="T534" s="63"/>
      <c r="U534" s="63"/>
      <c r="V534" s="63"/>
      <c r="W534" s="63"/>
      <c r="X534" s="63"/>
      <c r="Y534" s="63"/>
      <c r="Z534" s="63"/>
      <c r="AA534" s="63"/>
      <c r="AB534" s="63"/>
      <c r="AC534" s="101"/>
    </row>
    <row r="535" spans="2:29">
      <c r="B535" s="63"/>
      <c r="C535" s="99"/>
      <c r="D535" s="63"/>
      <c r="E535" s="100"/>
      <c r="F535" s="71"/>
      <c r="G535" s="63"/>
      <c r="H535" s="63"/>
      <c r="I535" s="63"/>
      <c r="J535" s="63"/>
      <c r="K535" s="63"/>
      <c r="L535" s="63"/>
      <c r="M535" s="63"/>
      <c r="N535" s="63"/>
      <c r="O535" s="63"/>
      <c r="P535" s="63"/>
      <c r="Q535" s="63"/>
      <c r="R535" s="73"/>
      <c r="S535" s="63"/>
      <c r="T535" s="63"/>
      <c r="U535" s="63"/>
      <c r="V535" s="63"/>
      <c r="W535" s="63"/>
      <c r="X535" s="63"/>
      <c r="Y535" s="63"/>
      <c r="Z535" s="63"/>
      <c r="AA535" s="63"/>
      <c r="AB535" s="63"/>
      <c r="AC535" s="101"/>
    </row>
    <row r="536" spans="2:29">
      <c r="B536" s="63"/>
      <c r="C536" s="99"/>
      <c r="D536" s="63"/>
      <c r="E536" s="100"/>
      <c r="F536" s="71"/>
      <c r="G536" s="63"/>
      <c r="H536" s="63"/>
      <c r="I536" s="63"/>
      <c r="J536" s="63"/>
      <c r="K536" s="63"/>
      <c r="L536" s="63"/>
      <c r="M536" s="63"/>
      <c r="N536" s="63"/>
      <c r="O536" s="63"/>
      <c r="P536" s="63"/>
      <c r="Q536" s="63"/>
      <c r="R536" s="73"/>
      <c r="S536" s="63"/>
      <c r="T536" s="63"/>
      <c r="U536" s="63"/>
      <c r="V536" s="63"/>
      <c r="W536" s="63"/>
      <c r="X536" s="63"/>
      <c r="Y536" s="63"/>
      <c r="Z536" s="63"/>
      <c r="AA536" s="63"/>
      <c r="AB536" s="63"/>
      <c r="AC536" s="101"/>
    </row>
    <row r="537" spans="2:29">
      <c r="B537" s="63"/>
      <c r="C537" s="99"/>
      <c r="D537" s="63"/>
      <c r="E537" s="100"/>
      <c r="F537" s="71"/>
      <c r="G537" s="63"/>
      <c r="H537" s="63"/>
      <c r="I537" s="63"/>
      <c r="J537" s="63"/>
      <c r="K537" s="63"/>
      <c r="L537" s="63"/>
      <c r="M537" s="63"/>
      <c r="N537" s="63"/>
      <c r="O537" s="63"/>
      <c r="P537" s="63"/>
      <c r="Q537" s="63"/>
      <c r="R537" s="73"/>
      <c r="S537" s="63"/>
      <c r="T537" s="63"/>
      <c r="U537" s="63"/>
      <c r="V537" s="63"/>
      <c r="W537" s="63"/>
      <c r="X537" s="63"/>
      <c r="Y537" s="63"/>
      <c r="Z537" s="63"/>
      <c r="AA537" s="63"/>
      <c r="AB537" s="63"/>
      <c r="AC537" s="101"/>
    </row>
    <row r="538" spans="2:29">
      <c r="B538" s="63"/>
      <c r="C538" s="99"/>
      <c r="D538" s="63"/>
      <c r="E538" s="100"/>
      <c r="F538" s="71"/>
      <c r="G538" s="63"/>
      <c r="H538" s="63"/>
      <c r="I538" s="63"/>
      <c r="J538" s="63"/>
      <c r="K538" s="63"/>
      <c r="L538" s="63"/>
      <c r="M538" s="63"/>
      <c r="N538" s="63"/>
      <c r="O538" s="63"/>
      <c r="P538" s="63"/>
      <c r="Q538" s="63"/>
      <c r="R538" s="73"/>
      <c r="S538" s="63"/>
      <c r="T538" s="63"/>
      <c r="U538" s="63"/>
      <c r="V538" s="63"/>
      <c r="W538" s="63"/>
      <c r="X538" s="63"/>
      <c r="Y538" s="63"/>
      <c r="Z538" s="63"/>
      <c r="AA538" s="63"/>
      <c r="AB538" s="63"/>
      <c r="AC538" s="101"/>
    </row>
    <row r="539" spans="2:29">
      <c r="B539" s="63"/>
      <c r="C539" s="99"/>
      <c r="D539" s="63"/>
      <c r="E539" s="100"/>
      <c r="F539" s="71"/>
      <c r="G539" s="63"/>
      <c r="H539" s="63"/>
      <c r="I539" s="63"/>
      <c r="J539" s="63"/>
      <c r="K539" s="63"/>
      <c r="L539" s="63"/>
      <c r="M539" s="63"/>
      <c r="N539" s="63"/>
      <c r="O539" s="63"/>
      <c r="P539" s="63"/>
      <c r="Q539" s="63"/>
      <c r="R539" s="73"/>
      <c r="S539" s="63"/>
      <c r="T539" s="63"/>
      <c r="U539" s="63"/>
      <c r="V539" s="63"/>
      <c r="W539" s="63"/>
      <c r="X539" s="63"/>
      <c r="Y539" s="63"/>
      <c r="Z539" s="63"/>
      <c r="AA539" s="63"/>
      <c r="AB539" s="63"/>
      <c r="AC539" s="101"/>
    </row>
    <row r="540" spans="2:29">
      <c r="B540" s="63"/>
      <c r="C540" s="99"/>
      <c r="D540" s="63"/>
      <c r="E540" s="100"/>
      <c r="F540" s="71"/>
      <c r="G540" s="63"/>
      <c r="H540" s="63"/>
      <c r="I540" s="63"/>
      <c r="J540" s="63"/>
      <c r="K540" s="63"/>
      <c r="L540" s="63"/>
      <c r="M540" s="63"/>
      <c r="N540" s="63"/>
      <c r="O540" s="63"/>
      <c r="P540" s="63"/>
      <c r="Q540" s="63"/>
      <c r="R540" s="73"/>
      <c r="S540" s="63"/>
      <c r="T540" s="63"/>
      <c r="U540" s="63"/>
      <c r="V540" s="63"/>
      <c r="W540" s="63"/>
      <c r="X540" s="63"/>
      <c r="Y540" s="63"/>
      <c r="Z540" s="63"/>
      <c r="AA540" s="63"/>
      <c r="AB540" s="63"/>
      <c r="AC540" s="101"/>
    </row>
    <row r="541" spans="2:29">
      <c r="B541" s="63"/>
      <c r="C541" s="99"/>
      <c r="D541" s="63"/>
      <c r="E541" s="100"/>
      <c r="F541" s="71"/>
      <c r="G541" s="63"/>
      <c r="H541" s="63"/>
      <c r="I541" s="63"/>
      <c r="J541" s="63"/>
      <c r="K541" s="63"/>
      <c r="L541" s="63"/>
      <c r="M541" s="63"/>
      <c r="N541" s="63"/>
      <c r="O541" s="63"/>
      <c r="P541" s="63"/>
      <c r="Q541" s="63"/>
      <c r="R541" s="73"/>
      <c r="S541" s="63"/>
      <c r="T541" s="63"/>
      <c r="U541" s="63"/>
      <c r="V541" s="63"/>
      <c r="W541" s="63"/>
      <c r="X541" s="63"/>
      <c r="Y541" s="63"/>
      <c r="Z541" s="63"/>
      <c r="AA541" s="63"/>
      <c r="AB541" s="63"/>
      <c r="AC541" s="101"/>
    </row>
    <row r="542" spans="2:29">
      <c r="B542" s="63"/>
      <c r="C542" s="99"/>
      <c r="D542" s="63"/>
      <c r="E542" s="100"/>
      <c r="F542" s="71"/>
      <c r="G542" s="63"/>
      <c r="H542" s="63"/>
      <c r="I542" s="63"/>
      <c r="J542" s="63"/>
      <c r="K542" s="63"/>
      <c r="L542" s="63"/>
      <c r="M542" s="63"/>
      <c r="N542" s="63"/>
      <c r="O542" s="63"/>
      <c r="P542" s="63"/>
      <c r="Q542" s="63"/>
      <c r="R542" s="73"/>
      <c r="S542" s="63"/>
      <c r="T542" s="63"/>
      <c r="U542" s="63"/>
      <c r="V542" s="63"/>
      <c r="W542" s="63"/>
      <c r="X542" s="63"/>
      <c r="Y542" s="63"/>
      <c r="Z542" s="63"/>
      <c r="AA542" s="63"/>
      <c r="AB542" s="63"/>
      <c r="AC542" s="101"/>
    </row>
    <row r="543" spans="2:29">
      <c r="B543" s="63"/>
      <c r="C543" s="99"/>
      <c r="D543" s="63"/>
      <c r="E543" s="100"/>
      <c r="F543" s="71"/>
      <c r="G543" s="63"/>
      <c r="H543" s="63"/>
      <c r="I543" s="63"/>
      <c r="J543" s="63"/>
      <c r="K543" s="63"/>
      <c r="L543" s="63"/>
      <c r="M543" s="63"/>
      <c r="N543" s="63"/>
      <c r="O543" s="63"/>
      <c r="P543" s="63"/>
      <c r="Q543" s="63"/>
      <c r="R543" s="73"/>
      <c r="S543" s="63"/>
      <c r="T543" s="63"/>
      <c r="U543" s="63"/>
      <c r="V543" s="63"/>
      <c r="W543" s="63"/>
      <c r="X543" s="63"/>
      <c r="Y543" s="63"/>
      <c r="Z543" s="63"/>
      <c r="AA543" s="63"/>
      <c r="AB543" s="63"/>
      <c r="AC543" s="101"/>
    </row>
    <row r="544" spans="2:29">
      <c r="B544" s="63"/>
      <c r="C544" s="99"/>
      <c r="D544" s="63"/>
      <c r="E544" s="100"/>
      <c r="F544" s="71"/>
      <c r="G544" s="63"/>
      <c r="H544" s="63"/>
      <c r="I544" s="63"/>
      <c r="J544" s="63"/>
      <c r="K544" s="63"/>
      <c r="L544" s="63"/>
      <c r="M544" s="63"/>
      <c r="N544" s="63"/>
      <c r="O544" s="63"/>
      <c r="P544" s="63"/>
      <c r="Q544" s="63"/>
      <c r="R544" s="73"/>
      <c r="S544" s="63"/>
      <c r="T544" s="63"/>
      <c r="U544" s="63"/>
      <c r="V544" s="63"/>
      <c r="W544" s="63"/>
      <c r="X544" s="63"/>
      <c r="Y544" s="63"/>
      <c r="Z544" s="63"/>
      <c r="AA544" s="63"/>
      <c r="AB544" s="63"/>
      <c r="AC544" s="101"/>
    </row>
    <row r="545" spans="2:29">
      <c r="B545" s="63"/>
      <c r="C545" s="99"/>
      <c r="D545" s="63"/>
      <c r="E545" s="100"/>
      <c r="F545" s="71"/>
      <c r="G545" s="63"/>
      <c r="H545" s="63"/>
      <c r="I545" s="63"/>
      <c r="J545" s="63"/>
      <c r="K545" s="63"/>
      <c r="L545" s="63"/>
      <c r="M545" s="63"/>
      <c r="N545" s="63"/>
      <c r="O545" s="63"/>
      <c r="P545" s="63"/>
      <c r="Q545" s="63"/>
      <c r="R545" s="73"/>
      <c r="S545" s="63"/>
      <c r="T545" s="63"/>
      <c r="U545" s="63"/>
      <c r="V545" s="63"/>
      <c r="W545" s="63"/>
      <c r="X545" s="63"/>
      <c r="Y545" s="63"/>
      <c r="Z545" s="63"/>
      <c r="AA545" s="63"/>
      <c r="AB545" s="63"/>
      <c r="AC545" s="101"/>
    </row>
    <row r="546" spans="2:29">
      <c r="B546" s="63"/>
      <c r="C546" s="99"/>
      <c r="D546" s="63"/>
      <c r="E546" s="100"/>
      <c r="F546" s="71"/>
      <c r="G546" s="63"/>
      <c r="H546" s="63"/>
      <c r="I546" s="63"/>
      <c r="J546" s="63"/>
      <c r="K546" s="63"/>
      <c r="L546" s="63"/>
      <c r="M546" s="63"/>
      <c r="N546" s="63"/>
      <c r="O546" s="63"/>
      <c r="P546" s="63"/>
      <c r="Q546" s="63"/>
      <c r="R546" s="73"/>
      <c r="S546" s="63"/>
      <c r="T546" s="63"/>
      <c r="U546" s="63"/>
      <c r="V546" s="63"/>
      <c r="W546" s="63"/>
      <c r="X546" s="63"/>
      <c r="Y546" s="63"/>
      <c r="Z546" s="63"/>
      <c r="AA546" s="63"/>
      <c r="AB546" s="63"/>
      <c r="AC546" s="101"/>
    </row>
    <row r="547" spans="2:29">
      <c r="B547" s="63"/>
      <c r="C547" s="99"/>
      <c r="D547" s="63"/>
      <c r="E547" s="100"/>
      <c r="F547" s="71"/>
      <c r="G547" s="63"/>
      <c r="H547" s="63"/>
      <c r="I547" s="63"/>
      <c r="J547" s="63"/>
      <c r="K547" s="63"/>
      <c r="L547" s="63"/>
      <c r="M547" s="63"/>
      <c r="N547" s="63"/>
      <c r="O547" s="63"/>
      <c r="P547" s="63"/>
      <c r="Q547" s="63"/>
      <c r="R547" s="73"/>
      <c r="S547" s="63"/>
      <c r="T547" s="63"/>
      <c r="U547" s="63"/>
      <c r="V547" s="63"/>
      <c r="W547" s="63"/>
      <c r="X547" s="63"/>
      <c r="Y547" s="63"/>
      <c r="Z547" s="63"/>
      <c r="AA547" s="63"/>
      <c r="AB547" s="63"/>
      <c r="AC547" s="101"/>
    </row>
    <row r="548" spans="2:29">
      <c r="B548" s="63"/>
      <c r="C548" s="99"/>
      <c r="D548" s="63"/>
      <c r="E548" s="100"/>
      <c r="F548" s="71"/>
      <c r="G548" s="63"/>
      <c r="H548" s="63"/>
      <c r="I548" s="63"/>
      <c r="J548" s="63"/>
      <c r="K548" s="63"/>
      <c r="L548" s="63"/>
      <c r="M548" s="63"/>
      <c r="N548" s="63"/>
      <c r="O548" s="63"/>
      <c r="P548" s="63"/>
      <c r="Q548" s="63"/>
      <c r="R548" s="73"/>
      <c r="S548" s="63"/>
      <c r="T548" s="63"/>
      <c r="U548" s="63"/>
      <c r="V548" s="63"/>
      <c r="W548" s="63"/>
      <c r="X548" s="63"/>
      <c r="Y548" s="63"/>
      <c r="Z548" s="63"/>
      <c r="AA548" s="63"/>
      <c r="AB548" s="63"/>
      <c r="AC548" s="101"/>
    </row>
    <row r="549" spans="2:29">
      <c r="B549" s="63"/>
      <c r="C549" s="99"/>
      <c r="D549" s="63"/>
      <c r="E549" s="100"/>
      <c r="F549" s="71"/>
      <c r="G549" s="63"/>
      <c r="H549" s="63"/>
      <c r="I549" s="63"/>
      <c r="J549" s="63"/>
      <c r="K549" s="63"/>
      <c r="L549" s="63"/>
      <c r="M549" s="63"/>
      <c r="N549" s="63"/>
      <c r="O549" s="63"/>
      <c r="P549" s="63"/>
      <c r="Q549" s="63"/>
      <c r="R549" s="73"/>
      <c r="S549" s="63"/>
      <c r="T549" s="63"/>
      <c r="U549" s="63"/>
      <c r="V549" s="63"/>
      <c r="W549" s="63"/>
      <c r="X549" s="63"/>
      <c r="Y549" s="63"/>
      <c r="Z549" s="63"/>
      <c r="AA549" s="63"/>
      <c r="AB549" s="63"/>
      <c r="AC549" s="101"/>
    </row>
    <row r="550" spans="2:29">
      <c r="B550" s="63"/>
      <c r="C550" s="99"/>
      <c r="D550" s="63"/>
      <c r="E550" s="100"/>
      <c r="F550" s="71"/>
      <c r="G550" s="63"/>
      <c r="H550" s="63"/>
      <c r="I550" s="63"/>
      <c r="J550" s="63"/>
      <c r="K550" s="63"/>
      <c r="L550" s="63"/>
      <c r="M550" s="63"/>
      <c r="N550" s="63"/>
      <c r="O550" s="63"/>
      <c r="P550" s="63"/>
      <c r="Q550" s="63"/>
      <c r="R550" s="73"/>
      <c r="S550" s="63"/>
      <c r="T550" s="63"/>
      <c r="U550" s="63"/>
      <c r="V550" s="63"/>
      <c r="W550" s="63"/>
      <c r="X550" s="63"/>
      <c r="Y550" s="63"/>
      <c r="Z550" s="63"/>
      <c r="AA550" s="63"/>
      <c r="AB550" s="63"/>
      <c r="AC550" s="101"/>
    </row>
    <row r="551" spans="2:29">
      <c r="B551" s="63"/>
      <c r="C551" s="99"/>
      <c r="D551" s="63"/>
      <c r="E551" s="100"/>
      <c r="F551" s="71"/>
      <c r="G551" s="63"/>
      <c r="H551" s="63"/>
      <c r="I551" s="63"/>
      <c r="J551" s="63"/>
      <c r="K551" s="63"/>
      <c r="L551" s="63"/>
      <c r="M551" s="63"/>
      <c r="N551" s="63"/>
      <c r="O551" s="63"/>
      <c r="P551" s="63"/>
      <c r="Q551" s="63"/>
      <c r="R551" s="73"/>
      <c r="S551" s="63"/>
      <c r="T551" s="63"/>
      <c r="U551" s="63"/>
      <c r="V551" s="63"/>
      <c r="W551" s="63"/>
      <c r="X551" s="63"/>
      <c r="Y551" s="63"/>
      <c r="Z551" s="63"/>
      <c r="AA551" s="63"/>
      <c r="AB551" s="63"/>
      <c r="AC551" s="101"/>
    </row>
    <row r="552" spans="2:29">
      <c r="B552" s="63"/>
      <c r="C552" s="99"/>
      <c r="D552" s="63"/>
      <c r="E552" s="100"/>
      <c r="F552" s="71"/>
      <c r="G552" s="63"/>
      <c r="H552" s="63"/>
      <c r="I552" s="63"/>
      <c r="J552" s="63"/>
      <c r="K552" s="63"/>
      <c r="L552" s="63"/>
      <c r="M552" s="63"/>
      <c r="N552" s="63"/>
      <c r="O552" s="63"/>
      <c r="P552" s="63"/>
      <c r="Q552" s="63"/>
      <c r="R552" s="73"/>
      <c r="S552" s="63"/>
      <c r="T552" s="63"/>
      <c r="U552" s="63"/>
      <c r="V552" s="63"/>
      <c r="W552" s="63"/>
      <c r="X552" s="63"/>
      <c r="Y552" s="63"/>
      <c r="Z552" s="63"/>
      <c r="AA552" s="63"/>
      <c r="AB552" s="63"/>
      <c r="AC552" s="101"/>
    </row>
    <row r="553" spans="2:29">
      <c r="B553" s="63"/>
      <c r="C553" s="99"/>
      <c r="D553" s="63"/>
      <c r="E553" s="100"/>
      <c r="F553" s="71"/>
      <c r="G553" s="63"/>
      <c r="H553" s="63"/>
      <c r="I553" s="63"/>
      <c r="J553" s="63"/>
      <c r="K553" s="63"/>
      <c r="L553" s="63"/>
      <c r="M553" s="63"/>
      <c r="N553" s="63"/>
      <c r="O553" s="63"/>
      <c r="P553" s="63"/>
      <c r="Q553" s="63"/>
      <c r="R553" s="73"/>
      <c r="S553" s="63"/>
      <c r="T553" s="63"/>
      <c r="U553" s="63"/>
      <c r="V553" s="63"/>
      <c r="W553" s="63"/>
      <c r="X553" s="63"/>
      <c r="Y553" s="63"/>
      <c r="Z553" s="63"/>
      <c r="AA553" s="63"/>
      <c r="AB553" s="63"/>
      <c r="AC553" s="101"/>
    </row>
    <row r="554" spans="2:29">
      <c r="B554" s="63"/>
      <c r="C554" s="99"/>
      <c r="D554" s="63"/>
      <c r="E554" s="100"/>
      <c r="F554" s="71"/>
      <c r="G554" s="63"/>
      <c r="H554" s="63"/>
      <c r="I554" s="63"/>
      <c r="J554" s="63"/>
      <c r="K554" s="63"/>
      <c r="L554" s="63"/>
      <c r="M554" s="63"/>
      <c r="N554" s="63"/>
      <c r="O554" s="63"/>
      <c r="P554" s="63"/>
      <c r="Q554" s="63"/>
      <c r="R554" s="73"/>
      <c r="S554" s="63"/>
      <c r="T554" s="63"/>
      <c r="U554" s="63"/>
      <c r="V554" s="63"/>
      <c r="W554" s="63"/>
      <c r="X554" s="63"/>
      <c r="Y554" s="63"/>
      <c r="Z554" s="63"/>
      <c r="AA554" s="63"/>
      <c r="AB554" s="63"/>
      <c r="AC554" s="101"/>
    </row>
    <row r="555" spans="2:29">
      <c r="B555" s="63"/>
      <c r="C555" s="99"/>
      <c r="D555" s="63"/>
      <c r="E555" s="100"/>
      <c r="F555" s="71"/>
      <c r="G555" s="63"/>
      <c r="H555" s="63"/>
      <c r="I555" s="63"/>
      <c r="J555" s="63"/>
      <c r="K555" s="63"/>
      <c r="L555" s="63"/>
      <c r="M555" s="63"/>
      <c r="N555" s="63"/>
      <c r="O555" s="63"/>
      <c r="P555" s="63"/>
      <c r="Q555" s="63"/>
      <c r="R555" s="73"/>
      <c r="S555" s="63"/>
      <c r="T555" s="63"/>
      <c r="U555" s="63"/>
      <c r="V555" s="63"/>
      <c r="W555" s="63"/>
      <c r="X555" s="63"/>
      <c r="Y555" s="63"/>
      <c r="Z555" s="63"/>
      <c r="AA555" s="63"/>
      <c r="AB555" s="63"/>
      <c r="AC555" s="101"/>
    </row>
    <row r="556" spans="2:29">
      <c r="B556" s="63"/>
      <c r="C556" s="99"/>
      <c r="D556" s="63"/>
      <c r="E556" s="100"/>
      <c r="F556" s="71"/>
      <c r="G556" s="63"/>
      <c r="H556" s="63"/>
      <c r="I556" s="63"/>
      <c r="J556" s="63"/>
      <c r="K556" s="63"/>
      <c r="L556" s="63"/>
      <c r="M556" s="63"/>
      <c r="N556" s="63"/>
      <c r="O556" s="63"/>
      <c r="P556" s="63"/>
      <c r="Q556" s="63"/>
      <c r="R556" s="73"/>
      <c r="S556" s="63"/>
      <c r="T556" s="63"/>
      <c r="U556" s="63"/>
      <c r="V556" s="63"/>
      <c r="W556" s="63"/>
      <c r="X556" s="63"/>
      <c r="Y556" s="63"/>
      <c r="Z556" s="63"/>
      <c r="AA556" s="63"/>
      <c r="AB556" s="63"/>
      <c r="AC556" s="101"/>
    </row>
    <row r="557" spans="2:29">
      <c r="B557" s="63"/>
      <c r="C557" s="99"/>
      <c r="D557" s="63"/>
      <c r="E557" s="100"/>
      <c r="F557" s="71"/>
      <c r="G557" s="63"/>
      <c r="H557" s="63"/>
      <c r="I557" s="63"/>
      <c r="J557" s="63"/>
      <c r="K557" s="63"/>
      <c r="L557" s="63"/>
      <c r="M557" s="63"/>
      <c r="N557" s="63"/>
      <c r="O557" s="63"/>
      <c r="P557" s="63"/>
      <c r="Q557" s="63"/>
      <c r="R557" s="73"/>
      <c r="S557" s="63"/>
      <c r="T557" s="63"/>
      <c r="U557" s="63"/>
      <c r="V557" s="63"/>
      <c r="W557" s="63"/>
      <c r="X557" s="63"/>
      <c r="Y557" s="63"/>
      <c r="Z557" s="63"/>
      <c r="AA557" s="63"/>
      <c r="AB557" s="63"/>
      <c r="AC557" s="101"/>
    </row>
    <row r="558" spans="2:29">
      <c r="B558" s="63"/>
      <c r="C558" s="99"/>
      <c r="D558" s="63"/>
      <c r="E558" s="100"/>
      <c r="F558" s="71"/>
      <c r="G558" s="63"/>
      <c r="H558" s="63"/>
      <c r="I558" s="63"/>
      <c r="J558" s="63"/>
      <c r="K558" s="63"/>
      <c r="L558" s="63"/>
      <c r="M558" s="63"/>
      <c r="N558" s="63"/>
      <c r="O558" s="63"/>
      <c r="P558" s="63"/>
      <c r="Q558" s="63"/>
      <c r="R558" s="73"/>
      <c r="S558" s="63"/>
      <c r="T558" s="63"/>
      <c r="U558" s="63"/>
      <c r="V558" s="63"/>
      <c r="W558" s="63"/>
      <c r="X558" s="63"/>
      <c r="Y558" s="63"/>
      <c r="Z558" s="63"/>
      <c r="AA558" s="63"/>
      <c r="AB558" s="63"/>
      <c r="AC558" s="101"/>
    </row>
    <row r="559" spans="2:29">
      <c r="B559" s="63"/>
      <c r="C559" s="99"/>
      <c r="D559" s="63"/>
      <c r="E559" s="100"/>
      <c r="F559" s="71"/>
      <c r="G559" s="63"/>
      <c r="H559" s="63"/>
      <c r="I559" s="63"/>
      <c r="J559" s="63"/>
      <c r="K559" s="63"/>
      <c r="L559" s="63"/>
      <c r="M559" s="63"/>
      <c r="N559" s="63"/>
      <c r="O559" s="63"/>
      <c r="P559" s="63"/>
      <c r="Q559" s="63"/>
      <c r="R559" s="73"/>
      <c r="S559" s="63"/>
      <c r="T559" s="63"/>
      <c r="U559" s="63"/>
      <c r="V559" s="63"/>
      <c r="W559" s="63"/>
      <c r="X559" s="63"/>
      <c r="Y559" s="63"/>
      <c r="Z559" s="63"/>
      <c r="AA559" s="63"/>
      <c r="AB559" s="63"/>
      <c r="AC559" s="101"/>
    </row>
    <row r="560" spans="2:29">
      <c r="B560" s="63"/>
      <c r="C560" s="99"/>
      <c r="D560" s="63"/>
      <c r="E560" s="100"/>
      <c r="F560" s="71"/>
      <c r="G560" s="63"/>
      <c r="H560" s="63"/>
      <c r="I560" s="63"/>
      <c r="J560" s="63"/>
      <c r="K560" s="63"/>
      <c r="L560" s="63"/>
      <c r="M560" s="63"/>
      <c r="N560" s="63"/>
      <c r="O560" s="63"/>
      <c r="P560" s="63"/>
      <c r="Q560" s="63"/>
      <c r="R560" s="73"/>
      <c r="S560" s="63"/>
      <c r="T560" s="63"/>
      <c r="U560" s="63"/>
      <c r="V560" s="63"/>
      <c r="W560" s="63"/>
      <c r="X560" s="63"/>
      <c r="Y560" s="63"/>
      <c r="Z560" s="63"/>
      <c r="AA560" s="63"/>
      <c r="AB560" s="63"/>
      <c r="AC560" s="101"/>
    </row>
    <row r="561" spans="2:29">
      <c r="B561" s="63"/>
      <c r="C561" s="99"/>
      <c r="D561" s="63"/>
      <c r="E561" s="100"/>
      <c r="F561" s="71"/>
      <c r="G561" s="63"/>
      <c r="H561" s="63"/>
      <c r="I561" s="63"/>
      <c r="J561" s="63"/>
      <c r="K561" s="63"/>
      <c r="L561" s="63"/>
      <c r="M561" s="63"/>
      <c r="N561" s="63"/>
      <c r="O561" s="63"/>
      <c r="P561" s="63"/>
      <c r="Q561" s="63"/>
      <c r="R561" s="73"/>
      <c r="S561" s="63"/>
      <c r="T561" s="63"/>
      <c r="U561" s="63"/>
      <c r="V561" s="63"/>
      <c r="W561" s="63"/>
      <c r="X561" s="63"/>
      <c r="Y561" s="63"/>
      <c r="Z561" s="63"/>
      <c r="AA561" s="63"/>
      <c r="AB561" s="63"/>
      <c r="AC561" s="101"/>
    </row>
    <row r="562" spans="2:29">
      <c r="B562" s="63"/>
      <c r="C562" s="99"/>
      <c r="D562" s="63"/>
      <c r="E562" s="100"/>
      <c r="F562" s="71"/>
      <c r="G562" s="63"/>
      <c r="H562" s="63"/>
      <c r="I562" s="63"/>
      <c r="J562" s="63"/>
      <c r="K562" s="63"/>
      <c r="L562" s="63"/>
      <c r="M562" s="63"/>
      <c r="N562" s="63"/>
      <c r="O562" s="63"/>
      <c r="P562" s="63"/>
      <c r="Q562" s="63"/>
      <c r="R562" s="73"/>
      <c r="S562" s="63"/>
      <c r="T562" s="63"/>
      <c r="U562" s="63"/>
      <c r="V562" s="63"/>
      <c r="W562" s="63"/>
      <c r="X562" s="63"/>
      <c r="Y562" s="63"/>
      <c r="Z562" s="63"/>
      <c r="AA562" s="63"/>
      <c r="AB562" s="63"/>
      <c r="AC562" s="101"/>
    </row>
    <row r="563" spans="2:29">
      <c r="B563" s="63"/>
      <c r="C563" s="99"/>
      <c r="D563" s="63"/>
      <c r="E563" s="100"/>
      <c r="F563" s="71"/>
      <c r="G563" s="63"/>
      <c r="H563" s="63"/>
      <c r="I563" s="63"/>
      <c r="J563" s="63"/>
      <c r="K563" s="63"/>
      <c r="L563" s="63"/>
      <c r="M563" s="63"/>
      <c r="N563" s="63"/>
      <c r="O563" s="63"/>
      <c r="P563" s="63"/>
      <c r="Q563" s="63"/>
      <c r="R563" s="73"/>
      <c r="S563" s="63"/>
      <c r="T563" s="63"/>
      <c r="U563" s="63"/>
      <c r="V563" s="63"/>
      <c r="W563" s="63"/>
      <c r="X563" s="63"/>
      <c r="Y563" s="63"/>
      <c r="Z563" s="63"/>
      <c r="AA563" s="63"/>
      <c r="AB563" s="63"/>
      <c r="AC563" s="101"/>
    </row>
    <row r="564" spans="2:29">
      <c r="B564" s="63"/>
      <c r="C564" s="99"/>
      <c r="D564" s="63"/>
      <c r="E564" s="100"/>
      <c r="F564" s="71"/>
      <c r="G564" s="63"/>
      <c r="H564" s="63"/>
      <c r="I564" s="63"/>
      <c r="J564" s="63"/>
      <c r="K564" s="63"/>
      <c r="L564" s="63"/>
      <c r="M564" s="63"/>
      <c r="N564" s="63"/>
      <c r="O564" s="63"/>
      <c r="P564" s="63"/>
      <c r="Q564" s="63"/>
      <c r="R564" s="73"/>
      <c r="S564" s="63"/>
      <c r="T564" s="63"/>
      <c r="U564" s="63"/>
      <c r="V564" s="63"/>
      <c r="W564" s="63"/>
      <c r="X564" s="63"/>
      <c r="Y564" s="63"/>
      <c r="Z564" s="63"/>
      <c r="AA564" s="63"/>
      <c r="AB564" s="63"/>
      <c r="AC564" s="101"/>
    </row>
    <row r="565" spans="2:29">
      <c r="B565" s="63"/>
      <c r="C565" s="99"/>
      <c r="D565" s="63"/>
      <c r="E565" s="100"/>
      <c r="F565" s="71"/>
      <c r="G565" s="63"/>
      <c r="H565" s="63"/>
      <c r="I565" s="63"/>
      <c r="J565" s="63"/>
      <c r="K565" s="63"/>
      <c r="L565" s="63"/>
      <c r="M565" s="63"/>
      <c r="N565" s="63"/>
      <c r="O565" s="63"/>
      <c r="P565" s="63"/>
      <c r="Q565" s="63"/>
      <c r="R565" s="73"/>
      <c r="S565" s="63"/>
      <c r="T565" s="63"/>
      <c r="U565" s="63"/>
      <c r="V565" s="63"/>
      <c r="W565" s="63"/>
      <c r="X565" s="63"/>
      <c r="Y565" s="63"/>
      <c r="Z565" s="63"/>
      <c r="AA565" s="63"/>
      <c r="AB565" s="63"/>
      <c r="AC565" s="101"/>
    </row>
    <row r="566" spans="2:29">
      <c r="B566" s="63"/>
      <c r="C566" s="99"/>
      <c r="D566" s="63"/>
      <c r="E566" s="100"/>
      <c r="F566" s="71"/>
      <c r="G566" s="63"/>
      <c r="H566" s="63"/>
      <c r="I566" s="63"/>
      <c r="J566" s="63"/>
      <c r="K566" s="63"/>
      <c r="L566" s="63"/>
      <c r="M566" s="63"/>
      <c r="N566" s="63"/>
      <c r="O566" s="63"/>
      <c r="P566" s="63"/>
      <c r="Q566" s="63"/>
      <c r="R566" s="73"/>
      <c r="S566" s="63"/>
      <c r="T566" s="63"/>
      <c r="U566" s="63"/>
      <c r="V566" s="63"/>
      <c r="W566" s="63"/>
      <c r="X566" s="63"/>
      <c r="Y566" s="63"/>
      <c r="Z566" s="63"/>
      <c r="AA566" s="63"/>
      <c r="AB566" s="63"/>
      <c r="AC566" s="101"/>
    </row>
    <row r="567" spans="2:29">
      <c r="B567" s="63"/>
      <c r="C567" s="99"/>
      <c r="D567" s="63"/>
      <c r="E567" s="100"/>
      <c r="F567" s="71"/>
      <c r="G567" s="63"/>
      <c r="H567" s="63"/>
      <c r="I567" s="63"/>
      <c r="J567" s="63"/>
      <c r="K567" s="63"/>
      <c r="L567" s="63"/>
      <c r="M567" s="63"/>
      <c r="N567" s="63"/>
      <c r="O567" s="63"/>
      <c r="P567" s="63"/>
      <c r="Q567" s="63"/>
      <c r="R567" s="73"/>
      <c r="S567" s="63"/>
      <c r="T567" s="63"/>
      <c r="U567" s="63"/>
      <c r="V567" s="63"/>
      <c r="W567" s="63"/>
      <c r="X567" s="63"/>
      <c r="Y567" s="63"/>
      <c r="Z567" s="63"/>
      <c r="AA567" s="63"/>
      <c r="AB567" s="63"/>
      <c r="AC567" s="101"/>
    </row>
    <row r="568" spans="2:29">
      <c r="B568" s="63"/>
      <c r="C568" s="99"/>
      <c r="D568" s="63"/>
      <c r="E568" s="100"/>
      <c r="F568" s="71"/>
      <c r="G568" s="63"/>
      <c r="H568" s="63"/>
      <c r="I568" s="63"/>
      <c r="J568" s="63"/>
      <c r="K568" s="63"/>
      <c r="L568" s="63"/>
      <c r="M568" s="63"/>
      <c r="N568" s="63"/>
      <c r="O568" s="63"/>
      <c r="P568" s="63"/>
      <c r="Q568" s="63"/>
      <c r="R568" s="73"/>
      <c r="S568" s="63"/>
      <c r="T568" s="63"/>
      <c r="U568" s="63"/>
      <c r="V568" s="63"/>
      <c r="W568" s="63"/>
      <c r="X568" s="63"/>
      <c r="Y568" s="63"/>
      <c r="Z568" s="63"/>
      <c r="AA568" s="63"/>
      <c r="AB568" s="63"/>
      <c r="AC568" s="101"/>
    </row>
    <row r="569" spans="2:29">
      <c r="B569" s="63"/>
      <c r="C569" s="99"/>
      <c r="D569" s="63"/>
      <c r="E569" s="100"/>
      <c r="F569" s="71"/>
      <c r="G569" s="63"/>
      <c r="H569" s="63"/>
      <c r="I569" s="63"/>
      <c r="J569" s="63"/>
      <c r="K569" s="63"/>
      <c r="L569" s="63"/>
      <c r="M569" s="63"/>
      <c r="N569" s="63"/>
      <c r="O569" s="63"/>
      <c r="P569" s="63"/>
      <c r="Q569" s="63"/>
      <c r="R569" s="73"/>
      <c r="S569" s="63"/>
      <c r="T569" s="63"/>
      <c r="U569" s="63"/>
      <c r="V569" s="63"/>
      <c r="W569" s="63"/>
      <c r="X569" s="63"/>
      <c r="Y569" s="63"/>
      <c r="Z569" s="63"/>
      <c r="AA569" s="63"/>
      <c r="AB569" s="63"/>
      <c r="AC569" s="101"/>
    </row>
    <row r="570" spans="2:29">
      <c r="B570" s="63"/>
      <c r="C570" s="99"/>
      <c r="D570" s="63"/>
      <c r="E570" s="100"/>
      <c r="F570" s="71"/>
      <c r="G570" s="63"/>
      <c r="H570" s="63"/>
      <c r="I570" s="63"/>
      <c r="J570" s="63"/>
      <c r="K570" s="63"/>
      <c r="L570" s="63"/>
      <c r="M570" s="63"/>
      <c r="N570" s="63"/>
      <c r="O570" s="63"/>
      <c r="P570" s="63"/>
      <c r="Q570" s="63"/>
      <c r="R570" s="73"/>
      <c r="S570" s="63"/>
      <c r="T570" s="63"/>
      <c r="U570" s="63"/>
      <c r="V570" s="63"/>
      <c r="W570" s="63"/>
      <c r="X570" s="63"/>
      <c r="Y570" s="63"/>
      <c r="Z570" s="63"/>
      <c r="AA570" s="63"/>
      <c r="AB570" s="63"/>
      <c r="AC570" s="101"/>
    </row>
    <row r="571" spans="2:29">
      <c r="B571" s="63"/>
      <c r="C571" s="99"/>
      <c r="D571" s="63"/>
      <c r="E571" s="100"/>
      <c r="F571" s="71"/>
      <c r="G571" s="63"/>
      <c r="H571" s="63"/>
      <c r="I571" s="63"/>
      <c r="J571" s="63"/>
      <c r="K571" s="63"/>
      <c r="L571" s="63"/>
      <c r="M571" s="63"/>
      <c r="N571" s="63"/>
      <c r="O571" s="63"/>
      <c r="P571" s="63"/>
      <c r="Q571" s="63"/>
      <c r="R571" s="73"/>
      <c r="S571" s="63"/>
      <c r="T571" s="63"/>
      <c r="U571" s="63"/>
      <c r="V571" s="63"/>
      <c r="W571" s="63"/>
      <c r="X571" s="63"/>
      <c r="Y571" s="63"/>
      <c r="Z571" s="63"/>
      <c r="AA571" s="63"/>
      <c r="AB571" s="63"/>
      <c r="AC571" s="101"/>
    </row>
    <row r="572" spans="2:29">
      <c r="B572" s="63"/>
      <c r="C572" s="99"/>
      <c r="D572" s="63"/>
      <c r="E572" s="100"/>
      <c r="F572" s="71"/>
      <c r="G572" s="63"/>
      <c r="H572" s="63"/>
      <c r="I572" s="63"/>
      <c r="J572" s="63"/>
      <c r="K572" s="63"/>
      <c r="L572" s="63"/>
      <c r="M572" s="63"/>
      <c r="N572" s="63"/>
      <c r="O572" s="63"/>
      <c r="P572" s="63"/>
      <c r="Q572" s="63"/>
      <c r="R572" s="73"/>
      <c r="S572" s="63"/>
      <c r="T572" s="63"/>
      <c r="U572" s="63"/>
      <c r="V572" s="63"/>
      <c r="W572" s="63"/>
      <c r="X572" s="63"/>
      <c r="Y572" s="63"/>
      <c r="Z572" s="63"/>
      <c r="AA572" s="63"/>
      <c r="AB572" s="63"/>
      <c r="AC572" s="101"/>
    </row>
    <row r="573" spans="2:29">
      <c r="B573" s="63"/>
      <c r="C573" s="99"/>
      <c r="D573" s="63"/>
      <c r="E573" s="100"/>
      <c r="F573" s="71"/>
      <c r="G573" s="63"/>
      <c r="H573" s="63"/>
      <c r="I573" s="63"/>
      <c r="J573" s="63"/>
      <c r="K573" s="63"/>
      <c r="L573" s="63"/>
      <c r="M573" s="63"/>
      <c r="N573" s="63"/>
      <c r="O573" s="63"/>
      <c r="P573" s="63"/>
      <c r="Q573" s="63"/>
      <c r="R573" s="73"/>
      <c r="S573" s="63"/>
      <c r="T573" s="63"/>
      <c r="U573" s="63"/>
      <c r="V573" s="63"/>
      <c r="W573" s="63"/>
      <c r="X573" s="63"/>
      <c r="Y573" s="63"/>
      <c r="Z573" s="63"/>
      <c r="AA573" s="63"/>
      <c r="AB573" s="63"/>
      <c r="AC573" s="101"/>
    </row>
    <row r="574" spans="2:29">
      <c r="B574" s="63"/>
      <c r="C574" s="99"/>
      <c r="D574" s="63"/>
      <c r="E574" s="100"/>
      <c r="F574" s="71"/>
      <c r="G574" s="63"/>
      <c r="H574" s="63"/>
      <c r="I574" s="63"/>
      <c r="J574" s="63"/>
      <c r="K574" s="63"/>
      <c r="L574" s="63"/>
      <c r="M574" s="63"/>
      <c r="N574" s="63"/>
      <c r="O574" s="63"/>
      <c r="P574" s="63"/>
      <c r="Q574" s="63"/>
      <c r="R574" s="73"/>
      <c r="S574" s="63"/>
      <c r="T574" s="63"/>
      <c r="U574" s="63"/>
      <c r="V574" s="63"/>
      <c r="W574" s="63"/>
      <c r="X574" s="63"/>
      <c r="Y574" s="63"/>
      <c r="Z574" s="63"/>
      <c r="AA574" s="63"/>
      <c r="AB574" s="63"/>
      <c r="AC574" s="101"/>
    </row>
    <row r="575" spans="2:29">
      <c r="B575" s="63"/>
      <c r="C575" s="99"/>
      <c r="D575" s="63"/>
      <c r="E575" s="100"/>
      <c r="F575" s="71"/>
      <c r="G575" s="63"/>
      <c r="H575" s="63"/>
      <c r="I575" s="63"/>
      <c r="J575" s="63"/>
      <c r="K575" s="63"/>
      <c r="L575" s="63"/>
      <c r="M575" s="63"/>
      <c r="N575" s="63"/>
      <c r="O575" s="63"/>
      <c r="P575" s="63"/>
      <c r="Q575" s="63"/>
      <c r="R575" s="73"/>
      <c r="S575" s="63"/>
      <c r="T575" s="63"/>
      <c r="U575" s="63"/>
      <c r="V575" s="63"/>
      <c r="W575" s="63"/>
      <c r="X575" s="63"/>
      <c r="Y575" s="63"/>
      <c r="Z575" s="63"/>
      <c r="AA575" s="63"/>
      <c r="AB575" s="63"/>
      <c r="AC575" s="101"/>
    </row>
    <row r="576" spans="2:29">
      <c r="B576" s="63"/>
      <c r="C576" s="99"/>
      <c r="D576" s="63"/>
      <c r="E576" s="100"/>
      <c r="F576" s="71"/>
      <c r="G576" s="63"/>
      <c r="H576" s="63"/>
      <c r="I576" s="63"/>
      <c r="J576" s="63"/>
      <c r="K576" s="63"/>
      <c r="L576" s="63"/>
      <c r="M576" s="63"/>
      <c r="N576" s="63"/>
      <c r="O576" s="63"/>
      <c r="P576" s="63"/>
      <c r="Q576" s="63"/>
      <c r="R576" s="73"/>
      <c r="S576" s="63"/>
      <c r="T576" s="63"/>
      <c r="U576" s="63"/>
      <c r="V576" s="63"/>
      <c r="W576" s="63"/>
      <c r="X576" s="63"/>
      <c r="Y576" s="63"/>
      <c r="Z576" s="63"/>
      <c r="AA576" s="63"/>
      <c r="AB576" s="63"/>
      <c r="AC576" s="101"/>
    </row>
    <row r="577" spans="2:29">
      <c r="B577" s="63"/>
      <c r="C577" s="99"/>
      <c r="D577" s="63"/>
      <c r="E577" s="100"/>
      <c r="F577" s="71"/>
      <c r="G577" s="63"/>
      <c r="H577" s="63"/>
      <c r="I577" s="63"/>
      <c r="J577" s="63"/>
      <c r="K577" s="63"/>
      <c r="L577" s="63"/>
      <c r="M577" s="63"/>
      <c r="N577" s="63"/>
      <c r="O577" s="63"/>
      <c r="P577" s="63"/>
      <c r="Q577" s="63"/>
      <c r="R577" s="73"/>
      <c r="S577" s="63"/>
      <c r="T577" s="63"/>
      <c r="U577" s="63"/>
      <c r="V577" s="63"/>
      <c r="W577" s="63"/>
      <c r="X577" s="63"/>
      <c r="Y577" s="63"/>
      <c r="Z577" s="63"/>
      <c r="AA577" s="63"/>
      <c r="AB577" s="63"/>
      <c r="AC577" s="101"/>
    </row>
    <row r="578" spans="2:29">
      <c r="B578" s="63"/>
      <c r="C578" s="99"/>
      <c r="D578" s="63"/>
      <c r="E578" s="100"/>
      <c r="F578" s="71"/>
      <c r="G578" s="63"/>
      <c r="H578" s="63"/>
      <c r="I578" s="63"/>
      <c r="J578" s="63"/>
      <c r="K578" s="63"/>
      <c r="L578" s="63"/>
      <c r="M578" s="63"/>
      <c r="N578" s="63"/>
      <c r="O578" s="63"/>
      <c r="P578" s="63"/>
      <c r="Q578" s="63"/>
      <c r="R578" s="73"/>
      <c r="S578" s="63"/>
      <c r="T578" s="63"/>
      <c r="U578" s="63"/>
      <c r="V578" s="63"/>
      <c r="W578" s="63"/>
      <c r="X578" s="63"/>
      <c r="Y578" s="63"/>
      <c r="Z578" s="63"/>
      <c r="AA578" s="63"/>
      <c r="AB578" s="63"/>
      <c r="AC578" s="101"/>
    </row>
    <row r="579" spans="2:29">
      <c r="B579" s="63"/>
      <c r="C579" s="99"/>
      <c r="D579" s="63"/>
      <c r="E579" s="100"/>
      <c r="F579" s="71"/>
      <c r="G579" s="63"/>
      <c r="H579" s="63"/>
      <c r="I579" s="63"/>
      <c r="J579" s="63"/>
      <c r="K579" s="63"/>
      <c r="L579" s="63"/>
      <c r="M579" s="63"/>
      <c r="N579" s="63"/>
      <c r="O579" s="63"/>
      <c r="P579" s="63"/>
      <c r="Q579" s="63"/>
      <c r="R579" s="73"/>
      <c r="S579" s="63"/>
      <c r="T579" s="63"/>
      <c r="U579" s="63"/>
      <c r="V579" s="63"/>
      <c r="W579" s="63"/>
      <c r="X579" s="63"/>
      <c r="Y579" s="63"/>
      <c r="Z579" s="63"/>
      <c r="AA579" s="63"/>
      <c r="AB579" s="63"/>
      <c r="AC579" s="101"/>
    </row>
    <row r="580" spans="2:29">
      <c r="B580" s="63"/>
      <c r="C580" s="99"/>
      <c r="D580" s="63"/>
      <c r="E580" s="100"/>
      <c r="F580" s="71"/>
      <c r="G580" s="63"/>
      <c r="H580" s="63"/>
      <c r="I580" s="63"/>
      <c r="J580" s="63"/>
      <c r="K580" s="63"/>
      <c r="L580" s="63"/>
      <c r="M580" s="63"/>
      <c r="N580" s="63"/>
      <c r="O580" s="63"/>
      <c r="P580" s="63"/>
      <c r="Q580" s="63"/>
      <c r="R580" s="73"/>
      <c r="S580" s="63"/>
      <c r="T580" s="63"/>
      <c r="U580" s="63"/>
      <c r="V580" s="63"/>
      <c r="W580" s="63"/>
      <c r="X580" s="63"/>
      <c r="Y580" s="63"/>
      <c r="Z580" s="63"/>
      <c r="AA580" s="63"/>
      <c r="AB580" s="63"/>
      <c r="AC580" s="101"/>
    </row>
    <row r="581" spans="2:29">
      <c r="B581" s="63"/>
      <c r="C581" s="99"/>
      <c r="D581" s="63"/>
      <c r="E581" s="100"/>
      <c r="F581" s="71"/>
      <c r="G581" s="63"/>
      <c r="H581" s="63"/>
      <c r="I581" s="63"/>
      <c r="J581" s="63"/>
      <c r="K581" s="63"/>
      <c r="L581" s="63"/>
      <c r="M581" s="63"/>
      <c r="N581" s="63"/>
      <c r="O581" s="63"/>
      <c r="P581" s="63"/>
      <c r="Q581" s="63"/>
      <c r="R581" s="73"/>
      <c r="S581" s="63"/>
      <c r="T581" s="63"/>
      <c r="U581" s="63"/>
      <c r="V581" s="63"/>
      <c r="W581" s="63"/>
      <c r="X581" s="63"/>
      <c r="Y581" s="63"/>
      <c r="Z581" s="63"/>
      <c r="AA581" s="63"/>
      <c r="AB581" s="63"/>
      <c r="AC581" s="101"/>
    </row>
    <row r="582" spans="2:29">
      <c r="B582" s="63"/>
      <c r="C582" s="99"/>
      <c r="D582" s="63"/>
      <c r="E582" s="100"/>
      <c r="F582" s="71"/>
      <c r="G582" s="63"/>
      <c r="H582" s="63"/>
      <c r="I582" s="63"/>
      <c r="J582" s="63"/>
      <c r="K582" s="63"/>
      <c r="L582" s="63"/>
      <c r="M582" s="63"/>
      <c r="N582" s="63"/>
      <c r="O582" s="63"/>
      <c r="P582" s="63"/>
      <c r="Q582" s="63"/>
      <c r="R582" s="73"/>
      <c r="S582" s="63"/>
      <c r="T582" s="63"/>
      <c r="U582" s="63"/>
      <c r="V582" s="63"/>
      <c r="W582" s="63"/>
      <c r="X582" s="63"/>
      <c r="Y582" s="63"/>
      <c r="Z582" s="63"/>
      <c r="AA582" s="63"/>
      <c r="AB582" s="63"/>
      <c r="AC582" s="101"/>
    </row>
    <row r="583" spans="2:29">
      <c r="B583" s="63"/>
      <c r="C583" s="99"/>
      <c r="D583" s="63"/>
      <c r="E583" s="100"/>
      <c r="F583" s="71"/>
      <c r="G583" s="63"/>
      <c r="H583" s="63"/>
      <c r="I583" s="63"/>
      <c r="J583" s="63"/>
      <c r="K583" s="63"/>
      <c r="L583" s="63"/>
      <c r="M583" s="63"/>
      <c r="N583" s="63"/>
      <c r="O583" s="63"/>
      <c r="P583" s="63"/>
      <c r="Q583" s="63"/>
      <c r="R583" s="73"/>
      <c r="S583" s="63"/>
      <c r="T583" s="63"/>
      <c r="U583" s="63"/>
      <c r="V583" s="63"/>
      <c r="W583" s="63"/>
      <c r="X583" s="63"/>
      <c r="Y583" s="63"/>
      <c r="Z583" s="63"/>
      <c r="AA583" s="63"/>
      <c r="AB583" s="63"/>
      <c r="AC583" s="101"/>
    </row>
    <row r="584" spans="2:29">
      <c r="B584" s="63"/>
      <c r="C584" s="99"/>
      <c r="D584" s="63"/>
      <c r="E584" s="100"/>
      <c r="F584" s="71"/>
      <c r="G584" s="63"/>
      <c r="H584" s="63"/>
      <c r="I584" s="63"/>
      <c r="J584" s="63"/>
      <c r="K584" s="63"/>
      <c r="L584" s="63"/>
      <c r="M584" s="63"/>
      <c r="N584" s="63"/>
      <c r="O584" s="63"/>
      <c r="P584" s="63"/>
      <c r="Q584" s="63"/>
      <c r="R584" s="73"/>
      <c r="S584" s="63"/>
      <c r="T584" s="63"/>
      <c r="U584" s="63"/>
      <c r="V584" s="63"/>
      <c r="W584" s="63"/>
      <c r="X584" s="63"/>
      <c r="Y584" s="63"/>
      <c r="Z584" s="63"/>
      <c r="AA584" s="63"/>
      <c r="AB584" s="63"/>
      <c r="AC584" s="101"/>
    </row>
    <row r="585" spans="2:29">
      <c r="B585" s="63"/>
      <c r="C585" s="99"/>
      <c r="D585" s="63"/>
      <c r="E585" s="100"/>
      <c r="F585" s="71"/>
      <c r="G585" s="63"/>
      <c r="H585" s="63"/>
      <c r="I585" s="63"/>
      <c r="J585" s="63"/>
      <c r="K585" s="63"/>
      <c r="L585" s="63"/>
      <c r="M585" s="63"/>
      <c r="N585" s="63"/>
      <c r="O585" s="63"/>
      <c r="P585" s="63"/>
      <c r="Q585" s="63"/>
      <c r="R585" s="73"/>
      <c r="S585" s="63"/>
      <c r="T585" s="63"/>
      <c r="U585" s="63"/>
      <c r="V585" s="63"/>
      <c r="W585" s="63"/>
      <c r="X585" s="63"/>
      <c r="Y585" s="63"/>
      <c r="Z585" s="63"/>
      <c r="AA585" s="63"/>
      <c r="AB585" s="63"/>
      <c r="AC585" s="101"/>
    </row>
    <row r="586" spans="2:29">
      <c r="B586" s="63"/>
      <c r="C586" s="99"/>
      <c r="D586" s="63"/>
      <c r="E586" s="100"/>
      <c r="F586" s="71"/>
      <c r="G586" s="63"/>
      <c r="H586" s="63"/>
      <c r="I586" s="63"/>
      <c r="J586" s="63"/>
      <c r="K586" s="63"/>
      <c r="L586" s="63"/>
      <c r="M586" s="63"/>
      <c r="N586" s="63"/>
      <c r="O586" s="63"/>
      <c r="P586" s="63"/>
      <c r="Q586" s="63"/>
      <c r="R586" s="73"/>
      <c r="S586" s="63"/>
      <c r="T586" s="63"/>
      <c r="U586" s="63"/>
      <c r="V586" s="63"/>
      <c r="W586" s="63"/>
      <c r="X586" s="63"/>
      <c r="Y586" s="63"/>
      <c r="Z586" s="63"/>
      <c r="AA586" s="63"/>
      <c r="AB586" s="63"/>
      <c r="AC586" s="101"/>
    </row>
    <row r="587" spans="2:29">
      <c r="B587" s="63"/>
      <c r="C587" s="99"/>
      <c r="D587" s="63"/>
      <c r="E587" s="100"/>
      <c r="F587" s="71"/>
      <c r="G587" s="63"/>
      <c r="H587" s="63"/>
      <c r="I587" s="63"/>
      <c r="J587" s="63"/>
      <c r="K587" s="63"/>
      <c r="L587" s="63"/>
      <c r="M587" s="63"/>
      <c r="N587" s="63"/>
      <c r="O587" s="63"/>
      <c r="P587" s="63"/>
      <c r="Q587" s="63"/>
      <c r="R587" s="73"/>
      <c r="S587" s="63"/>
      <c r="T587" s="63"/>
      <c r="U587" s="63"/>
      <c r="V587" s="63"/>
      <c r="W587" s="63"/>
      <c r="X587" s="63"/>
      <c r="Y587" s="63"/>
      <c r="Z587" s="63"/>
      <c r="AA587" s="63"/>
      <c r="AB587" s="63"/>
      <c r="AC587" s="101"/>
    </row>
    <row r="588" spans="2:29">
      <c r="B588" s="63"/>
      <c r="C588" s="99"/>
      <c r="D588" s="63"/>
      <c r="E588" s="100"/>
      <c r="F588" s="71"/>
      <c r="G588" s="63"/>
      <c r="H588" s="63"/>
      <c r="I588" s="63"/>
      <c r="J588" s="63"/>
      <c r="K588" s="63"/>
      <c r="L588" s="63"/>
      <c r="M588" s="63"/>
      <c r="N588" s="63"/>
      <c r="O588" s="63"/>
      <c r="P588" s="63"/>
      <c r="Q588" s="63"/>
      <c r="R588" s="73"/>
      <c r="S588" s="63"/>
      <c r="T588" s="63"/>
      <c r="U588" s="63"/>
      <c r="V588" s="63"/>
      <c r="W588" s="63"/>
      <c r="X588" s="63"/>
      <c r="Y588" s="63"/>
      <c r="Z588" s="63"/>
      <c r="AA588" s="63"/>
      <c r="AB588" s="63"/>
      <c r="AC588" s="101"/>
    </row>
    <row r="589" spans="2:29">
      <c r="B589" s="63"/>
      <c r="C589" s="99"/>
      <c r="D589" s="63"/>
      <c r="E589" s="100"/>
      <c r="F589" s="71"/>
      <c r="G589" s="63"/>
      <c r="H589" s="63"/>
      <c r="I589" s="63"/>
      <c r="J589" s="63"/>
      <c r="K589" s="63"/>
      <c r="L589" s="63"/>
      <c r="M589" s="63"/>
      <c r="N589" s="63"/>
      <c r="O589" s="63"/>
      <c r="P589" s="63"/>
      <c r="Q589" s="63"/>
      <c r="R589" s="73"/>
      <c r="S589" s="63"/>
      <c r="T589" s="63"/>
      <c r="U589" s="63"/>
      <c r="V589" s="63"/>
      <c r="W589" s="63"/>
      <c r="X589" s="63"/>
      <c r="Y589" s="63"/>
      <c r="Z589" s="63"/>
      <c r="AA589" s="63"/>
      <c r="AB589" s="63"/>
      <c r="AC589" s="101"/>
    </row>
    <row r="590" spans="2:29">
      <c r="B590" s="63"/>
      <c r="C590" s="99"/>
      <c r="D590" s="63"/>
      <c r="E590" s="100"/>
      <c r="F590" s="71"/>
      <c r="G590" s="63"/>
      <c r="H590" s="63"/>
      <c r="I590" s="63"/>
      <c r="J590" s="63"/>
      <c r="K590" s="63"/>
      <c r="L590" s="63"/>
      <c r="M590" s="63"/>
      <c r="N590" s="63"/>
      <c r="O590" s="63"/>
      <c r="P590" s="63"/>
      <c r="Q590" s="63"/>
      <c r="R590" s="73"/>
      <c r="S590" s="63"/>
      <c r="T590" s="63"/>
      <c r="U590" s="63"/>
      <c r="V590" s="63"/>
      <c r="W590" s="63"/>
      <c r="X590" s="63"/>
      <c r="Y590" s="63"/>
      <c r="Z590" s="63"/>
      <c r="AA590" s="63"/>
      <c r="AB590" s="63"/>
      <c r="AC590" s="101"/>
    </row>
    <row r="591" spans="2:29">
      <c r="B591" s="63"/>
      <c r="C591" s="99"/>
      <c r="D591" s="63"/>
      <c r="E591" s="100"/>
      <c r="F591" s="71"/>
      <c r="G591" s="63"/>
      <c r="H591" s="63"/>
      <c r="I591" s="63"/>
      <c r="J591" s="63"/>
      <c r="K591" s="63"/>
      <c r="L591" s="63"/>
      <c r="M591" s="63"/>
      <c r="N591" s="63"/>
      <c r="O591" s="63"/>
      <c r="P591" s="63"/>
      <c r="Q591" s="63"/>
      <c r="R591" s="73"/>
      <c r="S591" s="63"/>
      <c r="T591" s="63"/>
      <c r="U591" s="63"/>
      <c r="V591" s="63"/>
      <c r="W591" s="63"/>
      <c r="X591" s="63"/>
      <c r="Y591" s="63"/>
      <c r="Z591" s="63"/>
      <c r="AA591" s="63"/>
      <c r="AB591" s="63"/>
      <c r="AC591" s="101"/>
    </row>
    <row r="592" spans="2:29">
      <c r="B592" s="63"/>
      <c r="C592" s="99"/>
      <c r="D592" s="63"/>
      <c r="E592" s="100"/>
      <c r="F592" s="71"/>
      <c r="G592" s="63"/>
      <c r="H592" s="63"/>
      <c r="I592" s="63"/>
      <c r="J592" s="63"/>
      <c r="K592" s="63"/>
      <c r="L592" s="63"/>
      <c r="M592" s="63"/>
      <c r="N592" s="63"/>
      <c r="O592" s="63"/>
      <c r="P592" s="63"/>
      <c r="Q592" s="63"/>
      <c r="R592" s="73"/>
      <c r="S592" s="63"/>
      <c r="T592" s="63"/>
      <c r="U592" s="63"/>
      <c r="V592" s="63"/>
      <c r="W592" s="63"/>
      <c r="X592" s="63"/>
      <c r="Y592" s="63"/>
      <c r="Z592" s="63"/>
      <c r="AA592" s="63"/>
      <c r="AB592" s="63"/>
      <c r="AC592" s="101"/>
    </row>
    <row r="593" spans="2:29">
      <c r="B593" s="63"/>
      <c r="C593" s="99"/>
      <c r="D593" s="63"/>
      <c r="E593" s="100"/>
      <c r="F593" s="71"/>
      <c r="G593" s="63"/>
      <c r="H593" s="63"/>
      <c r="I593" s="63"/>
      <c r="J593" s="63"/>
      <c r="K593" s="63"/>
      <c r="L593" s="63"/>
      <c r="M593" s="63"/>
      <c r="N593" s="63"/>
      <c r="O593" s="63"/>
      <c r="P593" s="63"/>
      <c r="Q593" s="63"/>
      <c r="R593" s="73"/>
      <c r="S593" s="63"/>
      <c r="T593" s="63"/>
      <c r="U593" s="63"/>
      <c r="V593" s="63"/>
      <c r="W593" s="63"/>
      <c r="X593" s="63"/>
      <c r="Y593" s="63"/>
      <c r="Z593" s="63"/>
      <c r="AA593" s="63"/>
      <c r="AB593" s="63"/>
      <c r="AC593" s="101"/>
    </row>
    <row r="594" spans="2:29">
      <c r="B594" s="63"/>
      <c r="C594" s="99"/>
      <c r="D594" s="63"/>
      <c r="E594" s="100"/>
      <c r="F594" s="71"/>
      <c r="G594" s="63"/>
      <c r="H594" s="63"/>
      <c r="I594" s="63"/>
      <c r="J594" s="63"/>
      <c r="K594" s="63"/>
      <c r="L594" s="63"/>
      <c r="M594" s="63"/>
      <c r="N594" s="63"/>
      <c r="O594" s="63"/>
      <c r="P594" s="63"/>
      <c r="Q594" s="63"/>
      <c r="R594" s="73"/>
      <c r="S594" s="63"/>
      <c r="T594" s="63"/>
      <c r="U594" s="63"/>
      <c r="V594" s="63"/>
      <c r="W594" s="63"/>
      <c r="X594" s="63"/>
      <c r="Y594" s="63"/>
      <c r="Z594" s="63"/>
      <c r="AA594" s="63"/>
      <c r="AB594" s="63"/>
      <c r="AC594" s="101"/>
    </row>
    <row r="595" spans="2:29">
      <c r="B595" s="63"/>
      <c r="C595" s="99"/>
      <c r="D595" s="63"/>
      <c r="E595" s="100"/>
      <c r="F595" s="71"/>
      <c r="G595" s="63"/>
      <c r="H595" s="63"/>
      <c r="I595" s="63"/>
      <c r="J595" s="63"/>
      <c r="K595" s="63"/>
      <c r="L595" s="63"/>
      <c r="M595" s="63"/>
      <c r="N595" s="63"/>
      <c r="O595" s="63"/>
      <c r="P595" s="63"/>
      <c r="Q595" s="63"/>
      <c r="R595" s="73"/>
      <c r="S595" s="63"/>
      <c r="T595" s="63"/>
      <c r="U595" s="63"/>
      <c r="V595" s="63"/>
      <c r="W595" s="63"/>
      <c r="X595" s="63"/>
      <c r="Y595" s="63"/>
      <c r="Z595" s="63"/>
      <c r="AA595" s="63"/>
      <c r="AB595" s="63"/>
      <c r="AC595" s="101"/>
    </row>
    <row r="596" spans="2:29">
      <c r="B596" s="63"/>
      <c r="C596" s="99"/>
      <c r="D596" s="63"/>
      <c r="E596" s="100"/>
      <c r="F596" s="71"/>
      <c r="G596" s="63"/>
      <c r="H596" s="63"/>
      <c r="I596" s="63"/>
      <c r="J596" s="63"/>
      <c r="K596" s="63"/>
      <c r="L596" s="63"/>
      <c r="M596" s="63"/>
      <c r="N596" s="63"/>
      <c r="O596" s="63"/>
      <c r="P596" s="63"/>
      <c r="Q596" s="63"/>
      <c r="R596" s="73"/>
      <c r="S596" s="63"/>
      <c r="T596" s="63"/>
      <c r="U596" s="63"/>
      <c r="V596" s="63"/>
      <c r="W596" s="63"/>
      <c r="X596" s="63"/>
      <c r="Y596" s="63"/>
      <c r="Z596" s="63"/>
      <c r="AA596" s="63"/>
      <c r="AB596" s="63"/>
      <c r="AC596" s="101"/>
    </row>
    <row r="597" spans="2:29">
      <c r="B597" s="63"/>
      <c r="C597" s="99"/>
      <c r="D597" s="63"/>
      <c r="E597" s="100"/>
      <c r="F597" s="71"/>
      <c r="G597" s="63"/>
      <c r="H597" s="63"/>
      <c r="I597" s="63"/>
      <c r="J597" s="63"/>
      <c r="K597" s="63"/>
      <c r="L597" s="63"/>
      <c r="M597" s="63"/>
      <c r="N597" s="63"/>
      <c r="O597" s="63"/>
      <c r="P597" s="63"/>
      <c r="Q597" s="63"/>
      <c r="R597" s="73"/>
      <c r="S597" s="63"/>
      <c r="T597" s="63"/>
      <c r="U597" s="63"/>
      <c r="V597" s="63"/>
      <c r="W597" s="63"/>
      <c r="X597" s="63"/>
      <c r="Y597" s="63"/>
      <c r="Z597" s="63"/>
      <c r="AA597" s="63"/>
      <c r="AB597" s="63"/>
      <c r="AC597" s="101"/>
    </row>
    <row r="598" spans="2:29">
      <c r="B598" s="63"/>
      <c r="C598" s="99"/>
      <c r="D598" s="63"/>
      <c r="E598" s="100"/>
      <c r="F598" s="71"/>
      <c r="G598" s="63"/>
      <c r="H598" s="63"/>
      <c r="I598" s="63"/>
      <c r="J598" s="63"/>
      <c r="K598" s="63"/>
      <c r="L598" s="63"/>
      <c r="M598" s="63"/>
      <c r="N598" s="63"/>
      <c r="O598" s="63"/>
      <c r="P598" s="63"/>
      <c r="Q598" s="63"/>
      <c r="R598" s="73"/>
      <c r="S598" s="63"/>
      <c r="T598" s="63"/>
      <c r="U598" s="63"/>
      <c r="V598" s="63"/>
      <c r="W598" s="63"/>
      <c r="X598" s="63"/>
      <c r="Y598" s="63"/>
      <c r="Z598" s="63"/>
      <c r="AA598" s="63"/>
      <c r="AB598" s="63"/>
      <c r="AC598" s="101"/>
    </row>
    <row r="599" spans="2:29">
      <c r="B599" s="63"/>
      <c r="C599" s="99"/>
      <c r="D599" s="63"/>
      <c r="E599" s="100"/>
      <c r="F599" s="71"/>
      <c r="G599" s="63"/>
      <c r="H599" s="63"/>
      <c r="I599" s="63"/>
      <c r="J599" s="63"/>
      <c r="K599" s="63"/>
      <c r="L599" s="63"/>
      <c r="M599" s="63"/>
      <c r="N599" s="63"/>
      <c r="O599" s="63"/>
      <c r="P599" s="63"/>
      <c r="Q599" s="63"/>
      <c r="R599" s="73"/>
      <c r="S599" s="63"/>
      <c r="T599" s="63"/>
      <c r="U599" s="63"/>
      <c r="V599" s="63"/>
      <c r="W599" s="63"/>
      <c r="X599" s="63"/>
      <c r="Y599" s="63"/>
      <c r="Z599" s="63"/>
      <c r="AA599" s="63"/>
      <c r="AB599" s="63"/>
      <c r="AC599" s="101"/>
    </row>
    <row r="600" spans="2:29">
      <c r="B600" s="63"/>
      <c r="C600" s="99"/>
      <c r="D600" s="63"/>
      <c r="E600" s="100"/>
      <c r="F600" s="71"/>
      <c r="G600" s="63"/>
      <c r="H600" s="63"/>
      <c r="I600" s="63"/>
      <c r="J600" s="63"/>
      <c r="K600" s="63"/>
      <c r="L600" s="63"/>
      <c r="M600" s="63"/>
      <c r="N600" s="63"/>
      <c r="O600" s="63"/>
      <c r="P600" s="63"/>
      <c r="Q600" s="63"/>
      <c r="R600" s="73"/>
      <c r="S600" s="63"/>
      <c r="T600" s="63"/>
      <c r="U600" s="63"/>
      <c r="V600" s="63"/>
      <c r="W600" s="63"/>
      <c r="X600" s="63"/>
      <c r="Y600" s="63"/>
      <c r="Z600" s="63"/>
      <c r="AA600" s="63"/>
      <c r="AB600" s="63"/>
      <c r="AC600" s="101"/>
    </row>
    <row r="601" spans="2:29">
      <c r="B601" s="63"/>
      <c r="C601" s="99"/>
      <c r="D601" s="63"/>
      <c r="E601" s="100"/>
      <c r="F601" s="71"/>
      <c r="G601" s="63"/>
      <c r="H601" s="63"/>
      <c r="I601" s="63"/>
      <c r="J601" s="63"/>
      <c r="K601" s="63"/>
      <c r="L601" s="63"/>
      <c r="M601" s="63"/>
      <c r="N601" s="63"/>
      <c r="O601" s="63"/>
      <c r="P601" s="63"/>
      <c r="Q601" s="63"/>
      <c r="R601" s="73"/>
      <c r="S601" s="63"/>
      <c r="T601" s="63"/>
      <c r="U601" s="63"/>
      <c r="V601" s="63"/>
      <c r="W601" s="63"/>
      <c r="X601" s="63"/>
      <c r="Y601" s="63"/>
      <c r="Z601" s="63"/>
      <c r="AA601" s="63"/>
      <c r="AB601" s="63"/>
      <c r="AC601" s="101"/>
    </row>
    <row r="602" spans="2:29">
      <c r="B602" s="63"/>
      <c r="C602" s="99"/>
      <c r="D602" s="63"/>
      <c r="E602" s="100"/>
      <c r="F602" s="71"/>
      <c r="G602" s="63"/>
      <c r="H602" s="63"/>
      <c r="I602" s="63"/>
      <c r="J602" s="63"/>
      <c r="K602" s="63"/>
      <c r="L602" s="63"/>
      <c r="M602" s="63"/>
      <c r="N602" s="63"/>
      <c r="O602" s="63"/>
      <c r="P602" s="63"/>
      <c r="Q602" s="63"/>
      <c r="R602" s="73"/>
      <c r="S602" s="63"/>
      <c r="T602" s="63"/>
      <c r="U602" s="63"/>
      <c r="V602" s="63"/>
      <c r="W602" s="63"/>
      <c r="X602" s="63"/>
      <c r="Y602" s="63"/>
      <c r="Z602" s="63"/>
      <c r="AA602" s="63"/>
      <c r="AB602" s="63"/>
      <c r="AC602" s="101"/>
    </row>
    <row r="603" spans="2:29">
      <c r="B603" s="63"/>
      <c r="C603" s="99"/>
      <c r="D603" s="63"/>
      <c r="E603" s="100"/>
      <c r="F603" s="71"/>
      <c r="G603" s="63"/>
      <c r="H603" s="63"/>
      <c r="I603" s="63"/>
      <c r="J603" s="63"/>
      <c r="K603" s="63"/>
      <c r="L603" s="63"/>
      <c r="M603" s="63"/>
      <c r="N603" s="63"/>
      <c r="O603" s="63"/>
      <c r="P603" s="63"/>
      <c r="Q603" s="63"/>
      <c r="R603" s="73"/>
      <c r="S603" s="63"/>
      <c r="T603" s="63"/>
      <c r="U603" s="63"/>
      <c r="V603" s="63"/>
      <c r="W603" s="63"/>
      <c r="X603" s="63"/>
      <c r="Y603" s="63"/>
      <c r="Z603" s="63"/>
      <c r="AA603" s="63"/>
      <c r="AB603" s="63"/>
      <c r="AC603" s="101"/>
    </row>
    <row r="604" spans="2:29">
      <c r="B604" s="63"/>
      <c r="C604" s="99"/>
      <c r="D604" s="63"/>
      <c r="E604" s="100"/>
      <c r="F604" s="71"/>
      <c r="G604" s="63"/>
      <c r="H604" s="63"/>
      <c r="I604" s="63"/>
      <c r="J604" s="63"/>
      <c r="K604" s="63"/>
      <c r="L604" s="63"/>
      <c r="M604" s="63"/>
      <c r="N604" s="63"/>
      <c r="O604" s="63"/>
      <c r="P604" s="63"/>
      <c r="Q604" s="63"/>
      <c r="R604" s="73"/>
      <c r="S604" s="63"/>
      <c r="T604" s="63"/>
      <c r="U604" s="63"/>
      <c r="V604" s="63"/>
      <c r="W604" s="63"/>
      <c r="X604" s="63"/>
      <c r="Y604" s="63"/>
      <c r="Z604" s="63"/>
      <c r="AA604" s="63"/>
      <c r="AB604" s="63"/>
      <c r="AC604" s="101"/>
    </row>
    <row r="605" spans="2:29">
      <c r="B605" s="63"/>
      <c r="C605" s="99"/>
      <c r="D605" s="63"/>
      <c r="E605" s="100"/>
      <c r="F605" s="71"/>
      <c r="G605" s="63"/>
      <c r="H605" s="63"/>
      <c r="I605" s="63"/>
      <c r="J605" s="63"/>
      <c r="K605" s="63"/>
      <c r="L605" s="63"/>
      <c r="M605" s="63"/>
      <c r="N605" s="63"/>
      <c r="O605" s="63"/>
      <c r="P605" s="63"/>
      <c r="Q605" s="63"/>
      <c r="R605" s="73"/>
      <c r="S605" s="63"/>
      <c r="T605" s="63"/>
      <c r="U605" s="63"/>
      <c r="V605" s="63"/>
      <c r="W605" s="63"/>
      <c r="X605" s="63"/>
      <c r="Y605" s="63"/>
      <c r="Z605" s="63"/>
      <c r="AA605" s="63"/>
      <c r="AB605" s="63"/>
      <c r="AC605" s="101"/>
    </row>
    <row r="606" spans="2:29">
      <c r="B606" s="63"/>
      <c r="C606" s="99"/>
      <c r="D606" s="63"/>
      <c r="E606" s="100"/>
      <c r="F606" s="71"/>
      <c r="G606" s="63"/>
      <c r="H606" s="63"/>
      <c r="I606" s="63"/>
      <c r="J606" s="63"/>
      <c r="K606" s="63"/>
      <c r="L606" s="63"/>
      <c r="M606" s="63"/>
      <c r="N606" s="63"/>
      <c r="O606" s="63"/>
      <c r="P606" s="63"/>
      <c r="Q606" s="63"/>
      <c r="R606" s="73"/>
      <c r="S606" s="63"/>
      <c r="T606" s="63"/>
      <c r="U606" s="63"/>
      <c r="V606" s="63"/>
      <c r="W606" s="63"/>
      <c r="X606" s="63"/>
      <c r="Y606" s="63"/>
      <c r="Z606" s="63"/>
      <c r="AA606" s="63"/>
      <c r="AB606" s="63"/>
      <c r="AC606" s="101"/>
    </row>
    <row r="607" spans="2:29">
      <c r="B607" s="63"/>
      <c r="C607" s="99"/>
      <c r="D607" s="63"/>
      <c r="E607" s="100"/>
      <c r="F607" s="71"/>
      <c r="G607" s="63"/>
      <c r="H607" s="63"/>
      <c r="I607" s="63"/>
      <c r="J607" s="63"/>
      <c r="K607" s="63"/>
      <c r="L607" s="63"/>
      <c r="M607" s="63"/>
      <c r="N607" s="63"/>
      <c r="O607" s="63"/>
      <c r="P607" s="63"/>
      <c r="Q607" s="63"/>
      <c r="R607" s="73"/>
      <c r="S607" s="63"/>
      <c r="T607" s="63"/>
      <c r="U607" s="63"/>
      <c r="V607" s="63"/>
      <c r="W607" s="63"/>
      <c r="X607" s="63"/>
      <c r="Y607" s="63"/>
      <c r="Z607" s="63"/>
      <c r="AA607" s="63"/>
      <c r="AB607" s="63"/>
      <c r="AC607" s="101"/>
    </row>
    <row r="608" spans="2:29">
      <c r="B608" s="63"/>
      <c r="C608" s="99"/>
      <c r="D608" s="63"/>
      <c r="E608" s="100"/>
      <c r="F608" s="71"/>
      <c r="G608" s="63"/>
      <c r="H608" s="63"/>
      <c r="I608" s="63"/>
      <c r="J608" s="63"/>
      <c r="K608" s="63"/>
      <c r="L608" s="63"/>
      <c r="M608" s="63"/>
      <c r="N608" s="63"/>
      <c r="O608" s="63"/>
      <c r="P608" s="63"/>
      <c r="Q608" s="63"/>
      <c r="R608" s="73"/>
      <c r="S608" s="63"/>
      <c r="T608" s="63"/>
      <c r="U608" s="63"/>
      <c r="V608" s="63"/>
      <c r="W608" s="63"/>
      <c r="X608" s="63"/>
      <c r="Y608" s="63"/>
      <c r="Z608" s="63"/>
      <c r="AA608" s="63"/>
      <c r="AB608" s="63"/>
      <c r="AC608" s="101"/>
    </row>
    <row r="609" spans="2:29">
      <c r="B609" s="63"/>
      <c r="C609" s="99"/>
      <c r="D609" s="63"/>
      <c r="E609" s="100"/>
      <c r="F609" s="71"/>
      <c r="G609" s="63"/>
      <c r="H609" s="63"/>
      <c r="I609" s="63"/>
      <c r="J609" s="63"/>
      <c r="K609" s="63"/>
      <c r="L609" s="63"/>
      <c r="M609" s="63"/>
      <c r="N609" s="63"/>
      <c r="O609" s="63"/>
      <c r="P609" s="63"/>
      <c r="Q609" s="63"/>
      <c r="R609" s="73"/>
      <c r="S609" s="63"/>
      <c r="T609" s="63"/>
      <c r="U609" s="63"/>
      <c r="V609" s="63"/>
      <c r="W609" s="63"/>
      <c r="X609" s="63"/>
      <c r="Y609" s="63"/>
      <c r="Z609" s="63"/>
      <c r="AA609" s="63"/>
      <c r="AB609" s="63"/>
      <c r="AC609" s="101"/>
    </row>
    <row r="610" spans="2:29">
      <c r="B610" s="63"/>
      <c r="C610" s="99"/>
      <c r="D610" s="63"/>
      <c r="E610" s="100"/>
      <c r="F610" s="71"/>
      <c r="G610" s="63"/>
      <c r="H610" s="63"/>
      <c r="I610" s="63"/>
      <c r="J610" s="63"/>
      <c r="K610" s="63"/>
      <c r="L610" s="63"/>
      <c r="M610" s="63"/>
      <c r="N610" s="63"/>
      <c r="O610" s="63"/>
      <c r="P610" s="63"/>
      <c r="Q610" s="63"/>
      <c r="R610" s="73"/>
      <c r="S610" s="63"/>
      <c r="T610" s="63"/>
      <c r="U610" s="63"/>
      <c r="V610" s="63"/>
      <c r="W610" s="63"/>
      <c r="X610" s="63"/>
      <c r="Y610" s="63"/>
      <c r="Z610" s="63"/>
      <c r="AA610" s="63"/>
      <c r="AB610" s="63"/>
      <c r="AC610" s="101"/>
    </row>
    <row r="611" spans="2:29">
      <c r="B611" s="63"/>
      <c r="C611" s="99"/>
      <c r="D611" s="63"/>
      <c r="E611" s="100"/>
      <c r="F611" s="71"/>
      <c r="G611" s="63"/>
      <c r="H611" s="63"/>
      <c r="I611" s="63"/>
      <c r="J611" s="63"/>
      <c r="K611" s="63"/>
      <c r="L611" s="63"/>
      <c r="M611" s="63"/>
      <c r="N611" s="63"/>
      <c r="O611" s="63"/>
      <c r="P611" s="63"/>
      <c r="Q611" s="63"/>
      <c r="R611" s="73"/>
      <c r="S611" s="63"/>
      <c r="T611" s="63"/>
      <c r="U611" s="63"/>
      <c r="V611" s="63"/>
      <c r="W611" s="63"/>
      <c r="X611" s="63"/>
      <c r="Y611" s="63"/>
      <c r="Z611" s="63"/>
      <c r="AA611" s="63"/>
      <c r="AB611" s="63"/>
      <c r="AC611" s="101"/>
    </row>
    <row r="612" spans="2:29">
      <c r="B612" s="63"/>
      <c r="C612" s="99"/>
      <c r="D612" s="63"/>
      <c r="E612" s="100"/>
      <c r="F612" s="71"/>
      <c r="G612" s="63"/>
      <c r="H612" s="63"/>
      <c r="I612" s="63"/>
      <c r="J612" s="63"/>
      <c r="K612" s="63"/>
      <c r="L612" s="63"/>
      <c r="M612" s="63"/>
      <c r="N612" s="63"/>
      <c r="O612" s="63"/>
      <c r="P612" s="63"/>
      <c r="Q612" s="63"/>
      <c r="R612" s="73"/>
      <c r="S612" s="63"/>
      <c r="T612" s="63"/>
      <c r="U612" s="63"/>
      <c r="V612" s="63"/>
      <c r="W612" s="63"/>
      <c r="X612" s="63"/>
      <c r="Y612" s="63"/>
      <c r="Z612" s="63"/>
      <c r="AA612" s="63"/>
      <c r="AB612" s="63"/>
      <c r="AC612" s="101"/>
    </row>
    <row r="613" spans="2:29">
      <c r="B613" s="63"/>
      <c r="C613" s="99"/>
      <c r="D613" s="63"/>
      <c r="E613" s="100"/>
      <c r="F613" s="71"/>
      <c r="G613" s="63"/>
      <c r="H613" s="63"/>
      <c r="I613" s="63"/>
      <c r="J613" s="63"/>
      <c r="K613" s="63"/>
      <c r="L613" s="63"/>
      <c r="M613" s="63"/>
      <c r="N613" s="63"/>
      <c r="O613" s="63"/>
      <c r="P613" s="63"/>
      <c r="Q613" s="63"/>
      <c r="R613" s="73"/>
      <c r="S613" s="63"/>
      <c r="T613" s="63"/>
      <c r="U613" s="63"/>
      <c r="V613" s="63"/>
      <c r="W613" s="63"/>
      <c r="X613" s="63"/>
      <c r="Y613" s="63"/>
      <c r="Z613" s="63"/>
      <c r="AA613" s="63"/>
      <c r="AB613" s="63"/>
      <c r="AC613" s="101"/>
    </row>
    <row r="614" spans="2:29">
      <c r="B614" s="63"/>
      <c r="C614" s="99"/>
      <c r="D614" s="63"/>
      <c r="E614" s="100"/>
      <c r="F614" s="71"/>
      <c r="G614" s="63"/>
      <c r="H614" s="63"/>
      <c r="I614" s="63"/>
      <c r="J614" s="63"/>
      <c r="K614" s="63"/>
      <c r="L614" s="63"/>
      <c r="M614" s="63"/>
      <c r="N614" s="63"/>
      <c r="O614" s="63"/>
      <c r="P614" s="63"/>
      <c r="Q614" s="63"/>
      <c r="R614" s="73"/>
      <c r="S614" s="63"/>
      <c r="T614" s="63"/>
      <c r="U614" s="63"/>
      <c r="V614" s="63"/>
      <c r="W614" s="63"/>
      <c r="X614" s="63"/>
      <c r="Y614" s="63"/>
      <c r="Z614" s="63"/>
      <c r="AA614" s="63"/>
      <c r="AB614" s="63"/>
      <c r="AC614" s="101"/>
    </row>
    <row r="615" spans="2:29">
      <c r="B615" s="63"/>
      <c r="C615" s="99"/>
      <c r="D615" s="63"/>
      <c r="E615" s="100"/>
      <c r="F615" s="71"/>
      <c r="G615" s="63"/>
      <c r="H615" s="63"/>
      <c r="I615" s="63"/>
      <c r="J615" s="63"/>
      <c r="K615" s="63"/>
      <c r="L615" s="63"/>
      <c r="M615" s="63"/>
      <c r="N615" s="63"/>
      <c r="O615" s="63"/>
      <c r="P615" s="63"/>
      <c r="Q615" s="63"/>
      <c r="R615" s="73"/>
      <c r="S615" s="63"/>
      <c r="T615" s="63"/>
      <c r="U615" s="63"/>
      <c r="V615" s="63"/>
      <c r="W615" s="63"/>
      <c r="X615" s="63"/>
      <c r="Y615" s="63"/>
      <c r="Z615" s="63"/>
      <c r="AA615" s="63"/>
      <c r="AB615" s="63"/>
      <c r="AC615" s="101"/>
    </row>
    <row r="616" spans="2:29">
      <c r="B616" s="63"/>
      <c r="C616" s="99"/>
      <c r="D616" s="63"/>
      <c r="E616" s="100"/>
      <c r="F616" s="71"/>
      <c r="G616" s="63"/>
      <c r="H616" s="63"/>
      <c r="I616" s="63"/>
      <c r="J616" s="63"/>
      <c r="K616" s="63"/>
      <c r="L616" s="63"/>
      <c r="M616" s="63"/>
      <c r="N616" s="63"/>
      <c r="O616" s="63"/>
      <c r="P616" s="63"/>
      <c r="Q616" s="63"/>
      <c r="R616" s="73"/>
      <c r="S616" s="63"/>
      <c r="T616" s="63"/>
      <c r="U616" s="63"/>
      <c r="V616" s="63"/>
      <c r="W616" s="63"/>
      <c r="X616" s="63"/>
      <c r="Y616" s="63"/>
      <c r="Z616" s="63"/>
      <c r="AA616" s="63"/>
      <c r="AB616" s="63"/>
      <c r="AC616" s="101"/>
    </row>
    <row r="617" spans="2:29">
      <c r="B617" s="63"/>
      <c r="C617" s="99"/>
      <c r="D617" s="63"/>
      <c r="E617" s="100"/>
      <c r="F617" s="71"/>
      <c r="G617" s="63"/>
      <c r="H617" s="63"/>
      <c r="I617" s="63"/>
      <c r="J617" s="63"/>
      <c r="K617" s="63"/>
      <c r="L617" s="63"/>
      <c r="M617" s="63"/>
      <c r="N617" s="63"/>
      <c r="O617" s="63"/>
      <c r="P617" s="63"/>
      <c r="Q617" s="63"/>
      <c r="R617" s="73"/>
      <c r="S617" s="63"/>
      <c r="T617" s="63"/>
      <c r="U617" s="63"/>
      <c r="V617" s="63"/>
      <c r="W617" s="63"/>
      <c r="X617" s="63"/>
      <c r="Y617" s="63"/>
      <c r="Z617" s="63"/>
      <c r="AA617" s="63"/>
      <c r="AB617" s="63"/>
      <c r="AC617" s="101"/>
    </row>
    <row r="618" spans="2:29">
      <c r="B618" s="63"/>
      <c r="C618" s="99"/>
      <c r="D618" s="63"/>
      <c r="E618" s="100"/>
      <c r="F618" s="71"/>
      <c r="G618" s="63"/>
      <c r="H618" s="63"/>
      <c r="I618" s="63"/>
      <c r="J618" s="63"/>
      <c r="K618" s="63"/>
      <c r="L618" s="63"/>
      <c r="M618" s="63"/>
      <c r="N618" s="63"/>
      <c r="O618" s="63"/>
      <c r="P618" s="63"/>
      <c r="Q618" s="63"/>
      <c r="R618" s="73"/>
      <c r="S618" s="63"/>
      <c r="T618" s="63"/>
      <c r="U618" s="63"/>
      <c r="V618" s="63"/>
      <c r="W618" s="63"/>
      <c r="X618" s="63"/>
      <c r="Y618" s="63"/>
      <c r="Z618" s="63"/>
      <c r="AA618" s="63"/>
      <c r="AB618" s="63"/>
      <c r="AC618" s="101"/>
    </row>
    <row r="619" spans="2:29">
      <c r="B619" s="63"/>
      <c r="C619" s="99"/>
      <c r="D619" s="63"/>
      <c r="E619" s="100"/>
      <c r="F619" s="71"/>
      <c r="G619" s="63"/>
      <c r="H619" s="63"/>
      <c r="I619" s="63"/>
      <c r="J619" s="63"/>
      <c r="K619" s="63"/>
      <c r="L619" s="63"/>
      <c r="M619" s="63"/>
      <c r="N619" s="63"/>
      <c r="O619" s="63"/>
      <c r="P619" s="63"/>
      <c r="Q619" s="63"/>
      <c r="R619" s="73"/>
      <c r="S619" s="63"/>
      <c r="T619" s="63"/>
      <c r="U619" s="63"/>
      <c r="V619" s="63"/>
      <c r="W619" s="63"/>
      <c r="X619" s="63"/>
      <c r="Y619" s="63"/>
      <c r="Z619" s="63"/>
      <c r="AA619" s="63"/>
      <c r="AB619" s="63"/>
      <c r="AC619" s="101"/>
    </row>
    <row r="620" spans="2:29">
      <c r="B620" s="63"/>
      <c r="C620" s="99"/>
      <c r="D620" s="63"/>
      <c r="E620" s="100"/>
      <c r="F620" s="71"/>
      <c r="G620" s="63"/>
      <c r="H620" s="63"/>
      <c r="I620" s="63"/>
      <c r="J620" s="63"/>
      <c r="K620" s="63"/>
      <c r="L620" s="63"/>
      <c r="M620" s="63"/>
      <c r="N620" s="63"/>
      <c r="O620" s="63"/>
      <c r="P620" s="63"/>
      <c r="Q620" s="63"/>
      <c r="R620" s="73"/>
      <c r="S620" s="63"/>
      <c r="T620" s="63"/>
      <c r="U620" s="63"/>
      <c r="V620" s="63"/>
      <c r="W620" s="63"/>
      <c r="X620" s="63"/>
      <c r="Y620" s="63"/>
      <c r="Z620" s="63"/>
      <c r="AA620" s="63"/>
      <c r="AB620" s="63"/>
      <c r="AC620" s="101"/>
    </row>
    <row r="621" spans="2:29">
      <c r="B621" s="63"/>
      <c r="C621" s="99"/>
      <c r="D621" s="63"/>
      <c r="E621" s="100"/>
      <c r="F621" s="71"/>
      <c r="G621" s="63"/>
      <c r="H621" s="63"/>
      <c r="I621" s="63"/>
      <c r="J621" s="63"/>
      <c r="K621" s="63"/>
      <c r="L621" s="63"/>
      <c r="M621" s="63"/>
      <c r="N621" s="63"/>
      <c r="O621" s="63"/>
      <c r="P621" s="63"/>
      <c r="Q621" s="63"/>
      <c r="R621" s="73"/>
      <c r="S621" s="63"/>
      <c r="T621" s="63"/>
      <c r="U621" s="63"/>
      <c r="V621" s="63"/>
      <c r="W621" s="63"/>
      <c r="X621" s="63"/>
      <c r="Y621" s="63"/>
      <c r="Z621" s="63"/>
      <c r="AA621" s="63"/>
      <c r="AB621" s="63"/>
      <c r="AC621" s="101"/>
    </row>
    <row r="622" spans="2:29">
      <c r="B622" s="63"/>
      <c r="C622" s="99"/>
      <c r="D622" s="63"/>
      <c r="E622" s="100"/>
      <c r="F622" s="71"/>
      <c r="G622" s="63"/>
      <c r="H622" s="63"/>
      <c r="I622" s="63"/>
      <c r="J622" s="63"/>
      <c r="K622" s="63"/>
      <c r="L622" s="63"/>
      <c r="M622" s="63"/>
      <c r="N622" s="63"/>
      <c r="O622" s="63"/>
      <c r="P622" s="63"/>
      <c r="Q622" s="63"/>
      <c r="R622" s="73"/>
      <c r="S622" s="63"/>
      <c r="T622" s="63"/>
      <c r="U622" s="63"/>
      <c r="V622" s="63"/>
      <c r="W622" s="63"/>
      <c r="X622" s="63"/>
      <c r="Y622" s="63"/>
      <c r="Z622" s="63"/>
      <c r="AA622" s="63"/>
      <c r="AB622" s="63"/>
      <c r="AC622" s="101"/>
    </row>
    <row r="623" spans="2:29">
      <c r="B623" s="63"/>
      <c r="C623" s="99"/>
      <c r="D623" s="63"/>
      <c r="E623" s="100"/>
      <c r="F623" s="71"/>
      <c r="G623" s="63"/>
      <c r="H623" s="63"/>
      <c r="I623" s="63"/>
      <c r="J623" s="63"/>
      <c r="K623" s="63"/>
      <c r="L623" s="63"/>
      <c r="M623" s="63"/>
      <c r="N623" s="63"/>
      <c r="O623" s="63"/>
      <c r="P623" s="63"/>
      <c r="Q623" s="63"/>
      <c r="R623" s="73"/>
      <c r="S623" s="63"/>
      <c r="T623" s="63"/>
      <c r="U623" s="63"/>
      <c r="V623" s="63"/>
      <c r="W623" s="63"/>
      <c r="X623" s="63"/>
      <c r="Y623" s="63"/>
      <c r="Z623" s="63"/>
      <c r="AA623" s="63"/>
      <c r="AB623" s="63"/>
      <c r="AC623" s="101"/>
    </row>
    <row r="624" spans="2:29">
      <c r="B624" s="63"/>
      <c r="C624" s="99"/>
      <c r="D624" s="63"/>
      <c r="E624" s="100"/>
      <c r="F624" s="71"/>
      <c r="G624" s="63"/>
      <c r="H624" s="63"/>
      <c r="I624" s="63"/>
      <c r="J624" s="63"/>
      <c r="K624" s="63"/>
      <c r="L624" s="63"/>
      <c r="M624" s="63"/>
      <c r="N624" s="63"/>
      <c r="O624" s="63"/>
      <c r="P624" s="63"/>
      <c r="Q624" s="63"/>
      <c r="R624" s="73"/>
      <c r="S624" s="63"/>
      <c r="T624" s="63"/>
      <c r="U624" s="63"/>
      <c r="V624" s="63"/>
      <c r="W624" s="63"/>
      <c r="X624" s="63"/>
      <c r="Y624" s="63"/>
      <c r="Z624" s="63"/>
      <c r="AA624" s="63"/>
      <c r="AB624" s="63"/>
      <c r="AC624" s="101"/>
    </row>
    <row r="625" spans="2:29">
      <c r="B625" s="63"/>
      <c r="C625" s="99"/>
      <c r="D625" s="63"/>
      <c r="E625" s="100"/>
      <c r="F625" s="71"/>
      <c r="G625" s="63"/>
      <c r="H625" s="63"/>
      <c r="I625" s="63"/>
      <c r="J625" s="63"/>
      <c r="K625" s="63"/>
      <c r="L625" s="63"/>
      <c r="M625" s="63"/>
      <c r="N625" s="63"/>
      <c r="O625" s="63"/>
      <c r="P625" s="63"/>
      <c r="Q625" s="63"/>
      <c r="R625" s="73"/>
      <c r="S625" s="63"/>
      <c r="T625" s="63"/>
      <c r="U625" s="63"/>
      <c r="V625" s="63"/>
      <c r="W625" s="63"/>
      <c r="X625" s="63"/>
      <c r="Y625" s="63"/>
      <c r="Z625" s="63"/>
      <c r="AA625" s="63"/>
      <c r="AB625" s="63"/>
      <c r="AC625" s="101"/>
    </row>
    <row r="626" spans="2:29">
      <c r="B626" s="63"/>
      <c r="C626" s="99"/>
      <c r="D626" s="63"/>
      <c r="E626" s="100"/>
      <c r="F626" s="71"/>
      <c r="G626" s="63"/>
      <c r="H626" s="63"/>
      <c r="I626" s="63"/>
      <c r="J626" s="63"/>
      <c r="K626" s="63"/>
      <c r="L626" s="63"/>
      <c r="M626" s="63"/>
      <c r="N626" s="63"/>
      <c r="O626" s="63"/>
      <c r="P626" s="63"/>
      <c r="Q626" s="63"/>
      <c r="R626" s="73"/>
      <c r="S626" s="63"/>
      <c r="T626" s="63"/>
      <c r="U626" s="63"/>
      <c r="V626" s="63"/>
      <c r="W626" s="63"/>
      <c r="X626" s="63"/>
      <c r="Y626" s="63"/>
      <c r="Z626" s="63"/>
      <c r="AA626" s="63"/>
      <c r="AB626" s="63"/>
      <c r="AC626" s="101"/>
    </row>
    <row r="627" spans="2:29">
      <c r="B627" s="63"/>
      <c r="C627" s="99"/>
      <c r="D627" s="63"/>
      <c r="E627" s="100"/>
      <c r="F627" s="71"/>
      <c r="G627" s="63"/>
      <c r="H627" s="63"/>
      <c r="I627" s="63"/>
      <c r="J627" s="63"/>
      <c r="K627" s="63"/>
      <c r="L627" s="63"/>
      <c r="M627" s="63"/>
      <c r="N627" s="63"/>
      <c r="O627" s="63"/>
      <c r="P627" s="63"/>
      <c r="Q627" s="63"/>
      <c r="R627" s="73"/>
      <c r="S627" s="63"/>
      <c r="T627" s="63"/>
      <c r="U627" s="63"/>
      <c r="V627" s="63"/>
      <c r="W627" s="63"/>
      <c r="X627" s="63"/>
      <c r="Y627" s="63"/>
      <c r="Z627" s="63"/>
      <c r="AA627" s="63"/>
      <c r="AB627" s="63"/>
      <c r="AC627" s="101"/>
    </row>
    <row r="628" spans="2:29">
      <c r="B628" s="63"/>
      <c r="C628" s="99"/>
      <c r="D628" s="63"/>
      <c r="E628" s="100"/>
      <c r="F628" s="71"/>
      <c r="G628" s="63"/>
      <c r="H628" s="63"/>
      <c r="I628" s="63"/>
      <c r="J628" s="63"/>
      <c r="K628" s="63"/>
      <c r="L628" s="63"/>
      <c r="M628" s="63"/>
      <c r="N628" s="63"/>
      <c r="O628" s="63"/>
      <c r="P628" s="63"/>
      <c r="Q628" s="63"/>
      <c r="R628" s="73"/>
      <c r="S628" s="63"/>
      <c r="T628" s="63"/>
      <c r="U628" s="63"/>
      <c r="V628" s="63"/>
      <c r="W628" s="63"/>
      <c r="X628" s="63"/>
      <c r="Y628" s="63"/>
      <c r="Z628" s="63"/>
      <c r="AA628" s="63"/>
      <c r="AB628" s="63"/>
      <c r="AC628" s="101"/>
    </row>
    <row r="629" spans="2:29">
      <c r="B629" s="63"/>
      <c r="C629" s="99"/>
      <c r="D629" s="63"/>
      <c r="E629" s="100"/>
      <c r="F629" s="71"/>
      <c r="G629" s="63"/>
      <c r="H629" s="63"/>
      <c r="I629" s="63"/>
      <c r="J629" s="63"/>
      <c r="K629" s="63"/>
      <c r="L629" s="63"/>
      <c r="M629" s="63"/>
      <c r="N629" s="63"/>
      <c r="O629" s="63"/>
      <c r="P629" s="63"/>
      <c r="Q629" s="63"/>
      <c r="R629" s="73"/>
      <c r="S629" s="63"/>
      <c r="T629" s="63"/>
      <c r="U629" s="63"/>
      <c r="V629" s="63"/>
      <c r="W629" s="63"/>
      <c r="X629" s="63"/>
      <c r="Y629" s="63"/>
      <c r="Z629" s="63"/>
      <c r="AA629" s="63"/>
      <c r="AB629" s="63"/>
      <c r="AC629" s="101"/>
    </row>
    <row r="630" spans="2:29">
      <c r="B630" s="63"/>
      <c r="C630" s="99"/>
      <c r="D630" s="63"/>
      <c r="E630" s="100"/>
      <c r="F630" s="71"/>
      <c r="G630" s="63"/>
      <c r="H630" s="63"/>
      <c r="I630" s="63"/>
      <c r="J630" s="63"/>
      <c r="K630" s="63"/>
      <c r="L630" s="63"/>
      <c r="M630" s="63"/>
      <c r="N630" s="63"/>
      <c r="O630" s="63"/>
      <c r="P630" s="63"/>
      <c r="Q630" s="63"/>
      <c r="R630" s="73"/>
      <c r="S630" s="63"/>
      <c r="T630" s="63"/>
      <c r="U630" s="63"/>
      <c r="V630" s="63"/>
      <c r="W630" s="63"/>
      <c r="X630" s="63"/>
      <c r="Y630" s="63"/>
      <c r="Z630" s="63"/>
      <c r="AA630" s="63"/>
      <c r="AB630" s="63"/>
      <c r="AC630" s="101"/>
    </row>
    <row r="631" spans="2:29">
      <c r="B631" s="63"/>
      <c r="C631" s="99"/>
      <c r="D631" s="63"/>
      <c r="E631" s="100"/>
      <c r="F631" s="71"/>
      <c r="G631" s="63"/>
      <c r="H631" s="63"/>
      <c r="I631" s="63"/>
      <c r="J631" s="63"/>
      <c r="K631" s="63"/>
      <c r="L631" s="63"/>
      <c r="M631" s="63"/>
      <c r="N631" s="63"/>
      <c r="O631" s="63"/>
      <c r="P631" s="63"/>
      <c r="Q631" s="63"/>
      <c r="R631" s="73"/>
      <c r="S631" s="63"/>
      <c r="T631" s="63"/>
      <c r="U631" s="63"/>
      <c r="V631" s="63"/>
      <c r="W631" s="63"/>
      <c r="X631" s="63"/>
      <c r="Y631" s="63"/>
      <c r="Z631" s="63"/>
      <c r="AA631" s="63"/>
      <c r="AB631" s="63"/>
      <c r="AC631" s="101"/>
    </row>
    <row r="632" spans="2:29">
      <c r="B632" s="63"/>
      <c r="C632" s="99"/>
      <c r="D632" s="63"/>
      <c r="E632" s="100"/>
      <c r="F632" s="71"/>
      <c r="G632" s="63"/>
      <c r="H632" s="63"/>
      <c r="I632" s="63"/>
      <c r="J632" s="63"/>
      <c r="K632" s="63"/>
      <c r="L632" s="63"/>
      <c r="M632" s="63"/>
      <c r="N632" s="63"/>
      <c r="O632" s="63"/>
      <c r="P632" s="63"/>
      <c r="Q632" s="63"/>
      <c r="R632" s="73"/>
      <c r="S632" s="63"/>
      <c r="T632" s="63"/>
      <c r="U632" s="63"/>
      <c r="V632" s="63"/>
      <c r="W632" s="63"/>
      <c r="X632" s="63"/>
      <c r="Y632" s="63"/>
      <c r="Z632" s="63"/>
      <c r="AA632" s="63"/>
      <c r="AB632" s="63"/>
      <c r="AC632" s="101"/>
    </row>
    <row r="633" spans="2:29">
      <c r="B633" s="63"/>
      <c r="C633" s="99"/>
      <c r="D633" s="63"/>
      <c r="E633" s="100"/>
      <c r="F633" s="71"/>
      <c r="G633" s="63"/>
      <c r="H633" s="63"/>
      <c r="I633" s="63"/>
      <c r="J633" s="63"/>
      <c r="K633" s="63"/>
      <c r="L633" s="63"/>
      <c r="M633" s="63"/>
      <c r="N633" s="63"/>
      <c r="O633" s="63"/>
      <c r="P633" s="63"/>
      <c r="Q633" s="63"/>
      <c r="R633" s="73"/>
      <c r="S633" s="63"/>
      <c r="T633" s="63"/>
      <c r="U633" s="63"/>
      <c r="V633" s="63"/>
      <c r="W633" s="63"/>
      <c r="X633" s="63"/>
      <c r="Y633" s="63"/>
      <c r="Z633" s="63"/>
      <c r="AA633" s="63"/>
      <c r="AB633" s="63"/>
      <c r="AC633" s="101"/>
    </row>
    <row r="634" spans="2:29">
      <c r="B634" s="63"/>
      <c r="C634" s="99"/>
      <c r="D634" s="63"/>
      <c r="E634" s="100"/>
      <c r="F634" s="71"/>
      <c r="G634" s="63"/>
      <c r="H634" s="63"/>
      <c r="I634" s="63"/>
      <c r="J634" s="63"/>
      <c r="K634" s="63"/>
      <c r="L634" s="63"/>
      <c r="M634" s="63"/>
      <c r="N634" s="63"/>
      <c r="O634" s="63"/>
      <c r="P634" s="63"/>
      <c r="Q634" s="63"/>
      <c r="R634" s="73"/>
      <c r="S634" s="63"/>
      <c r="T634" s="63"/>
      <c r="U634" s="63"/>
      <c r="V634" s="63"/>
      <c r="W634" s="63"/>
      <c r="X634" s="63"/>
      <c r="Y634" s="63"/>
      <c r="Z634" s="63"/>
      <c r="AA634" s="63"/>
      <c r="AB634" s="63"/>
      <c r="AC634" s="101"/>
    </row>
    <row r="635" spans="2:29">
      <c r="B635" s="63"/>
      <c r="C635" s="99"/>
      <c r="D635" s="63"/>
      <c r="E635" s="100"/>
      <c r="F635" s="71"/>
      <c r="G635" s="63"/>
      <c r="H635" s="63"/>
      <c r="I635" s="63"/>
      <c r="J635" s="63"/>
      <c r="K635" s="63"/>
      <c r="L635" s="63"/>
      <c r="M635" s="63"/>
      <c r="N635" s="63"/>
      <c r="O635" s="63"/>
      <c r="P635" s="63"/>
      <c r="Q635" s="63"/>
      <c r="R635" s="73"/>
      <c r="S635" s="63"/>
      <c r="T635" s="63"/>
      <c r="U635" s="63"/>
      <c r="V635" s="63"/>
      <c r="W635" s="63"/>
      <c r="X635" s="63"/>
      <c r="Y635" s="63"/>
      <c r="Z635" s="63"/>
      <c r="AA635" s="63"/>
      <c r="AB635" s="63"/>
      <c r="AC635" s="101"/>
    </row>
    <row r="636" spans="2:29">
      <c r="B636" s="63"/>
      <c r="C636" s="99"/>
      <c r="D636" s="63"/>
      <c r="E636" s="100"/>
      <c r="F636" s="71"/>
      <c r="G636" s="63"/>
      <c r="H636" s="63"/>
      <c r="I636" s="63"/>
      <c r="J636" s="63"/>
      <c r="K636" s="63"/>
      <c r="L636" s="63"/>
      <c r="M636" s="63"/>
      <c r="N636" s="63"/>
      <c r="O636" s="63"/>
      <c r="P636" s="63"/>
      <c r="Q636" s="63"/>
      <c r="R636" s="73"/>
      <c r="S636" s="63"/>
      <c r="T636" s="63"/>
      <c r="U636" s="63"/>
      <c r="V636" s="63"/>
      <c r="W636" s="63"/>
      <c r="X636" s="63"/>
      <c r="Y636" s="63"/>
      <c r="Z636" s="63"/>
      <c r="AA636" s="63"/>
      <c r="AB636" s="63"/>
      <c r="AC636" s="101"/>
    </row>
    <row r="637" spans="2:29">
      <c r="B637" s="63"/>
      <c r="C637" s="99"/>
      <c r="D637" s="63"/>
      <c r="E637" s="100"/>
      <c r="F637" s="71"/>
      <c r="G637" s="63"/>
      <c r="H637" s="63"/>
      <c r="I637" s="63"/>
      <c r="J637" s="63"/>
      <c r="K637" s="63"/>
      <c r="L637" s="63"/>
      <c r="M637" s="63"/>
      <c r="N637" s="63"/>
      <c r="O637" s="63"/>
      <c r="P637" s="63"/>
      <c r="Q637" s="63"/>
      <c r="R637" s="73"/>
      <c r="S637" s="63"/>
      <c r="T637" s="63"/>
      <c r="U637" s="63"/>
      <c r="V637" s="63"/>
      <c r="W637" s="63"/>
      <c r="X637" s="63"/>
      <c r="Y637" s="63"/>
      <c r="Z637" s="63"/>
      <c r="AA637" s="63"/>
      <c r="AB637" s="63"/>
      <c r="AC637" s="101"/>
    </row>
    <row r="638" spans="2:29">
      <c r="B638" s="63"/>
      <c r="C638" s="99"/>
      <c r="D638" s="63"/>
      <c r="E638" s="100"/>
      <c r="F638" s="71"/>
      <c r="G638" s="63"/>
      <c r="H638" s="63"/>
      <c r="I638" s="63"/>
      <c r="J638" s="63"/>
      <c r="K638" s="63"/>
      <c r="L638" s="63"/>
      <c r="M638" s="63"/>
      <c r="N638" s="63"/>
      <c r="O638" s="63"/>
      <c r="P638" s="63"/>
      <c r="Q638" s="63"/>
      <c r="R638" s="73"/>
      <c r="S638" s="63"/>
      <c r="T638" s="63"/>
      <c r="U638" s="63"/>
      <c r="V638" s="63"/>
      <c r="W638" s="63"/>
      <c r="X638" s="63"/>
      <c r="Y638" s="63"/>
      <c r="Z638" s="63"/>
      <c r="AA638" s="63"/>
      <c r="AB638" s="63"/>
      <c r="AC638" s="101"/>
    </row>
    <row r="639" spans="2:29">
      <c r="B639" s="63"/>
      <c r="C639" s="99"/>
      <c r="D639" s="63"/>
      <c r="E639" s="100"/>
      <c r="F639" s="71"/>
      <c r="G639" s="63"/>
      <c r="H639" s="63"/>
      <c r="I639" s="63"/>
      <c r="J639" s="63"/>
      <c r="K639" s="63"/>
      <c r="L639" s="63"/>
      <c r="M639" s="63"/>
      <c r="N639" s="63"/>
      <c r="O639" s="63"/>
      <c r="P639" s="63"/>
      <c r="Q639" s="63"/>
      <c r="R639" s="73"/>
      <c r="S639" s="63"/>
      <c r="T639" s="63"/>
      <c r="U639" s="63"/>
      <c r="V639" s="63"/>
      <c r="W639" s="63"/>
      <c r="X639" s="63"/>
      <c r="Y639" s="63"/>
      <c r="Z639" s="63"/>
      <c r="AA639" s="63"/>
      <c r="AB639" s="63"/>
      <c r="AC639" s="101"/>
    </row>
    <row r="640" spans="2:29">
      <c r="B640" s="63"/>
      <c r="C640" s="99"/>
      <c r="D640" s="63"/>
      <c r="E640" s="100"/>
      <c r="F640" s="71"/>
      <c r="G640" s="63"/>
      <c r="H640" s="63"/>
      <c r="I640" s="63"/>
      <c r="J640" s="63"/>
      <c r="K640" s="63"/>
      <c r="L640" s="63"/>
      <c r="M640" s="63"/>
      <c r="N640" s="63"/>
      <c r="O640" s="63"/>
      <c r="P640" s="63"/>
      <c r="Q640" s="63"/>
      <c r="R640" s="73"/>
      <c r="S640" s="63"/>
      <c r="T640" s="63"/>
      <c r="U640" s="63"/>
      <c r="V640" s="63"/>
      <c r="W640" s="63"/>
      <c r="X640" s="63"/>
      <c r="Y640" s="63"/>
      <c r="Z640" s="63"/>
      <c r="AA640" s="63"/>
      <c r="AB640" s="63"/>
      <c r="AC640" s="101"/>
    </row>
    <row r="641" spans="2:29">
      <c r="B641" s="63"/>
      <c r="C641" s="99"/>
      <c r="D641" s="63"/>
      <c r="E641" s="100"/>
      <c r="F641" s="71"/>
      <c r="G641" s="63"/>
      <c r="H641" s="63"/>
      <c r="I641" s="63"/>
      <c r="J641" s="63"/>
      <c r="K641" s="63"/>
      <c r="L641" s="63"/>
      <c r="M641" s="63"/>
      <c r="N641" s="63"/>
      <c r="O641" s="63"/>
      <c r="P641" s="63"/>
      <c r="Q641" s="63"/>
      <c r="R641" s="73"/>
      <c r="S641" s="63"/>
      <c r="T641" s="63"/>
      <c r="U641" s="63"/>
      <c r="V641" s="63"/>
      <c r="W641" s="63"/>
      <c r="X641" s="63"/>
      <c r="Y641" s="63"/>
      <c r="Z641" s="63"/>
      <c r="AA641" s="63"/>
      <c r="AB641" s="63"/>
      <c r="AC641" s="101"/>
    </row>
    <row r="642" spans="2:29">
      <c r="B642" s="63"/>
      <c r="C642" s="99"/>
      <c r="D642" s="63"/>
      <c r="E642" s="100"/>
      <c r="F642" s="71"/>
      <c r="G642" s="63"/>
      <c r="H642" s="63"/>
      <c r="I642" s="63"/>
      <c r="J642" s="63"/>
      <c r="K642" s="63"/>
      <c r="L642" s="63"/>
      <c r="M642" s="63"/>
      <c r="N642" s="63"/>
      <c r="O642" s="63"/>
      <c r="P642" s="63"/>
      <c r="Q642" s="63"/>
      <c r="R642" s="73"/>
      <c r="S642" s="63"/>
      <c r="T642" s="63"/>
      <c r="U642" s="63"/>
      <c r="V642" s="63"/>
      <c r="W642" s="63"/>
      <c r="X642" s="63"/>
      <c r="Y642" s="63"/>
      <c r="Z642" s="63"/>
      <c r="AA642" s="63"/>
      <c r="AB642" s="63"/>
      <c r="AC642" s="101"/>
    </row>
    <row r="643" spans="2:29">
      <c r="B643" s="63"/>
      <c r="C643" s="99"/>
      <c r="D643" s="63"/>
      <c r="E643" s="100"/>
      <c r="F643" s="71"/>
      <c r="G643" s="63"/>
      <c r="H643" s="63"/>
      <c r="I643" s="63"/>
      <c r="J643" s="63"/>
      <c r="K643" s="63"/>
      <c r="L643" s="63"/>
      <c r="M643" s="63"/>
      <c r="N643" s="63"/>
      <c r="O643" s="63"/>
      <c r="P643" s="63"/>
      <c r="Q643" s="63"/>
      <c r="R643" s="73"/>
      <c r="S643" s="63"/>
      <c r="T643" s="63"/>
      <c r="U643" s="63"/>
      <c r="V643" s="63"/>
      <c r="W643" s="63"/>
      <c r="X643" s="63"/>
      <c r="Y643" s="63"/>
      <c r="Z643" s="63"/>
      <c r="AA643" s="63"/>
      <c r="AB643" s="63"/>
      <c r="AC643" s="101"/>
    </row>
    <row r="644" spans="2:29">
      <c r="B644" s="63"/>
      <c r="C644" s="99"/>
      <c r="D644" s="63"/>
      <c r="E644" s="100"/>
      <c r="F644" s="71"/>
      <c r="G644" s="63"/>
      <c r="H644" s="63"/>
      <c r="I644" s="63"/>
      <c r="J644" s="63"/>
      <c r="K644" s="63"/>
      <c r="L644" s="63"/>
      <c r="M644" s="63"/>
      <c r="N644" s="63"/>
      <c r="O644" s="63"/>
      <c r="P644" s="63"/>
      <c r="Q644" s="63"/>
      <c r="R644" s="73"/>
      <c r="S644" s="63"/>
      <c r="T644" s="63"/>
      <c r="U644" s="63"/>
      <c r="V644" s="63"/>
      <c r="W644" s="63"/>
      <c r="X644" s="63"/>
      <c r="Y644" s="63"/>
      <c r="Z644" s="63"/>
      <c r="AA644" s="63"/>
      <c r="AB644" s="63"/>
      <c r="AC644" s="101"/>
    </row>
    <row r="645" spans="2:29">
      <c r="B645" s="63"/>
      <c r="C645" s="99"/>
      <c r="D645" s="63"/>
      <c r="E645" s="100"/>
      <c r="F645" s="71"/>
      <c r="G645" s="63"/>
      <c r="H645" s="63"/>
      <c r="I645" s="63"/>
      <c r="J645" s="63"/>
      <c r="K645" s="63"/>
      <c r="L645" s="63"/>
      <c r="M645" s="63"/>
      <c r="N645" s="63"/>
      <c r="O645" s="63"/>
      <c r="P645" s="63"/>
      <c r="Q645" s="63"/>
      <c r="R645" s="73"/>
      <c r="S645" s="63"/>
      <c r="T645" s="63"/>
      <c r="U645" s="63"/>
      <c r="V645" s="63"/>
      <c r="W645" s="63"/>
      <c r="X645" s="63"/>
      <c r="Y645" s="63"/>
      <c r="Z645" s="63"/>
      <c r="AA645" s="63"/>
      <c r="AB645" s="63"/>
      <c r="AC645" s="101"/>
    </row>
    <row r="646" spans="2:29">
      <c r="B646" s="63"/>
      <c r="C646" s="99"/>
      <c r="D646" s="63"/>
      <c r="E646" s="100"/>
      <c r="F646" s="71"/>
      <c r="G646" s="63"/>
      <c r="H646" s="63"/>
      <c r="I646" s="63"/>
      <c r="J646" s="63"/>
      <c r="K646" s="63"/>
      <c r="L646" s="63"/>
      <c r="M646" s="63"/>
      <c r="N646" s="63"/>
      <c r="O646" s="63"/>
      <c r="P646" s="63"/>
      <c r="Q646" s="63"/>
      <c r="R646" s="73"/>
      <c r="S646" s="63"/>
      <c r="T646" s="63"/>
      <c r="U646" s="63"/>
      <c r="V646" s="63"/>
      <c r="W646" s="63"/>
      <c r="X646" s="63"/>
      <c r="Y646" s="63"/>
      <c r="Z646" s="63"/>
      <c r="AA646" s="63"/>
      <c r="AB646" s="63"/>
      <c r="AC646" s="101"/>
    </row>
    <row r="647" spans="2:29">
      <c r="B647" s="63"/>
      <c r="C647" s="99"/>
      <c r="D647" s="63"/>
      <c r="E647" s="100"/>
      <c r="F647" s="71"/>
      <c r="G647" s="63"/>
      <c r="H647" s="63"/>
      <c r="I647" s="63"/>
      <c r="J647" s="63"/>
      <c r="K647" s="63"/>
      <c r="L647" s="63"/>
      <c r="M647" s="63"/>
      <c r="N647" s="63"/>
      <c r="O647" s="63"/>
      <c r="P647" s="63"/>
      <c r="Q647" s="63"/>
      <c r="R647" s="73"/>
      <c r="S647" s="63"/>
      <c r="T647" s="63"/>
      <c r="U647" s="63"/>
      <c r="V647" s="63"/>
      <c r="W647" s="63"/>
      <c r="X647" s="63"/>
      <c r="Y647" s="63"/>
      <c r="Z647" s="63"/>
      <c r="AA647" s="63"/>
      <c r="AB647" s="63"/>
      <c r="AC647" s="101"/>
    </row>
    <row r="648" spans="2:29">
      <c r="B648" s="63"/>
      <c r="C648" s="99"/>
      <c r="D648" s="63"/>
      <c r="E648" s="100"/>
      <c r="F648" s="71"/>
      <c r="G648" s="63"/>
      <c r="H648" s="63"/>
      <c r="I648" s="63"/>
      <c r="J648" s="63"/>
      <c r="K648" s="63"/>
      <c r="L648" s="63"/>
      <c r="M648" s="63"/>
      <c r="N648" s="63"/>
      <c r="O648" s="63"/>
      <c r="P648" s="63"/>
      <c r="Q648" s="63"/>
      <c r="R648" s="73"/>
      <c r="S648" s="63"/>
      <c r="T648" s="63"/>
      <c r="U648" s="63"/>
      <c r="V648" s="63"/>
      <c r="W648" s="63"/>
      <c r="X648" s="63"/>
      <c r="Y648" s="63"/>
      <c r="Z648" s="63"/>
      <c r="AA648" s="63"/>
      <c r="AB648" s="63"/>
      <c r="AC648" s="101"/>
    </row>
    <row r="649" spans="2:29">
      <c r="B649" s="63"/>
      <c r="C649" s="99"/>
      <c r="D649" s="63"/>
      <c r="E649" s="100"/>
      <c r="F649" s="71"/>
      <c r="G649" s="63"/>
      <c r="H649" s="63"/>
      <c r="I649" s="63"/>
      <c r="J649" s="63"/>
      <c r="K649" s="63"/>
      <c r="L649" s="63"/>
      <c r="M649" s="63"/>
      <c r="N649" s="63"/>
      <c r="O649" s="63"/>
      <c r="P649" s="63"/>
      <c r="Q649" s="63"/>
      <c r="R649" s="73"/>
      <c r="S649" s="63"/>
      <c r="T649" s="63"/>
      <c r="U649" s="63"/>
      <c r="V649" s="63"/>
      <c r="W649" s="63"/>
      <c r="X649" s="63"/>
      <c r="Y649" s="63"/>
      <c r="Z649" s="63"/>
      <c r="AA649" s="63"/>
      <c r="AB649" s="63"/>
      <c r="AC649" s="101"/>
    </row>
    <row r="650" spans="2:29">
      <c r="B650" s="63"/>
      <c r="C650" s="99"/>
      <c r="D650" s="63"/>
      <c r="E650" s="100"/>
      <c r="F650" s="71"/>
      <c r="G650" s="63"/>
      <c r="H650" s="63"/>
      <c r="I650" s="63"/>
      <c r="J650" s="63"/>
      <c r="K650" s="63"/>
      <c r="L650" s="63"/>
      <c r="M650" s="63"/>
      <c r="N650" s="63"/>
      <c r="O650" s="63"/>
      <c r="P650" s="63"/>
      <c r="Q650" s="63"/>
      <c r="R650" s="73"/>
      <c r="S650" s="63"/>
      <c r="T650" s="63"/>
      <c r="U650" s="63"/>
      <c r="V650" s="63"/>
      <c r="W650" s="63"/>
      <c r="X650" s="63"/>
      <c r="Y650" s="63"/>
      <c r="Z650" s="63"/>
      <c r="AA650" s="63"/>
      <c r="AB650" s="63"/>
      <c r="AC650" s="101"/>
    </row>
    <row r="651" spans="2:29">
      <c r="B651" s="63"/>
      <c r="C651" s="99"/>
      <c r="D651" s="63"/>
      <c r="E651" s="100"/>
      <c r="F651" s="71"/>
      <c r="G651" s="63"/>
      <c r="H651" s="63"/>
      <c r="I651" s="63"/>
      <c r="J651" s="63"/>
      <c r="K651" s="63"/>
      <c r="L651" s="63"/>
      <c r="M651" s="63"/>
      <c r="N651" s="63"/>
      <c r="O651" s="63"/>
      <c r="P651" s="63"/>
      <c r="Q651" s="63"/>
      <c r="R651" s="73"/>
      <c r="S651" s="63"/>
      <c r="T651" s="63"/>
      <c r="U651" s="63"/>
      <c r="V651" s="63"/>
      <c r="W651" s="63"/>
      <c r="X651" s="63"/>
      <c r="Y651" s="63"/>
      <c r="Z651" s="63"/>
      <c r="AA651" s="63"/>
      <c r="AB651" s="63"/>
      <c r="AC651" s="101"/>
    </row>
    <row r="652" spans="2:29">
      <c r="B652" s="63"/>
      <c r="C652" s="99"/>
      <c r="D652" s="63"/>
      <c r="E652" s="100"/>
      <c r="F652" s="71"/>
      <c r="G652" s="63"/>
      <c r="H652" s="63"/>
      <c r="I652" s="63"/>
      <c r="J652" s="63"/>
      <c r="K652" s="63"/>
      <c r="L652" s="63"/>
      <c r="M652" s="63"/>
      <c r="N652" s="63"/>
      <c r="O652" s="63"/>
      <c r="P652" s="63"/>
      <c r="Q652" s="63"/>
      <c r="R652" s="73"/>
      <c r="S652" s="63"/>
      <c r="T652" s="63"/>
      <c r="U652" s="63"/>
      <c r="V652" s="63"/>
      <c r="W652" s="63"/>
      <c r="X652" s="63"/>
      <c r="Y652" s="63"/>
      <c r="Z652" s="63"/>
      <c r="AA652" s="63"/>
      <c r="AB652" s="63"/>
      <c r="AC652" s="101"/>
    </row>
    <row r="653" spans="2:29">
      <c r="B653" s="63"/>
      <c r="C653" s="99"/>
      <c r="D653" s="63"/>
      <c r="E653" s="100"/>
      <c r="F653" s="71"/>
      <c r="G653" s="63"/>
      <c r="H653" s="63"/>
      <c r="I653" s="63"/>
      <c r="J653" s="63"/>
      <c r="K653" s="63"/>
      <c r="L653" s="63"/>
      <c r="M653" s="63"/>
      <c r="N653" s="63"/>
      <c r="O653" s="63"/>
      <c r="P653" s="63"/>
      <c r="Q653" s="63"/>
      <c r="R653" s="73"/>
      <c r="S653" s="63"/>
      <c r="T653" s="63"/>
      <c r="U653" s="63"/>
      <c r="V653" s="63"/>
      <c r="W653" s="63"/>
      <c r="X653" s="63"/>
      <c r="Y653" s="63"/>
      <c r="Z653" s="63"/>
      <c r="AA653" s="63"/>
      <c r="AB653" s="63"/>
      <c r="AC653" s="101"/>
    </row>
    <row r="654" spans="2:29">
      <c r="B654" s="63"/>
      <c r="C654" s="99"/>
      <c r="D654" s="63"/>
      <c r="E654" s="100"/>
      <c r="F654" s="71"/>
      <c r="G654" s="63"/>
      <c r="H654" s="63"/>
      <c r="I654" s="63"/>
      <c r="J654" s="63"/>
      <c r="K654" s="63"/>
      <c r="L654" s="63"/>
      <c r="M654" s="63"/>
      <c r="N654" s="63"/>
      <c r="O654" s="63"/>
      <c r="P654" s="63"/>
      <c r="Q654" s="63"/>
      <c r="R654" s="73"/>
      <c r="S654" s="63"/>
      <c r="T654" s="63"/>
      <c r="U654" s="63"/>
      <c r="V654" s="63"/>
      <c r="W654" s="63"/>
      <c r="X654" s="63"/>
      <c r="Y654" s="63"/>
      <c r="Z654" s="63"/>
      <c r="AA654" s="63"/>
      <c r="AB654" s="63"/>
      <c r="AC654" s="101"/>
    </row>
    <row r="655" spans="2:29">
      <c r="B655" s="63"/>
      <c r="C655" s="99"/>
      <c r="D655" s="63"/>
      <c r="E655" s="100"/>
      <c r="F655" s="71"/>
      <c r="G655" s="63"/>
      <c r="H655" s="63"/>
      <c r="I655" s="63"/>
      <c r="J655" s="63"/>
      <c r="K655" s="63"/>
      <c r="L655" s="63"/>
      <c r="M655" s="63"/>
      <c r="N655" s="63"/>
      <c r="O655" s="63"/>
      <c r="P655" s="63"/>
      <c r="Q655" s="63"/>
      <c r="R655" s="73"/>
      <c r="S655" s="63"/>
      <c r="T655" s="63"/>
      <c r="U655" s="63"/>
      <c r="V655" s="63"/>
      <c r="W655" s="63"/>
      <c r="X655" s="63"/>
      <c r="Y655" s="63"/>
      <c r="Z655" s="63"/>
      <c r="AA655" s="63"/>
      <c r="AB655" s="63"/>
      <c r="AC655" s="101"/>
    </row>
    <row r="656" spans="2:29">
      <c r="B656" s="63"/>
      <c r="C656" s="99"/>
      <c r="D656" s="63"/>
      <c r="E656" s="100"/>
      <c r="F656" s="71"/>
      <c r="G656" s="63"/>
      <c r="H656" s="63"/>
      <c r="I656" s="63"/>
      <c r="J656" s="63"/>
      <c r="K656" s="63"/>
      <c r="L656" s="63"/>
      <c r="M656" s="63"/>
      <c r="N656" s="63"/>
      <c r="O656" s="63"/>
      <c r="P656" s="63"/>
      <c r="Q656" s="63"/>
      <c r="R656" s="73"/>
      <c r="S656" s="63"/>
      <c r="T656" s="63"/>
      <c r="U656" s="63"/>
      <c r="V656" s="63"/>
      <c r="W656" s="63"/>
      <c r="X656" s="63"/>
      <c r="Y656" s="63"/>
      <c r="Z656" s="63"/>
      <c r="AA656" s="63"/>
      <c r="AB656" s="63"/>
      <c r="AC656" s="101"/>
    </row>
    <row r="657" spans="2:29">
      <c r="B657" s="63"/>
      <c r="C657" s="99"/>
      <c r="D657" s="63"/>
      <c r="E657" s="100"/>
      <c r="F657" s="71"/>
      <c r="G657" s="63"/>
      <c r="H657" s="63"/>
      <c r="I657" s="63"/>
      <c r="J657" s="63"/>
      <c r="K657" s="63"/>
      <c r="L657" s="63"/>
      <c r="M657" s="63"/>
      <c r="N657" s="63"/>
      <c r="O657" s="63"/>
      <c r="P657" s="63"/>
      <c r="Q657" s="63"/>
      <c r="R657" s="73"/>
      <c r="S657" s="63"/>
      <c r="T657" s="63"/>
      <c r="U657" s="63"/>
      <c r="V657" s="63"/>
      <c r="W657" s="63"/>
      <c r="X657" s="63"/>
      <c r="Y657" s="63"/>
      <c r="Z657" s="63"/>
      <c r="AA657" s="63"/>
      <c r="AB657" s="63"/>
      <c r="AC657" s="101"/>
    </row>
    <row r="658" spans="2:29">
      <c r="B658" s="63"/>
      <c r="C658" s="99"/>
      <c r="D658" s="63"/>
      <c r="E658" s="100"/>
      <c r="F658" s="71"/>
      <c r="G658" s="63"/>
      <c r="H658" s="63"/>
      <c r="I658" s="63"/>
      <c r="J658" s="63"/>
      <c r="K658" s="63"/>
      <c r="L658" s="63"/>
      <c r="M658" s="63"/>
      <c r="N658" s="63"/>
      <c r="O658" s="63"/>
      <c r="P658" s="63"/>
      <c r="Q658" s="63"/>
      <c r="R658" s="73"/>
      <c r="S658" s="63"/>
      <c r="T658" s="63"/>
      <c r="U658" s="63"/>
      <c r="V658" s="63"/>
      <c r="W658" s="63"/>
      <c r="X658" s="63"/>
      <c r="Y658" s="63"/>
      <c r="Z658" s="63"/>
      <c r="AA658" s="63"/>
      <c r="AB658" s="63"/>
      <c r="AC658" s="101"/>
    </row>
    <row r="659" spans="2:29">
      <c r="B659" s="63"/>
      <c r="C659" s="99"/>
      <c r="D659" s="63"/>
      <c r="E659" s="100"/>
      <c r="F659" s="71"/>
      <c r="G659" s="63"/>
      <c r="H659" s="63"/>
      <c r="I659" s="63"/>
      <c r="J659" s="63"/>
      <c r="K659" s="63"/>
      <c r="L659" s="63"/>
      <c r="M659" s="63"/>
      <c r="N659" s="63"/>
      <c r="O659" s="63"/>
      <c r="P659" s="63"/>
      <c r="Q659" s="63"/>
      <c r="R659" s="73"/>
      <c r="S659" s="63"/>
      <c r="T659" s="63"/>
      <c r="U659" s="63"/>
      <c r="V659" s="63"/>
      <c r="W659" s="63"/>
      <c r="X659" s="63"/>
      <c r="Y659" s="63"/>
      <c r="Z659" s="63"/>
      <c r="AA659" s="63"/>
      <c r="AB659" s="63"/>
      <c r="AC659" s="101"/>
    </row>
    <row r="660" spans="2:29">
      <c r="B660" s="63"/>
      <c r="C660" s="99"/>
      <c r="D660" s="63"/>
      <c r="E660" s="100"/>
      <c r="F660" s="71"/>
      <c r="G660" s="63"/>
      <c r="H660" s="63"/>
      <c r="I660" s="63"/>
      <c r="J660" s="63"/>
      <c r="K660" s="63"/>
      <c r="L660" s="63"/>
      <c r="M660" s="63"/>
      <c r="N660" s="63"/>
      <c r="O660" s="63"/>
      <c r="P660" s="63"/>
      <c r="Q660" s="63"/>
      <c r="R660" s="73"/>
      <c r="S660" s="63"/>
      <c r="T660" s="63"/>
      <c r="U660" s="63"/>
      <c r="V660" s="63"/>
      <c r="W660" s="63"/>
      <c r="X660" s="63"/>
      <c r="Y660" s="63"/>
      <c r="Z660" s="63"/>
      <c r="AA660" s="63"/>
      <c r="AB660" s="63"/>
      <c r="AC660" s="101"/>
    </row>
    <row r="661" spans="2:29">
      <c r="B661" s="63"/>
      <c r="C661" s="99"/>
      <c r="D661" s="63"/>
      <c r="E661" s="100"/>
      <c r="F661" s="71"/>
      <c r="G661" s="63"/>
      <c r="H661" s="63"/>
      <c r="I661" s="63"/>
      <c r="J661" s="63"/>
      <c r="K661" s="63"/>
      <c r="L661" s="63"/>
      <c r="M661" s="63"/>
      <c r="N661" s="63"/>
      <c r="O661" s="63"/>
      <c r="P661" s="63"/>
      <c r="Q661" s="63"/>
      <c r="R661" s="73"/>
      <c r="S661" s="63"/>
      <c r="T661" s="63"/>
      <c r="U661" s="63"/>
      <c r="V661" s="63"/>
      <c r="W661" s="63"/>
      <c r="X661" s="63"/>
      <c r="Y661" s="63"/>
      <c r="Z661" s="63"/>
      <c r="AA661" s="63"/>
      <c r="AB661" s="63"/>
      <c r="AC661" s="101"/>
    </row>
    <row r="662" spans="2:29">
      <c r="B662" s="63"/>
      <c r="C662" s="99"/>
      <c r="D662" s="63"/>
      <c r="E662" s="100"/>
      <c r="F662" s="71"/>
      <c r="G662" s="63"/>
      <c r="H662" s="63"/>
      <c r="I662" s="63"/>
      <c r="J662" s="63"/>
      <c r="K662" s="63"/>
      <c r="L662" s="63"/>
      <c r="M662" s="63"/>
      <c r="N662" s="63"/>
      <c r="O662" s="63"/>
      <c r="P662" s="63"/>
      <c r="Q662" s="63"/>
      <c r="R662" s="73"/>
      <c r="S662" s="63"/>
      <c r="T662" s="63"/>
      <c r="U662" s="63"/>
      <c r="V662" s="63"/>
      <c r="W662" s="63"/>
      <c r="X662" s="63"/>
      <c r="Y662" s="63"/>
      <c r="Z662" s="63"/>
      <c r="AA662" s="63"/>
      <c r="AB662" s="63"/>
      <c r="AC662" s="101"/>
    </row>
    <row r="663" spans="2:29">
      <c r="B663" s="63"/>
      <c r="C663" s="99"/>
      <c r="D663" s="63"/>
      <c r="E663" s="100"/>
      <c r="F663" s="71"/>
      <c r="G663" s="63"/>
      <c r="H663" s="63"/>
      <c r="I663" s="63"/>
      <c r="J663" s="63"/>
      <c r="K663" s="63"/>
      <c r="L663" s="63"/>
      <c r="M663" s="63"/>
      <c r="N663" s="63"/>
      <c r="O663" s="63"/>
      <c r="P663" s="63"/>
      <c r="Q663" s="63"/>
      <c r="R663" s="73"/>
      <c r="S663" s="63"/>
      <c r="T663" s="63"/>
      <c r="U663" s="63"/>
      <c r="V663" s="63"/>
      <c r="W663" s="63"/>
      <c r="X663" s="63"/>
      <c r="Y663" s="63"/>
      <c r="Z663" s="63"/>
      <c r="AA663" s="63"/>
      <c r="AB663" s="63"/>
      <c r="AC663" s="101"/>
    </row>
    <row r="664" spans="2:29">
      <c r="B664" s="63"/>
      <c r="C664" s="99"/>
      <c r="D664" s="63"/>
      <c r="E664" s="100"/>
      <c r="F664" s="71"/>
      <c r="G664" s="63"/>
      <c r="H664" s="63"/>
      <c r="I664" s="63"/>
      <c r="J664" s="63"/>
      <c r="K664" s="63"/>
      <c r="L664" s="63"/>
      <c r="M664" s="63"/>
      <c r="N664" s="63"/>
      <c r="O664" s="63"/>
      <c r="P664" s="63"/>
      <c r="Q664" s="63"/>
      <c r="R664" s="73"/>
      <c r="S664" s="63"/>
      <c r="T664" s="63"/>
      <c r="U664" s="63"/>
      <c r="V664" s="63"/>
      <c r="W664" s="63"/>
      <c r="X664" s="63"/>
      <c r="Y664" s="63"/>
      <c r="Z664" s="63"/>
      <c r="AA664" s="63"/>
      <c r="AB664" s="63"/>
      <c r="AC664" s="101"/>
    </row>
    <row r="665" spans="2:29">
      <c r="B665" s="63"/>
      <c r="C665" s="99"/>
      <c r="D665" s="63"/>
      <c r="E665" s="100"/>
      <c r="F665" s="71"/>
      <c r="G665" s="63"/>
      <c r="H665" s="63"/>
      <c r="I665" s="63"/>
      <c r="J665" s="63"/>
      <c r="K665" s="63"/>
      <c r="L665" s="63"/>
      <c r="M665" s="63"/>
      <c r="N665" s="63"/>
      <c r="O665" s="63"/>
      <c r="P665" s="63"/>
      <c r="Q665" s="63"/>
      <c r="R665" s="73"/>
      <c r="S665" s="63"/>
      <c r="T665" s="63"/>
      <c r="U665" s="63"/>
      <c r="V665" s="63"/>
      <c r="W665" s="63"/>
      <c r="X665" s="63"/>
      <c r="Y665" s="63"/>
      <c r="Z665" s="63"/>
      <c r="AA665" s="63"/>
      <c r="AB665" s="63"/>
      <c r="AC665" s="101"/>
    </row>
    <row r="666" spans="2:29">
      <c r="B666" s="63"/>
      <c r="C666" s="99"/>
      <c r="D666" s="63"/>
      <c r="E666" s="100"/>
      <c r="F666" s="71"/>
      <c r="G666" s="63"/>
      <c r="H666" s="63"/>
      <c r="I666" s="63"/>
      <c r="J666" s="63"/>
      <c r="K666" s="63"/>
      <c r="L666" s="63"/>
      <c r="M666" s="63"/>
      <c r="N666" s="63"/>
      <c r="O666" s="63"/>
      <c r="P666" s="63"/>
      <c r="Q666" s="63"/>
      <c r="R666" s="73"/>
      <c r="S666" s="63"/>
      <c r="T666" s="63"/>
      <c r="U666" s="63"/>
      <c r="V666" s="63"/>
      <c r="W666" s="63"/>
      <c r="X666" s="63"/>
      <c r="Y666" s="63"/>
      <c r="Z666" s="63"/>
      <c r="AA666" s="63"/>
      <c r="AB666" s="63"/>
      <c r="AC666" s="101"/>
    </row>
    <row r="667" spans="2:29">
      <c r="B667" s="63"/>
      <c r="C667" s="99"/>
      <c r="D667" s="63"/>
      <c r="E667" s="100"/>
      <c r="F667" s="71"/>
      <c r="G667" s="63"/>
      <c r="H667" s="63"/>
      <c r="I667" s="63"/>
      <c r="J667" s="63"/>
      <c r="K667" s="63"/>
      <c r="L667" s="63"/>
      <c r="M667" s="63"/>
      <c r="N667" s="63"/>
      <c r="O667" s="63"/>
      <c r="P667" s="63"/>
      <c r="Q667" s="63"/>
      <c r="R667" s="73"/>
      <c r="S667" s="63"/>
      <c r="T667" s="63"/>
      <c r="U667" s="63"/>
      <c r="V667" s="63"/>
      <c r="W667" s="63"/>
      <c r="X667" s="63"/>
      <c r="Y667" s="63"/>
      <c r="Z667" s="63"/>
      <c r="AA667" s="63"/>
      <c r="AB667" s="63"/>
      <c r="AC667" s="101"/>
    </row>
    <row r="668" spans="2:29">
      <c r="B668" s="63"/>
      <c r="C668" s="99"/>
      <c r="D668" s="63"/>
      <c r="E668" s="100"/>
      <c r="F668" s="71"/>
      <c r="G668" s="63"/>
      <c r="H668" s="63"/>
      <c r="I668" s="63"/>
      <c r="J668" s="63"/>
      <c r="K668" s="63"/>
      <c r="L668" s="63"/>
      <c r="M668" s="63"/>
      <c r="N668" s="63"/>
      <c r="O668" s="63"/>
      <c r="P668" s="63"/>
      <c r="Q668" s="63"/>
      <c r="R668" s="73"/>
      <c r="S668" s="63"/>
      <c r="T668" s="63"/>
      <c r="U668" s="63"/>
      <c r="V668" s="63"/>
      <c r="W668" s="63"/>
      <c r="X668" s="63"/>
      <c r="Y668" s="63"/>
      <c r="Z668" s="63"/>
      <c r="AA668" s="63"/>
      <c r="AB668" s="63"/>
      <c r="AC668" s="101"/>
    </row>
    <row r="669" spans="2:29">
      <c r="B669" s="63"/>
      <c r="C669" s="99"/>
      <c r="D669" s="63"/>
      <c r="E669" s="100"/>
      <c r="F669" s="71"/>
      <c r="G669" s="63"/>
      <c r="H669" s="63"/>
      <c r="I669" s="63"/>
      <c r="J669" s="63"/>
      <c r="K669" s="63"/>
      <c r="L669" s="63"/>
      <c r="M669" s="63"/>
      <c r="N669" s="63"/>
      <c r="O669" s="63"/>
      <c r="P669" s="63"/>
      <c r="Q669" s="63"/>
      <c r="R669" s="73"/>
      <c r="S669" s="63"/>
      <c r="T669" s="63"/>
      <c r="U669" s="63"/>
      <c r="V669" s="63"/>
      <c r="W669" s="63"/>
      <c r="X669" s="63"/>
      <c r="Y669" s="63"/>
      <c r="Z669" s="63"/>
      <c r="AA669" s="63"/>
      <c r="AB669" s="63"/>
      <c r="AC669" s="101"/>
    </row>
    <row r="670" spans="2:29">
      <c r="B670" s="63"/>
      <c r="C670" s="99"/>
      <c r="D670" s="63"/>
      <c r="E670" s="100"/>
      <c r="F670" s="71"/>
      <c r="G670" s="63"/>
      <c r="H670" s="63"/>
      <c r="I670" s="63"/>
      <c r="J670" s="63"/>
      <c r="K670" s="63"/>
      <c r="L670" s="63"/>
      <c r="M670" s="63"/>
      <c r="N670" s="63"/>
      <c r="O670" s="63"/>
      <c r="P670" s="63"/>
      <c r="Q670" s="63"/>
      <c r="R670" s="73"/>
      <c r="S670" s="63"/>
      <c r="T670" s="63"/>
      <c r="U670" s="63"/>
      <c r="V670" s="63"/>
      <c r="W670" s="63"/>
      <c r="X670" s="63"/>
      <c r="Y670" s="63"/>
      <c r="Z670" s="63"/>
      <c r="AA670" s="63"/>
      <c r="AB670" s="63"/>
      <c r="AC670" s="101"/>
    </row>
    <row r="671" spans="2:29">
      <c r="B671" s="63"/>
      <c r="C671" s="99"/>
      <c r="D671" s="63"/>
      <c r="E671" s="100"/>
      <c r="F671" s="71"/>
      <c r="G671" s="63"/>
      <c r="H671" s="63"/>
      <c r="I671" s="63"/>
      <c r="J671" s="63"/>
      <c r="K671" s="63"/>
      <c r="L671" s="63"/>
      <c r="M671" s="63"/>
      <c r="N671" s="63"/>
      <c r="O671" s="63"/>
      <c r="P671" s="63"/>
      <c r="Q671" s="63"/>
      <c r="R671" s="73"/>
      <c r="S671" s="63"/>
      <c r="T671" s="63"/>
      <c r="U671" s="63"/>
      <c r="V671" s="63"/>
      <c r="W671" s="63"/>
      <c r="X671" s="63"/>
      <c r="Y671" s="63"/>
      <c r="Z671" s="63"/>
      <c r="AA671" s="63"/>
      <c r="AB671" s="63"/>
      <c r="AC671" s="101"/>
    </row>
    <row r="672" spans="2:29">
      <c r="B672" s="63"/>
      <c r="C672" s="99"/>
      <c r="D672" s="63"/>
      <c r="E672" s="100"/>
      <c r="F672" s="71"/>
      <c r="G672" s="63"/>
      <c r="H672" s="63"/>
      <c r="I672" s="63"/>
      <c r="J672" s="63"/>
      <c r="K672" s="63"/>
      <c r="L672" s="63"/>
      <c r="M672" s="63"/>
      <c r="N672" s="63"/>
      <c r="O672" s="63"/>
      <c r="P672" s="63"/>
      <c r="Q672" s="63"/>
      <c r="R672" s="73"/>
      <c r="S672" s="63"/>
      <c r="T672" s="63"/>
      <c r="U672" s="63"/>
      <c r="V672" s="63"/>
      <c r="W672" s="63"/>
      <c r="X672" s="63"/>
      <c r="Y672" s="63"/>
      <c r="Z672" s="63"/>
      <c r="AA672" s="63"/>
      <c r="AB672" s="63"/>
      <c r="AC672" s="101"/>
    </row>
    <row r="673" spans="2:29">
      <c r="B673" s="63"/>
      <c r="C673" s="99"/>
      <c r="D673" s="63"/>
      <c r="E673" s="100"/>
      <c r="F673" s="71"/>
      <c r="G673" s="63"/>
      <c r="H673" s="63"/>
      <c r="I673" s="63"/>
      <c r="J673" s="63"/>
      <c r="K673" s="63"/>
      <c r="L673" s="63"/>
      <c r="M673" s="63"/>
      <c r="N673" s="63"/>
      <c r="O673" s="63"/>
      <c r="P673" s="63"/>
      <c r="Q673" s="63"/>
      <c r="R673" s="73"/>
      <c r="S673" s="63"/>
      <c r="T673" s="63"/>
      <c r="U673" s="63"/>
      <c r="V673" s="63"/>
      <c r="W673" s="63"/>
      <c r="X673" s="63"/>
      <c r="Y673" s="63"/>
      <c r="Z673" s="63"/>
      <c r="AA673" s="63"/>
      <c r="AB673" s="63"/>
      <c r="AC673" s="101"/>
    </row>
    <row r="674" spans="2:29">
      <c r="B674" s="63"/>
      <c r="C674" s="99"/>
      <c r="D674" s="63"/>
      <c r="E674" s="100"/>
      <c r="F674" s="71"/>
      <c r="G674" s="63"/>
      <c r="H674" s="63"/>
      <c r="I674" s="63"/>
      <c r="J674" s="63"/>
      <c r="K674" s="63"/>
      <c r="L674" s="63"/>
      <c r="M674" s="63"/>
      <c r="N674" s="63"/>
      <c r="O674" s="63"/>
      <c r="P674" s="63"/>
      <c r="Q674" s="63"/>
      <c r="R674" s="73"/>
      <c r="S674" s="63"/>
      <c r="T674" s="63"/>
      <c r="U674" s="63"/>
      <c r="V674" s="63"/>
      <c r="W674" s="63"/>
      <c r="X674" s="63"/>
      <c r="Y674" s="63"/>
      <c r="Z674" s="63"/>
      <c r="AA674" s="63"/>
      <c r="AB674" s="63"/>
      <c r="AC674" s="101"/>
    </row>
    <row r="675" spans="2:29">
      <c r="B675" s="63"/>
      <c r="C675" s="99"/>
      <c r="D675" s="63"/>
      <c r="E675" s="100"/>
      <c r="F675" s="71"/>
      <c r="G675" s="63"/>
      <c r="H675" s="63"/>
      <c r="I675" s="63"/>
      <c r="J675" s="63"/>
      <c r="K675" s="63"/>
      <c r="L675" s="63"/>
      <c r="M675" s="63"/>
      <c r="N675" s="63"/>
      <c r="O675" s="63"/>
      <c r="P675" s="63"/>
      <c r="Q675" s="63"/>
      <c r="R675" s="73"/>
      <c r="S675" s="63"/>
      <c r="T675" s="63"/>
      <c r="U675" s="63"/>
      <c r="V675" s="63"/>
      <c r="W675" s="63"/>
      <c r="X675" s="63"/>
      <c r="Y675" s="63"/>
      <c r="Z675" s="63"/>
      <c r="AA675" s="63"/>
      <c r="AB675" s="63"/>
      <c r="AC675" s="101"/>
    </row>
    <row r="676" spans="2:29">
      <c r="B676" s="63"/>
      <c r="C676" s="99"/>
      <c r="D676" s="63"/>
      <c r="E676" s="100"/>
      <c r="F676" s="71"/>
      <c r="G676" s="63"/>
      <c r="H676" s="63"/>
      <c r="I676" s="63"/>
      <c r="J676" s="63"/>
      <c r="K676" s="63"/>
      <c r="L676" s="63"/>
      <c r="M676" s="63"/>
      <c r="N676" s="63"/>
      <c r="O676" s="63"/>
      <c r="P676" s="63"/>
      <c r="Q676" s="63"/>
      <c r="R676" s="73"/>
      <c r="S676" s="63"/>
      <c r="T676" s="63"/>
      <c r="U676" s="63"/>
      <c r="V676" s="63"/>
      <c r="W676" s="63"/>
      <c r="X676" s="63"/>
      <c r="Y676" s="63"/>
      <c r="Z676" s="63"/>
      <c r="AA676" s="63"/>
      <c r="AB676" s="63"/>
      <c r="AC676" s="101"/>
    </row>
    <row r="677" spans="2:29">
      <c r="B677" s="63"/>
      <c r="C677" s="99"/>
      <c r="D677" s="63"/>
      <c r="E677" s="100"/>
      <c r="F677" s="71"/>
      <c r="G677" s="63"/>
      <c r="H677" s="63"/>
      <c r="I677" s="63"/>
      <c r="J677" s="63"/>
      <c r="K677" s="63"/>
      <c r="L677" s="63"/>
      <c r="M677" s="63"/>
      <c r="N677" s="63"/>
      <c r="O677" s="63"/>
      <c r="P677" s="63"/>
      <c r="Q677" s="63"/>
      <c r="R677" s="73"/>
      <c r="S677" s="63"/>
      <c r="T677" s="63"/>
      <c r="U677" s="63"/>
      <c r="V677" s="63"/>
      <c r="W677" s="63"/>
      <c r="X677" s="63"/>
      <c r="Y677" s="63"/>
      <c r="Z677" s="63"/>
      <c r="AA677" s="63"/>
      <c r="AB677" s="63"/>
      <c r="AC677" s="101"/>
    </row>
    <row r="678" spans="2:29">
      <c r="B678" s="63"/>
      <c r="C678" s="99"/>
      <c r="D678" s="63"/>
      <c r="E678" s="100"/>
      <c r="F678" s="71"/>
      <c r="G678" s="63"/>
      <c r="H678" s="63"/>
      <c r="I678" s="63"/>
      <c r="J678" s="63"/>
      <c r="K678" s="63"/>
      <c r="L678" s="63"/>
      <c r="M678" s="63"/>
      <c r="N678" s="63"/>
      <c r="O678" s="63"/>
      <c r="P678" s="63"/>
      <c r="Q678" s="63"/>
      <c r="R678" s="73"/>
      <c r="S678" s="63"/>
      <c r="T678" s="63"/>
      <c r="U678" s="63"/>
      <c r="V678" s="63"/>
      <c r="W678" s="63"/>
      <c r="X678" s="63"/>
      <c r="Y678" s="63"/>
      <c r="Z678" s="63"/>
      <c r="AA678" s="63"/>
      <c r="AB678" s="63"/>
      <c r="AC678" s="101"/>
    </row>
    <row r="679" spans="2:29">
      <c r="B679" s="63"/>
      <c r="C679" s="99"/>
      <c r="D679" s="63"/>
      <c r="E679" s="100"/>
      <c r="F679" s="71"/>
      <c r="G679" s="63"/>
      <c r="H679" s="63"/>
      <c r="I679" s="63"/>
      <c r="J679" s="63"/>
      <c r="K679" s="63"/>
      <c r="L679" s="63"/>
      <c r="M679" s="63"/>
      <c r="N679" s="63"/>
      <c r="O679" s="63"/>
      <c r="P679" s="63"/>
      <c r="Q679" s="63"/>
      <c r="R679" s="73"/>
      <c r="S679" s="63"/>
      <c r="T679" s="63"/>
      <c r="U679" s="63"/>
      <c r="V679" s="63"/>
      <c r="W679" s="63"/>
      <c r="X679" s="63"/>
      <c r="Y679" s="63"/>
      <c r="Z679" s="63"/>
      <c r="AA679" s="63"/>
      <c r="AB679" s="63"/>
      <c r="AC679" s="101"/>
    </row>
    <row r="680" spans="2:29">
      <c r="B680" s="63"/>
      <c r="C680" s="99"/>
      <c r="D680" s="63"/>
      <c r="E680" s="100"/>
      <c r="F680" s="71"/>
      <c r="G680" s="63"/>
      <c r="H680" s="63"/>
      <c r="I680" s="63"/>
      <c r="J680" s="63"/>
      <c r="K680" s="63"/>
      <c r="L680" s="63"/>
      <c r="M680" s="63"/>
      <c r="N680" s="63"/>
      <c r="O680" s="63"/>
      <c r="P680" s="63"/>
      <c r="Q680" s="63"/>
      <c r="R680" s="73"/>
      <c r="S680" s="63"/>
      <c r="T680" s="63"/>
      <c r="U680" s="63"/>
      <c r="V680" s="63"/>
      <c r="W680" s="63"/>
      <c r="X680" s="63"/>
      <c r="Y680" s="63"/>
      <c r="Z680" s="63"/>
      <c r="AA680" s="63"/>
      <c r="AB680" s="63"/>
      <c r="AC680" s="101"/>
    </row>
    <row r="681" spans="2:29">
      <c r="B681" s="63"/>
      <c r="C681" s="99"/>
      <c r="D681" s="63"/>
      <c r="E681" s="100"/>
      <c r="F681" s="71"/>
      <c r="G681" s="63"/>
      <c r="H681" s="63"/>
      <c r="I681" s="63"/>
      <c r="J681" s="63"/>
      <c r="K681" s="63"/>
      <c r="L681" s="63"/>
      <c r="M681" s="63"/>
      <c r="N681" s="63"/>
      <c r="O681" s="63"/>
      <c r="P681" s="63"/>
      <c r="Q681" s="63"/>
      <c r="R681" s="73"/>
      <c r="S681" s="63"/>
      <c r="T681" s="63"/>
      <c r="U681" s="63"/>
      <c r="V681" s="63"/>
      <c r="W681" s="63"/>
      <c r="X681" s="63"/>
      <c r="Y681" s="63"/>
      <c r="Z681" s="63"/>
      <c r="AA681" s="63"/>
      <c r="AB681" s="63"/>
      <c r="AC681" s="101"/>
    </row>
    <row r="682" spans="2:29">
      <c r="B682" s="63"/>
      <c r="C682" s="99"/>
      <c r="D682" s="63"/>
      <c r="E682" s="100"/>
      <c r="F682" s="71"/>
      <c r="G682" s="63"/>
      <c r="H682" s="63"/>
      <c r="I682" s="63"/>
      <c r="J682" s="63"/>
      <c r="K682" s="63"/>
      <c r="L682" s="63"/>
      <c r="M682" s="63"/>
      <c r="N682" s="63"/>
      <c r="O682" s="63"/>
      <c r="P682" s="63"/>
      <c r="Q682" s="63"/>
      <c r="R682" s="73"/>
      <c r="S682" s="63"/>
      <c r="T682" s="63"/>
      <c r="U682" s="63"/>
      <c r="V682" s="63"/>
      <c r="W682" s="63"/>
      <c r="X682" s="63"/>
      <c r="Y682" s="63"/>
      <c r="Z682" s="63"/>
      <c r="AA682" s="63"/>
      <c r="AB682" s="63"/>
      <c r="AC682" s="101"/>
    </row>
    <row r="683" spans="2:29">
      <c r="B683" s="63"/>
      <c r="C683" s="99"/>
      <c r="D683" s="63"/>
      <c r="E683" s="100"/>
      <c r="F683" s="71"/>
      <c r="G683" s="63"/>
      <c r="H683" s="63"/>
      <c r="I683" s="63"/>
      <c r="J683" s="63"/>
      <c r="K683" s="63"/>
      <c r="L683" s="63"/>
      <c r="M683" s="63"/>
      <c r="N683" s="63"/>
      <c r="O683" s="63"/>
      <c r="P683" s="63"/>
      <c r="Q683" s="63"/>
      <c r="R683" s="73"/>
      <c r="S683" s="63"/>
      <c r="T683" s="63"/>
      <c r="U683" s="63"/>
      <c r="V683" s="63"/>
      <c r="W683" s="63"/>
      <c r="X683" s="63"/>
      <c r="Y683" s="63"/>
      <c r="Z683" s="63"/>
      <c r="AA683" s="63"/>
      <c r="AB683" s="63"/>
      <c r="AC683" s="101"/>
    </row>
    <row r="684" spans="2:29">
      <c r="B684" s="63"/>
      <c r="C684" s="99"/>
      <c r="D684" s="63"/>
      <c r="E684" s="100"/>
      <c r="F684" s="71"/>
      <c r="G684" s="63"/>
      <c r="H684" s="63"/>
      <c r="I684" s="63"/>
      <c r="J684" s="63"/>
      <c r="K684" s="63"/>
      <c r="L684" s="63"/>
      <c r="M684" s="63"/>
      <c r="N684" s="63"/>
      <c r="O684" s="63"/>
      <c r="P684" s="63"/>
      <c r="Q684" s="63"/>
      <c r="R684" s="73"/>
      <c r="S684" s="63"/>
      <c r="T684" s="63"/>
      <c r="U684" s="63"/>
      <c r="V684" s="63"/>
      <c r="W684" s="63"/>
      <c r="X684" s="63"/>
      <c r="Y684" s="63"/>
      <c r="Z684" s="63"/>
      <c r="AA684" s="63"/>
      <c r="AB684" s="63"/>
      <c r="AC684" s="101"/>
    </row>
    <row r="685" spans="2:29">
      <c r="B685" s="63"/>
      <c r="C685" s="99"/>
      <c r="D685" s="63"/>
      <c r="E685" s="100"/>
      <c r="F685" s="71"/>
      <c r="G685" s="63"/>
      <c r="H685" s="63"/>
      <c r="I685" s="63"/>
      <c r="J685" s="63"/>
      <c r="K685" s="63"/>
      <c r="L685" s="63"/>
      <c r="M685" s="63"/>
      <c r="N685" s="63"/>
      <c r="O685" s="63"/>
      <c r="P685" s="63"/>
      <c r="Q685" s="63"/>
      <c r="R685" s="73"/>
      <c r="S685" s="63"/>
      <c r="T685" s="63"/>
      <c r="U685" s="63"/>
      <c r="V685" s="63"/>
      <c r="W685" s="63"/>
      <c r="X685" s="63"/>
      <c r="Y685" s="63"/>
      <c r="Z685" s="63"/>
      <c r="AA685" s="63"/>
      <c r="AB685" s="63"/>
      <c r="AC685" s="101"/>
    </row>
    <row r="686" spans="2:29">
      <c r="B686" s="63"/>
      <c r="C686" s="99"/>
      <c r="D686" s="63"/>
      <c r="E686" s="100"/>
      <c r="F686" s="71"/>
      <c r="G686" s="63"/>
      <c r="H686" s="63"/>
      <c r="I686" s="63"/>
      <c r="J686" s="63"/>
      <c r="K686" s="63"/>
      <c r="L686" s="63"/>
      <c r="M686" s="63"/>
      <c r="N686" s="63"/>
      <c r="O686" s="63"/>
      <c r="P686" s="63"/>
      <c r="Q686" s="63"/>
      <c r="R686" s="73"/>
      <c r="S686" s="63"/>
      <c r="T686" s="63"/>
      <c r="U686" s="63"/>
      <c r="V686" s="63"/>
      <c r="W686" s="63"/>
      <c r="X686" s="63"/>
      <c r="Y686" s="63"/>
      <c r="Z686" s="63"/>
      <c r="AA686" s="63"/>
      <c r="AB686" s="63"/>
      <c r="AC686" s="101"/>
    </row>
    <row r="687" spans="2:29">
      <c r="B687" s="63"/>
      <c r="C687" s="99"/>
      <c r="D687" s="63"/>
      <c r="E687" s="100"/>
      <c r="F687" s="71"/>
      <c r="G687" s="63"/>
      <c r="H687" s="63"/>
      <c r="I687" s="63"/>
      <c r="J687" s="63"/>
      <c r="K687" s="63"/>
      <c r="L687" s="63"/>
      <c r="M687" s="63"/>
      <c r="N687" s="63"/>
      <c r="O687" s="63"/>
      <c r="P687" s="63"/>
      <c r="Q687" s="63"/>
      <c r="R687" s="73"/>
      <c r="S687" s="63"/>
      <c r="T687" s="63"/>
      <c r="U687" s="63"/>
      <c r="V687" s="63"/>
      <c r="W687" s="63"/>
      <c r="X687" s="63"/>
      <c r="Y687" s="63"/>
      <c r="Z687" s="63"/>
      <c r="AA687" s="63"/>
      <c r="AB687" s="63"/>
      <c r="AC687" s="101"/>
    </row>
    <row r="688" spans="2:29">
      <c r="B688" s="63"/>
      <c r="C688" s="99"/>
      <c r="D688" s="63"/>
      <c r="E688" s="100"/>
      <c r="F688" s="71"/>
      <c r="G688" s="63"/>
      <c r="H688" s="63"/>
      <c r="I688" s="63"/>
      <c r="J688" s="63"/>
      <c r="K688" s="63"/>
      <c r="L688" s="63"/>
      <c r="M688" s="63"/>
      <c r="N688" s="63"/>
      <c r="O688" s="63"/>
      <c r="P688" s="63"/>
      <c r="Q688" s="63"/>
      <c r="R688" s="73"/>
      <c r="S688" s="63"/>
      <c r="T688" s="63"/>
      <c r="U688" s="63"/>
      <c r="V688" s="63"/>
      <c r="W688" s="63"/>
      <c r="X688" s="63"/>
      <c r="Y688" s="63"/>
      <c r="Z688" s="63"/>
      <c r="AA688" s="63"/>
      <c r="AB688" s="63"/>
      <c r="AC688" s="101"/>
    </row>
    <row r="689" spans="2:29">
      <c r="B689" s="63"/>
      <c r="C689" s="99"/>
      <c r="D689" s="63"/>
      <c r="E689" s="100"/>
      <c r="F689" s="71"/>
      <c r="G689" s="63"/>
      <c r="H689" s="63"/>
      <c r="I689" s="63"/>
      <c r="J689" s="63"/>
      <c r="K689" s="63"/>
      <c r="L689" s="63"/>
      <c r="M689" s="63"/>
      <c r="N689" s="63"/>
      <c r="O689" s="63"/>
      <c r="P689" s="63"/>
      <c r="Q689" s="63"/>
      <c r="R689" s="73"/>
      <c r="S689" s="63"/>
      <c r="T689" s="63"/>
      <c r="U689" s="63"/>
      <c r="V689" s="63"/>
      <c r="W689" s="63"/>
      <c r="X689" s="63"/>
      <c r="Y689" s="63"/>
      <c r="Z689" s="63"/>
      <c r="AA689" s="63"/>
      <c r="AB689" s="63"/>
      <c r="AC689" s="101"/>
    </row>
    <row r="690" spans="2:29">
      <c r="B690" s="63"/>
      <c r="C690" s="99"/>
      <c r="D690" s="63"/>
      <c r="E690" s="100"/>
      <c r="F690" s="71"/>
      <c r="G690" s="63"/>
      <c r="H690" s="63"/>
      <c r="I690" s="63"/>
      <c r="J690" s="63"/>
      <c r="K690" s="63"/>
      <c r="L690" s="63"/>
      <c r="M690" s="63"/>
      <c r="N690" s="63"/>
      <c r="O690" s="63"/>
      <c r="P690" s="63"/>
      <c r="Q690" s="63"/>
      <c r="R690" s="73"/>
      <c r="S690" s="63"/>
      <c r="T690" s="63"/>
      <c r="U690" s="63"/>
      <c r="V690" s="63"/>
      <c r="W690" s="63"/>
      <c r="X690" s="63"/>
      <c r="Y690" s="63"/>
      <c r="Z690" s="63"/>
      <c r="AA690" s="63"/>
      <c r="AB690" s="63"/>
      <c r="AC690" s="101"/>
    </row>
    <row r="691" spans="2:29">
      <c r="B691" s="63"/>
      <c r="C691" s="99"/>
      <c r="D691" s="63"/>
      <c r="E691" s="100"/>
      <c r="F691" s="71"/>
      <c r="G691" s="63"/>
      <c r="H691" s="63"/>
      <c r="I691" s="63"/>
      <c r="J691" s="63"/>
      <c r="K691" s="63"/>
      <c r="L691" s="63"/>
      <c r="M691" s="63"/>
      <c r="N691" s="63"/>
      <c r="O691" s="63"/>
      <c r="P691" s="63"/>
      <c r="Q691" s="63"/>
      <c r="R691" s="73"/>
      <c r="S691" s="63"/>
      <c r="T691" s="63"/>
      <c r="U691" s="63"/>
      <c r="V691" s="63"/>
      <c r="W691" s="63"/>
      <c r="X691" s="63"/>
      <c r="Y691" s="63"/>
      <c r="Z691" s="63"/>
      <c r="AA691" s="63"/>
      <c r="AB691" s="63"/>
      <c r="AC691" s="101"/>
    </row>
    <row r="692" spans="2:29">
      <c r="B692" s="63"/>
      <c r="C692" s="99"/>
      <c r="D692" s="63"/>
      <c r="E692" s="100"/>
      <c r="F692" s="71"/>
      <c r="G692" s="63"/>
      <c r="H692" s="63"/>
      <c r="I692" s="63"/>
      <c r="J692" s="63"/>
      <c r="K692" s="63"/>
      <c r="L692" s="63"/>
      <c r="M692" s="63"/>
      <c r="N692" s="63"/>
      <c r="O692" s="63"/>
      <c r="P692" s="63"/>
      <c r="Q692" s="63"/>
      <c r="R692" s="73"/>
      <c r="S692" s="63"/>
      <c r="T692" s="63"/>
      <c r="U692" s="63"/>
      <c r="V692" s="63"/>
      <c r="W692" s="63"/>
      <c r="X692" s="63"/>
      <c r="Y692" s="63"/>
      <c r="Z692" s="63"/>
      <c r="AA692" s="63"/>
      <c r="AB692" s="63"/>
      <c r="AC692" s="101"/>
    </row>
    <row r="693" spans="2:29">
      <c r="B693" s="63"/>
      <c r="C693" s="99"/>
      <c r="D693" s="63"/>
      <c r="E693" s="100"/>
      <c r="F693" s="71"/>
      <c r="G693" s="63"/>
      <c r="H693" s="63"/>
      <c r="I693" s="63"/>
      <c r="J693" s="63"/>
      <c r="K693" s="63"/>
      <c r="L693" s="63"/>
      <c r="M693" s="63"/>
      <c r="N693" s="63"/>
      <c r="O693" s="63"/>
      <c r="P693" s="63"/>
      <c r="Q693" s="63"/>
      <c r="R693" s="73"/>
      <c r="S693" s="63"/>
      <c r="T693" s="63"/>
      <c r="U693" s="63"/>
      <c r="V693" s="63"/>
      <c r="W693" s="63"/>
      <c r="X693" s="63"/>
      <c r="Y693" s="63"/>
      <c r="Z693" s="63"/>
      <c r="AA693" s="63"/>
      <c r="AB693" s="63"/>
      <c r="AC693" s="101"/>
    </row>
    <row r="694" spans="2:29">
      <c r="B694" s="63"/>
      <c r="C694" s="99"/>
      <c r="D694" s="63"/>
      <c r="E694" s="100"/>
      <c r="F694" s="71"/>
      <c r="G694" s="63"/>
      <c r="H694" s="63"/>
      <c r="I694" s="63"/>
      <c r="J694" s="63"/>
      <c r="K694" s="63"/>
      <c r="L694" s="63"/>
      <c r="M694" s="63"/>
      <c r="N694" s="63"/>
      <c r="O694" s="63"/>
      <c r="P694" s="63"/>
      <c r="Q694" s="63"/>
      <c r="R694" s="73"/>
      <c r="S694" s="63"/>
      <c r="T694" s="63"/>
      <c r="U694" s="63"/>
      <c r="V694" s="63"/>
      <c r="W694" s="63"/>
      <c r="X694" s="63"/>
      <c r="Y694" s="63"/>
      <c r="Z694" s="63"/>
      <c r="AA694" s="63"/>
      <c r="AB694" s="63"/>
      <c r="AC694" s="101"/>
    </row>
    <row r="695" spans="2:29">
      <c r="B695" s="63"/>
      <c r="C695" s="99"/>
      <c r="D695" s="63"/>
      <c r="E695" s="100"/>
      <c r="F695" s="71"/>
      <c r="G695" s="63"/>
      <c r="H695" s="63"/>
      <c r="I695" s="63"/>
      <c r="J695" s="63"/>
      <c r="K695" s="63"/>
      <c r="L695" s="63"/>
      <c r="M695" s="63"/>
      <c r="N695" s="63"/>
      <c r="O695" s="63"/>
      <c r="P695" s="63"/>
      <c r="Q695" s="63"/>
      <c r="R695" s="73"/>
      <c r="S695" s="63"/>
      <c r="T695" s="63"/>
      <c r="U695" s="63"/>
      <c r="V695" s="63"/>
      <c r="W695" s="63"/>
      <c r="X695" s="63"/>
      <c r="Y695" s="63"/>
      <c r="Z695" s="63"/>
      <c r="AA695" s="63"/>
      <c r="AB695" s="63"/>
      <c r="AC695" s="101"/>
    </row>
    <row r="696" spans="2:29">
      <c r="B696" s="63"/>
      <c r="C696" s="99"/>
      <c r="D696" s="63"/>
      <c r="E696" s="100"/>
      <c r="F696" s="71"/>
      <c r="G696" s="63"/>
      <c r="H696" s="63"/>
      <c r="I696" s="63"/>
      <c r="J696" s="63"/>
      <c r="K696" s="63"/>
      <c r="L696" s="63"/>
      <c r="M696" s="63"/>
      <c r="N696" s="63"/>
      <c r="O696" s="63"/>
      <c r="P696" s="63"/>
      <c r="Q696" s="63"/>
      <c r="R696" s="73"/>
      <c r="S696" s="63"/>
      <c r="T696" s="63"/>
      <c r="U696" s="63"/>
      <c r="V696" s="63"/>
      <c r="W696" s="63"/>
      <c r="X696" s="63"/>
      <c r="Y696" s="63"/>
      <c r="Z696" s="63"/>
      <c r="AA696" s="63"/>
      <c r="AB696" s="63"/>
      <c r="AC696" s="101"/>
    </row>
    <row r="697" spans="2:29">
      <c r="B697" s="63"/>
      <c r="C697" s="99"/>
      <c r="D697" s="63"/>
      <c r="E697" s="100"/>
      <c r="F697" s="71"/>
      <c r="G697" s="63"/>
      <c r="H697" s="63"/>
      <c r="I697" s="63"/>
      <c r="J697" s="63"/>
      <c r="K697" s="63"/>
      <c r="L697" s="63"/>
      <c r="M697" s="63"/>
      <c r="N697" s="63"/>
      <c r="O697" s="63"/>
      <c r="P697" s="63"/>
      <c r="Q697" s="63"/>
      <c r="R697" s="73"/>
      <c r="S697" s="63"/>
      <c r="T697" s="63"/>
      <c r="U697" s="63"/>
      <c r="V697" s="63"/>
      <c r="W697" s="63"/>
      <c r="X697" s="63"/>
      <c r="Y697" s="63"/>
      <c r="Z697" s="63"/>
      <c r="AA697" s="63"/>
      <c r="AB697" s="63"/>
      <c r="AC697" s="101"/>
    </row>
    <row r="698" spans="2:29">
      <c r="B698" s="63"/>
      <c r="C698" s="99"/>
      <c r="D698" s="63"/>
      <c r="E698" s="100"/>
      <c r="F698" s="71"/>
      <c r="G698" s="63"/>
      <c r="H698" s="63"/>
      <c r="I698" s="63"/>
      <c r="J698" s="63"/>
      <c r="K698" s="63"/>
      <c r="L698" s="63"/>
      <c r="M698" s="63"/>
      <c r="N698" s="63"/>
      <c r="O698" s="63"/>
      <c r="P698" s="63"/>
      <c r="Q698" s="63"/>
      <c r="R698" s="73"/>
      <c r="S698" s="63"/>
      <c r="T698" s="63"/>
      <c r="U698" s="63"/>
      <c r="V698" s="63"/>
      <c r="W698" s="63"/>
      <c r="X698" s="63"/>
      <c r="Y698" s="63"/>
      <c r="Z698" s="63"/>
      <c r="AA698" s="63"/>
      <c r="AB698" s="63"/>
      <c r="AC698" s="101"/>
    </row>
    <row r="699" spans="2:29">
      <c r="B699" s="63"/>
      <c r="C699" s="99"/>
      <c r="D699" s="63"/>
      <c r="E699" s="100"/>
      <c r="F699" s="71"/>
      <c r="G699" s="63"/>
      <c r="H699" s="63"/>
      <c r="I699" s="63"/>
      <c r="J699" s="63"/>
      <c r="K699" s="63"/>
      <c r="L699" s="63"/>
      <c r="M699" s="63"/>
      <c r="N699" s="63"/>
      <c r="O699" s="63"/>
      <c r="P699" s="63"/>
      <c r="Q699" s="63"/>
      <c r="R699" s="73"/>
      <c r="S699" s="63"/>
      <c r="T699" s="63"/>
      <c r="U699" s="63"/>
      <c r="V699" s="63"/>
      <c r="W699" s="63"/>
      <c r="X699" s="63"/>
      <c r="Y699" s="63"/>
      <c r="Z699" s="63"/>
      <c r="AA699" s="63"/>
      <c r="AB699" s="63"/>
      <c r="AC699" s="101"/>
    </row>
    <row r="700" spans="2:29">
      <c r="B700" s="63"/>
      <c r="C700" s="99"/>
      <c r="D700" s="63"/>
      <c r="E700" s="100"/>
      <c r="F700" s="71"/>
      <c r="G700" s="63"/>
      <c r="H700" s="63"/>
      <c r="I700" s="63"/>
      <c r="J700" s="63"/>
      <c r="K700" s="63"/>
      <c r="L700" s="63"/>
      <c r="M700" s="63"/>
      <c r="N700" s="63"/>
      <c r="O700" s="63"/>
      <c r="P700" s="63"/>
      <c r="Q700" s="63"/>
      <c r="R700" s="73"/>
      <c r="S700" s="63"/>
      <c r="T700" s="63"/>
      <c r="U700" s="63"/>
      <c r="V700" s="63"/>
      <c r="W700" s="63"/>
      <c r="X700" s="63"/>
      <c r="Y700" s="63"/>
      <c r="Z700" s="63"/>
      <c r="AA700" s="63"/>
      <c r="AB700" s="63"/>
      <c r="AC700" s="101"/>
    </row>
    <row r="701" spans="2:29">
      <c r="B701" s="63"/>
      <c r="C701" s="99"/>
      <c r="D701" s="63"/>
      <c r="E701" s="100"/>
      <c r="F701" s="71"/>
      <c r="G701" s="63"/>
      <c r="H701" s="63"/>
      <c r="I701" s="63"/>
      <c r="J701" s="63"/>
      <c r="K701" s="63"/>
      <c r="L701" s="63"/>
      <c r="M701" s="63"/>
      <c r="N701" s="63"/>
      <c r="O701" s="63"/>
      <c r="P701" s="63"/>
      <c r="Q701" s="63"/>
      <c r="R701" s="73"/>
      <c r="S701" s="63"/>
      <c r="T701" s="63"/>
      <c r="U701" s="63"/>
      <c r="V701" s="63"/>
      <c r="W701" s="63"/>
      <c r="X701" s="63"/>
      <c r="Y701" s="63"/>
      <c r="Z701" s="63"/>
      <c r="AA701" s="63"/>
      <c r="AB701" s="63"/>
      <c r="AC701" s="101"/>
    </row>
    <row r="702" spans="2:29">
      <c r="B702" s="63"/>
      <c r="C702" s="99"/>
      <c r="D702" s="63"/>
      <c r="E702" s="100"/>
      <c r="F702" s="71"/>
      <c r="G702" s="63"/>
      <c r="H702" s="63"/>
      <c r="I702" s="63"/>
      <c r="J702" s="63"/>
      <c r="K702" s="63"/>
      <c r="L702" s="63"/>
      <c r="M702" s="63"/>
      <c r="N702" s="63"/>
      <c r="O702" s="63"/>
      <c r="P702" s="63"/>
      <c r="Q702" s="63"/>
      <c r="R702" s="73"/>
      <c r="S702" s="63"/>
      <c r="T702" s="63"/>
      <c r="U702" s="63"/>
      <c r="V702" s="63"/>
      <c r="W702" s="63"/>
      <c r="X702" s="63"/>
      <c r="Y702" s="63"/>
      <c r="Z702" s="63"/>
      <c r="AA702" s="63"/>
      <c r="AB702" s="63"/>
      <c r="AC702" s="101"/>
    </row>
    <row r="703" spans="2:29">
      <c r="B703" s="63"/>
      <c r="C703" s="99"/>
      <c r="D703" s="63"/>
      <c r="E703" s="100"/>
      <c r="F703" s="71"/>
      <c r="G703" s="63"/>
      <c r="H703" s="63"/>
      <c r="I703" s="63"/>
      <c r="J703" s="63"/>
      <c r="K703" s="63"/>
      <c r="L703" s="63"/>
      <c r="M703" s="63"/>
      <c r="N703" s="63"/>
      <c r="O703" s="63"/>
      <c r="P703" s="63"/>
      <c r="Q703" s="63"/>
      <c r="R703" s="73"/>
      <c r="S703" s="63"/>
      <c r="T703" s="63"/>
      <c r="U703" s="63"/>
      <c r="V703" s="63"/>
      <c r="W703" s="63"/>
      <c r="X703" s="63"/>
      <c r="Y703" s="63"/>
      <c r="Z703" s="63"/>
      <c r="AA703" s="63"/>
      <c r="AB703" s="63"/>
      <c r="AC703" s="101"/>
    </row>
    <row r="704" spans="2:29">
      <c r="B704" s="63"/>
      <c r="C704" s="99"/>
      <c r="D704" s="63"/>
      <c r="E704" s="100"/>
      <c r="F704" s="71"/>
      <c r="G704" s="63"/>
      <c r="H704" s="63"/>
      <c r="I704" s="63"/>
      <c r="J704" s="63"/>
      <c r="K704" s="63"/>
      <c r="L704" s="63"/>
      <c r="M704" s="63"/>
      <c r="N704" s="63"/>
      <c r="O704" s="63"/>
      <c r="P704" s="63"/>
      <c r="Q704" s="63"/>
      <c r="R704" s="73"/>
      <c r="S704" s="63"/>
      <c r="T704" s="63"/>
      <c r="U704" s="63"/>
      <c r="V704" s="63"/>
      <c r="W704" s="63"/>
      <c r="X704" s="63"/>
      <c r="Y704" s="63"/>
      <c r="Z704" s="63"/>
      <c r="AA704" s="63"/>
      <c r="AB704" s="63"/>
      <c r="AC704" s="101"/>
    </row>
    <row r="705" spans="2:29">
      <c r="B705" s="63"/>
      <c r="C705" s="99"/>
      <c r="D705" s="63"/>
      <c r="E705" s="100"/>
      <c r="F705" s="71"/>
      <c r="G705" s="63"/>
      <c r="H705" s="63"/>
      <c r="I705" s="63"/>
      <c r="J705" s="63"/>
      <c r="K705" s="63"/>
      <c r="L705" s="63"/>
      <c r="M705" s="63"/>
      <c r="N705" s="63"/>
      <c r="O705" s="63"/>
      <c r="P705" s="63"/>
      <c r="Q705" s="63"/>
      <c r="R705" s="73"/>
      <c r="S705" s="63"/>
      <c r="T705" s="63"/>
      <c r="U705" s="63"/>
      <c r="V705" s="63"/>
      <c r="W705" s="63"/>
      <c r="X705" s="63"/>
      <c r="Y705" s="63"/>
      <c r="Z705" s="63"/>
      <c r="AA705" s="63"/>
      <c r="AB705" s="63"/>
      <c r="AC705" s="101"/>
    </row>
    <row r="706" spans="2:29">
      <c r="B706" s="63"/>
      <c r="C706" s="99"/>
      <c r="D706" s="63"/>
      <c r="E706" s="100"/>
      <c r="F706" s="71"/>
      <c r="G706" s="63"/>
      <c r="H706" s="63"/>
      <c r="I706" s="63"/>
      <c r="J706" s="63"/>
      <c r="K706" s="63"/>
      <c r="L706" s="63"/>
      <c r="M706" s="63"/>
      <c r="N706" s="63"/>
      <c r="O706" s="63"/>
      <c r="P706" s="63"/>
      <c r="Q706" s="63"/>
      <c r="R706" s="73"/>
      <c r="S706" s="63"/>
      <c r="T706" s="63"/>
      <c r="U706" s="63"/>
      <c r="V706" s="63"/>
      <c r="W706" s="63"/>
      <c r="X706" s="63"/>
      <c r="Y706" s="63"/>
      <c r="Z706" s="63"/>
      <c r="AA706" s="63"/>
      <c r="AB706" s="63"/>
      <c r="AC706" s="101"/>
    </row>
    <row r="707" spans="2:29">
      <c r="B707" s="63"/>
      <c r="C707" s="99"/>
      <c r="D707" s="63"/>
      <c r="E707" s="100"/>
      <c r="F707" s="71"/>
      <c r="G707" s="63"/>
      <c r="H707" s="63"/>
      <c r="I707" s="63"/>
      <c r="J707" s="63"/>
      <c r="K707" s="63"/>
      <c r="L707" s="63"/>
      <c r="M707" s="63"/>
      <c r="N707" s="63"/>
      <c r="O707" s="63"/>
      <c r="P707" s="63"/>
      <c r="Q707" s="63"/>
      <c r="R707" s="73"/>
      <c r="S707" s="63"/>
      <c r="T707" s="63"/>
      <c r="U707" s="63"/>
      <c r="V707" s="63"/>
      <c r="W707" s="63"/>
      <c r="X707" s="63"/>
      <c r="Y707" s="63"/>
      <c r="Z707" s="63"/>
      <c r="AA707" s="63"/>
      <c r="AB707" s="63"/>
      <c r="AC707" s="101"/>
    </row>
    <row r="708" spans="2:29">
      <c r="B708" s="63"/>
      <c r="C708" s="99"/>
      <c r="D708" s="63"/>
      <c r="E708" s="100"/>
      <c r="F708" s="71"/>
      <c r="G708" s="63"/>
      <c r="H708" s="63"/>
      <c r="I708" s="63"/>
      <c r="J708" s="63"/>
      <c r="K708" s="63"/>
      <c r="L708" s="63"/>
      <c r="M708" s="63"/>
      <c r="N708" s="63"/>
      <c r="O708" s="63"/>
      <c r="P708" s="63"/>
      <c r="Q708" s="63"/>
      <c r="R708" s="73"/>
      <c r="S708" s="63"/>
      <c r="T708" s="63"/>
      <c r="U708" s="63"/>
      <c r="V708" s="63"/>
      <c r="W708" s="63"/>
      <c r="X708" s="63"/>
      <c r="Y708" s="63"/>
      <c r="Z708" s="63"/>
      <c r="AA708" s="63"/>
      <c r="AB708" s="63"/>
      <c r="AC708" s="101"/>
    </row>
    <row r="709" spans="2:29">
      <c r="B709" s="63"/>
      <c r="C709" s="99"/>
      <c r="D709" s="63"/>
      <c r="E709" s="100"/>
      <c r="F709" s="71"/>
      <c r="G709" s="63"/>
      <c r="H709" s="63"/>
      <c r="I709" s="63"/>
      <c r="J709" s="63"/>
      <c r="K709" s="63"/>
      <c r="L709" s="63"/>
      <c r="M709" s="63"/>
      <c r="N709" s="63"/>
      <c r="O709" s="63"/>
      <c r="P709" s="63"/>
      <c r="Q709" s="63"/>
      <c r="R709" s="73"/>
      <c r="S709" s="63"/>
      <c r="T709" s="63"/>
      <c r="U709" s="63"/>
      <c r="V709" s="63"/>
      <c r="W709" s="63"/>
      <c r="X709" s="63"/>
      <c r="Y709" s="63"/>
      <c r="Z709" s="63"/>
      <c r="AA709" s="63"/>
      <c r="AB709" s="63"/>
      <c r="AC709" s="101"/>
    </row>
    <row r="710" spans="2:29">
      <c r="B710" s="63"/>
      <c r="C710" s="99"/>
      <c r="D710" s="63"/>
      <c r="E710" s="100"/>
      <c r="F710" s="71"/>
      <c r="G710" s="63"/>
      <c r="H710" s="63"/>
      <c r="I710" s="63"/>
      <c r="J710" s="63"/>
      <c r="K710" s="63"/>
      <c r="L710" s="63"/>
      <c r="M710" s="63"/>
      <c r="N710" s="63"/>
      <c r="O710" s="63"/>
      <c r="P710" s="63"/>
      <c r="Q710" s="63"/>
      <c r="R710" s="73"/>
      <c r="S710" s="63"/>
      <c r="T710" s="63"/>
      <c r="U710" s="63"/>
      <c r="V710" s="63"/>
      <c r="W710" s="63"/>
      <c r="X710" s="63"/>
      <c r="Y710" s="63"/>
      <c r="Z710" s="63"/>
      <c r="AA710" s="63"/>
      <c r="AB710" s="63"/>
      <c r="AC710" s="101"/>
    </row>
    <row r="711" spans="2:29">
      <c r="B711" s="63"/>
      <c r="C711" s="99"/>
      <c r="D711" s="63"/>
      <c r="E711" s="100"/>
      <c r="F711" s="71"/>
      <c r="G711" s="63"/>
      <c r="H711" s="63"/>
      <c r="I711" s="63"/>
      <c r="J711" s="63"/>
      <c r="K711" s="63"/>
      <c r="L711" s="63"/>
      <c r="M711" s="63"/>
      <c r="N711" s="63"/>
      <c r="O711" s="63"/>
      <c r="P711" s="63"/>
      <c r="Q711" s="63"/>
      <c r="R711" s="73"/>
      <c r="S711" s="63"/>
      <c r="T711" s="63"/>
      <c r="U711" s="63"/>
      <c r="V711" s="63"/>
      <c r="W711" s="63"/>
      <c r="X711" s="63"/>
      <c r="Y711" s="63"/>
      <c r="Z711" s="63"/>
      <c r="AA711" s="63"/>
      <c r="AB711" s="63"/>
      <c r="AC711" s="101"/>
    </row>
    <row r="712" spans="2:29">
      <c r="B712" s="63"/>
      <c r="C712" s="99"/>
      <c r="D712" s="63"/>
      <c r="E712" s="100"/>
      <c r="F712" s="71"/>
      <c r="G712" s="63"/>
      <c r="H712" s="63"/>
      <c r="I712" s="63"/>
      <c r="J712" s="63"/>
      <c r="K712" s="63"/>
      <c r="L712" s="63"/>
      <c r="M712" s="63"/>
      <c r="N712" s="63"/>
      <c r="O712" s="63"/>
      <c r="P712" s="63"/>
      <c r="Q712" s="63"/>
      <c r="R712" s="73"/>
      <c r="S712" s="63"/>
      <c r="T712" s="63"/>
      <c r="U712" s="63"/>
      <c r="V712" s="63"/>
      <c r="W712" s="63"/>
      <c r="X712" s="63"/>
      <c r="Y712" s="63"/>
      <c r="Z712" s="63"/>
      <c r="AA712" s="63"/>
      <c r="AB712" s="63"/>
      <c r="AC712" s="101"/>
    </row>
    <row r="713" spans="2:29">
      <c r="B713" s="63"/>
      <c r="C713" s="99"/>
      <c r="D713" s="63"/>
      <c r="E713" s="100"/>
      <c r="F713" s="71"/>
      <c r="G713" s="63"/>
      <c r="H713" s="63"/>
      <c r="I713" s="63"/>
      <c r="J713" s="63"/>
      <c r="K713" s="63"/>
      <c r="L713" s="63"/>
      <c r="M713" s="63"/>
      <c r="N713" s="63"/>
      <c r="O713" s="63"/>
      <c r="P713" s="63"/>
      <c r="Q713" s="63"/>
      <c r="R713" s="73"/>
      <c r="S713" s="63"/>
      <c r="T713" s="63"/>
      <c r="U713" s="63"/>
      <c r="V713" s="63"/>
      <c r="W713" s="63"/>
      <c r="X713" s="63"/>
      <c r="Y713" s="63"/>
      <c r="Z713" s="63"/>
      <c r="AA713" s="63"/>
      <c r="AB713" s="63"/>
      <c r="AC713" s="101"/>
    </row>
    <row r="714" spans="2:29">
      <c r="B714" s="63"/>
      <c r="C714" s="99"/>
      <c r="D714" s="63"/>
      <c r="E714" s="100"/>
      <c r="F714" s="71"/>
      <c r="G714" s="63"/>
      <c r="H714" s="63"/>
      <c r="I714" s="63"/>
      <c r="J714" s="63"/>
      <c r="K714" s="63"/>
      <c r="L714" s="63"/>
      <c r="M714" s="63"/>
      <c r="N714" s="63"/>
      <c r="O714" s="63"/>
      <c r="P714" s="63"/>
      <c r="Q714" s="63"/>
      <c r="R714" s="73"/>
      <c r="S714" s="63"/>
      <c r="T714" s="63"/>
      <c r="U714" s="63"/>
      <c r="V714" s="63"/>
      <c r="W714" s="63"/>
      <c r="X714" s="63"/>
      <c r="Y714" s="63"/>
      <c r="Z714" s="63"/>
      <c r="AA714" s="63"/>
      <c r="AB714" s="63"/>
      <c r="AC714" s="101"/>
    </row>
    <row r="715" spans="2:29">
      <c r="B715" s="63"/>
      <c r="C715" s="99"/>
      <c r="D715" s="63"/>
      <c r="E715" s="100"/>
      <c r="F715" s="71"/>
      <c r="G715" s="63"/>
      <c r="H715" s="63"/>
      <c r="I715" s="63"/>
      <c r="J715" s="63"/>
      <c r="K715" s="63"/>
      <c r="L715" s="63"/>
      <c r="M715" s="63"/>
      <c r="N715" s="63"/>
      <c r="O715" s="63"/>
      <c r="P715" s="63"/>
      <c r="Q715" s="63"/>
      <c r="R715" s="73"/>
      <c r="S715" s="63"/>
      <c r="T715" s="63"/>
      <c r="U715" s="63"/>
      <c r="V715" s="63"/>
      <c r="W715" s="63"/>
      <c r="X715" s="63"/>
      <c r="Y715" s="63"/>
      <c r="Z715" s="63"/>
      <c r="AA715" s="63"/>
      <c r="AB715" s="63"/>
      <c r="AC715" s="101"/>
    </row>
    <row r="716" spans="2:29">
      <c r="B716" s="63"/>
      <c r="C716" s="99"/>
      <c r="D716" s="63"/>
      <c r="E716" s="100"/>
      <c r="F716" s="71"/>
      <c r="G716" s="63"/>
      <c r="H716" s="63"/>
      <c r="I716" s="63"/>
      <c r="J716" s="63"/>
      <c r="K716" s="63"/>
      <c r="L716" s="63"/>
      <c r="M716" s="63"/>
      <c r="N716" s="63"/>
      <c r="O716" s="63"/>
      <c r="P716" s="63"/>
      <c r="Q716" s="63"/>
      <c r="R716" s="73"/>
      <c r="S716" s="63"/>
      <c r="T716" s="63"/>
      <c r="U716" s="63"/>
      <c r="V716" s="63"/>
      <c r="W716" s="63"/>
      <c r="X716" s="63"/>
      <c r="Y716" s="63"/>
      <c r="Z716" s="63"/>
      <c r="AA716" s="63"/>
      <c r="AB716" s="63"/>
      <c r="AC716" s="101"/>
    </row>
    <row r="717" spans="2:29">
      <c r="B717" s="63"/>
      <c r="C717" s="99"/>
      <c r="D717" s="63"/>
      <c r="E717" s="100"/>
      <c r="F717" s="71"/>
      <c r="G717" s="63"/>
      <c r="H717" s="63"/>
      <c r="I717" s="63"/>
      <c r="J717" s="63"/>
      <c r="K717" s="63"/>
      <c r="L717" s="63"/>
      <c r="M717" s="63"/>
      <c r="N717" s="63"/>
      <c r="O717" s="63"/>
      <c r="P717" s="63"/>
      <c r="Q717" s="63"/>
      <c r="R717" s="73"/>
      <c r="S717" s="63"/>
      <c r="T717" s="63"/>
      <c r="U717" s="63"/>
      <c r="V717" s="63"/>
      <c r="W717" s="63"/>
      <c r="X717" s="63"/>
      <c r="Y717" s="63"/>
      <c r="Z717" s="63"/>
      <c r="AA717" s="63"/>
      <c r="AB717" s="63"/>
      <c r="AC717" s="101"/>
    </row>
    <row r="718" spans="2:29">
      <c r="B718" s="63"/>
      <c r="C718" s="99"/>
      <c r="D718" s="63"/>
      <c r="E718" s="100"/>
      <c r="F718" s="71"/>
      <c r="G718" s="63"/>
      <c r="H718" s="63"/>
      <c r="I718" s="63"/>
      <c r="J718" s="63"/>
      <c r="K718" s="63"/>
      <c r="L718" s="63"/>
      <c r="M718" s="63"/>
      <c r="N718" s="63"/>
      <c r="O718" s="63"/>
      <c r="P718" s="63"/>
      <c r="Q718" s="63"/>
      <c r="R718" s="73"/>
      <c r="S718" s="63"/>
      <c r="T718" s="63"/>
      <c r="U718" s="63"/>
      <c r="V718" s="63"/>
      <c r="W718" s="63"/>
      <c r="X718" s="63"/>
      <c r="Y718" s="63"/>
      <c r="Z718" s="63"/>
      <c r="AA718" s="63"/>
      <c r="AB718" s="63"/>
      <c r="AC718" s="101"/>
    </row>
    <row r="719" spans="2:29">
      <c r="B719" s="63"/>
      <c r="C719" s="99"/>
      <c r="D719" s="63"/>
      <c r="E719" s="100"/>
      <c r="F719" s="71"/>
      <c r="G719" s="63"/>
      <c r="H719" s="63"/>
      <c r="I719" s="63"/>
      <c r="J719" s="63"/>
      <c r="K719" s="63"/>
      <c r="L719" s="63"/>
      <c r="M719" s="63"/>
      <c r="N719" s="63"/>
      <c r="O719" s="63"/>
      <c r="P719" s="63"/>
      <c r="Q719" s="63"/>
      <c r="R719" s="73"/>
      <c r="S719" s="63"/>
      <c r="T719" s="63"/>
      <c r="U719" s="63"/>
      <c r="V719" s="63"/>
      <c r="W719" s="63"/>
      <c r="X719" s="63"/>
      <c r="Y719" s="63"/>
      <c r="Z719" s="63"/>
      <c r="AA719" s="63"/>
      <c r="AB719" s="63"/>
      <c r="AC719" s="101"/>
    </row>
    <row r="720" spans="2:29">
      <c r="B720" s="63"/>
      <c r="C720" s="99"/>
      <c r="D720" s="63"/>
      <c r="E720" s="100"/>
      <c r="F720" s="71"/>
      <c r="G720" s="63"/>
      <c r="H720" s="63"/>
      <c r="I720" s="63"/>
      <c r="J720" s="63"/>
      <c r="K720" s="63"/>
      <c r="L720" s="63"/>
      <c r="M720" s="63"/>
      <c r="N720" s="63"/>
      <c r="O720" s="63"/>
      <c r="P720" s="63"/>
      <c r="Q720" s="63"/>
      <c r="R720" s="73"/>
      <c r="S720" s="63"/>
      <c r="T720" s="63"/>
      <c r="U720" s="63"/>
      <c r="V720" s="63"/>
      <c r="W720" s="63"/>
      <c r="X720" s="63"/>
      <c r="Y720" s="63"/>
      <c r="Z720" s="63"/>
      <c r="AA720" s="63"/>
      <c r="AB720" s="63"/>
      <c r="AC720" s="101"/>
    </row>
    <row r="721" spans="2:29">
      <c r="B721" s="63"/>
      <c r="C721" s="99"/>
      <c r="D721" s="63"/>
      <c r="E721" s="100"/>
      <c r="F721" s="71"/>
      <c r="G721" s="63"/>
      <c r="H721" s="63"/>
      <c r="I721" s="63"/>
      <c r="J721" s="63"/>
      <c r="K721" s="63"/>
      <c r="L721" s="63"/>
      <c r="M721" s="63"/>
      <c r="N721" s="63"/>
      <c r="O721" s="63"/>
      <c r="P721" s="63"/>
      <c r="Q721" s="63"/>
      <c r="R721" s="73"/>
      <c r="S721" s="63"/>
      <c r="T721" s="63"/>
      <c r="U721" s="63"/>
      <c r="V721" s="63"/>
      <c r="W721" s="63"/>
      <c r="X721" s="63"/>
      <c r="Y721" s="63"/>
      <c r="Z721" s="63"/>
      <c r="AA721" s="63"/>
      <c r="AB721" s="63"/>
      <c r="AC721" s="101"/>
    </row>
    <row r="722" spans="2:29">
      <c r="B722" s="63"/>
      <c r="C722" s="99"/>
      <c r="D722" s="63"/>
      <c r="E722" s="100"/>
      <c r="F722" s="71"/>
      <c r="G722" s="63"/>
      <c r="H722" s="63"/>
      <c r="I722" s="63"/>
      <c r="J722" s="63"/>
      <c r="K722" s="63"/>
      <c r="L722" s="63"/>
      <c r="M722" s="63"/>
      <c r="N722" s="63"/>
      <c r="O722" s="63"/>
      <c r="P722" s="63"/>
      <c r="Q722" s="63"/>
      <c r="R722" s="73"/>
      <c r="S722" s="63"/>
      <c r="T722" s="63"/>
      <c r="U722" s="63"/>
      <c r="V722" s="63"/>
      <c r="W722" s="63"/>
      <c r="X722" s="63"/>
      <c r="Y722" s="63"/>
      <c r="Z722" s="63"/>
      <c r="AA722" s="63"/>
      <c r="AB722" s="63"/>
      <c r="AC722" s="101"/>
    </row>
    <row r="723" spans="2:29">
      <c r="B723" s="63"/>
      <c r="C723" s="99"/>
      <c r="D723" s="63"/>
      <c r="E723" s="100"/>
      <c r="F723" s="71"/>
      <c r="G723" s="63"/>
      <c r="H723" s="63"/>
      <c r="I723" s="63"/>
      <c r="J723" s="63"/>
      <c r="K723" s="63"/>
      <c r="L723" s="63"/>
      <c r="M723" s="63"/>
      <c r="N723" s="63"/>
      <c r="O723" s="63"/>
      <c r="P723" s="63"/>
      <c r="Q723" s="63"/>
      <c r="R723" s="73"/>
      <c r="S723" s="63"/>
      <c r="T723" s="63"/>
      <c r="U723" s="63"/>
      <c r="V723" s="63"/>
      <c r="W723" s="63"/>
      <c r="X723" s="63"/>
      <c r="Y723" s="63"/>
      <c r="Z723" s="63"/>
      <c r="AA723" s="63"/>
      <c r="AB723" s="63"/>
      <c r="AC723" s="101"/>
    </row>
    <row r="724" spans="2:29">
      <c r="B724" s="63"/>
      <c r="C724" s="99"/>
      <c r="D724" s="63"/>
      <c r="E724" s="100"/>
      <c r="F724" s="71"/>
      <c r="G724" s="63"/>
      <c r="H724" s="63"/>
      <c r="I724" s="63"/>
      <c r="J724" s="63"/>
      <c r="K724" s="63"/>
      <c r="L724" s="63"/>
      <c r="M724" s="63"/>
      <c r="N724" s="63"/>
      <c r="O724" s="63"/>
      <c r="P724" s="63"/>
      <c r="Q724" s="63"/>
      <c r="R724" s="73"/>
      <c r="S724" s="63"/>
      <c r="T724" s="63"/>
      <c r="U724" s="63"/>
      <c r="V724" s="63"/>
      <c r="W724" s="63"/>
      <c r="X724" s="63"/>
      <c r="Y724" s="63"/>
      <c r="Z724" s="63"/>
      <c r="AA724" s="63"/>
      <c r="AB724" s="63"/>
      <c r="AC724" s="101"/>
    </row>
    <row r="725" spans="2:29">
      <c r="B725" s="63"/>
      <c r="C725" s="99"/>
      <c r="D725" s="63"/>
      <c r="E725" s="100"/>
      <c r="F725" s="71"/>
      <c r="G725" s="63"/>
      <c r="H725" s="63"/>
      <c r="I725" s="63"/>
      <c r="J725" s="63"/>
      <c r="K725" s="63"/>
      <c r="L725" s="63"/>
      <c r="M725" s="63"/>
      <c r="N725" s="63"/>
      <c r="O725" s="63"/>
      <c r="P725" s="63"/>
      <c r="Q725" s="63"/>
      <c r="R725" s="73"/>
      <c r="S725" s="63"/>
      <c r="T725" s="63"/>
      <c r="U725" s="63"/>
      <c r="V725" s="63"/>
      <c r="W725" s="63"/>
      <c r="X725" s="63"/>
      <c r="Y725" s="63"/>
      <c r="Z725" s="63"/>
      <c r="AA725" s="63"/>
      <c r="AB725" s="63"/>
      <c r="AC725" s="101"/>
    </row>
    <row r="726" spans="2:29">
      <c r="B726" s="63"/>
      <c r="C726" s="99"/>
      <c r="D726" s="63"/>
      <c r="E726" s="100"/>
      <c r="F726" s="71"/>
      <c r="G726" s="63"/>
      <c r="H726" s="63"/>
      <c r="I726" s="63"/>
      <c r="J726" s="63"/>
      <c r="K726" s="63"/>
      <c r="L726" s="63"/>
      <c r="M726" s="63"/>
      <c r="N726" s="63"/>
      <c r="O726" s="63"/>
      <c r="P726" s="63"/>
      <c r="Q726" s="63"/>
      <c r="R726" s="73"/>
      <c r="S726" s="63"/>
      <c r="T726" s="63"/>
      <c r="U726" s="63"/>
      <c r="V726" s="63"/>
      <c r="W726" s="63"/>
      <c r="X726" s="63"/>
      <c r="Y726" s="63"/>
      <c r="Z726" s="63"/>
      <c r="AA726" s="63"/>
      <c r="AB726" s="63"/>
      <c r="AC726" s="101"/>
    </row>
    <row r="727" spans="2:29">
      <c r="B727" s="63"/>
      <c r="C727" s="99"/>
      <c r="D727" s="63"/>
      <c r="E727" s="100"/>
      <c r="F727" s="71"/>
      <c r="G727" s="63"/>
      <c r="H727" s="63"/>
      <c r="I727" s="63"/>
      <c r="J727" s="63"/>
      <c r="K727" s="63"/>
      <c r="L727" s="63"/>
      <c r="M727" s="63"/>
      <c r="N727" s="63"/>
      <c r="O727" s="63"/>
      <c r="P727" s="63"/>
      <c r="Q727" s="63"/>
      <c r="R727" s="73"/>
      <c r="S727" s="63"/>
      <c r="T727" s="63"/>
      <c r="U727" s="63"/>
      <c r="V727" s="63"/>
      <c r="W727" s="63"/>
      <c r="X727" s="63"/>
      <c r="Y727" s="63"/>
      <c r="Z727" s="63"/>
      <c r="AA727" s="63"/>
      <c r="AB727" s="63"/>
      <c r="AC727" s="101"/>
    </row>
    <row r="728" spans="2:29">
      <c r="B728" s="63"/>
      <c r="C728" s="99"/>
      <c r="D728" s="63"/>
      <c r="E728" s="100"/>
      <c r="F728" s="71"/>
      <c r="G728" s="63"/>
      <c r="H728" s="63"/>
      <c r="I728" s="63"/>
      <c r="J728" s="63"/>
      <c r="K728" s="63"/>
      <c r="L728" s="63"/>
      <c r="M728" s="63"/>
      <c r="N728" s="63"/>
      <c r="O728" s="63"/>
      <c r="P728" s="63"/>
      <c r="Q728" s="63"/>
      <c r="R728" s="73"/>
      <c r="S728" s="63"/>
      <c r="T728" s="63"/>
      <c r="U728" s="63"/>
      <c r="V728" s="63"/>
      <c r="W728" s="63"/>
      <c r="X728" s="63"/>
      <c r="Y728" s="63"/>
      <c r="Z728" s="63"/>
      <c r="AA728" s="63"/>
      <c r="AB728" s="63"/>
      <c r="AC728" s="101"/>
    </row>
    <row r="729" spans="2:29">
      <c r="B729" s="63"/>
      <c r="C729" s="99"/>
      <c r="D729" s="63"/>
      <c r="E729" s="100"/>
      <c r="F729" s="71"/>
      <c r="G729" s="63"/>
      <c r="H729" s="63"/>
      <c r="I729" s="63"/>
      <c r="J729" s="63"/>
      <c r="K729" s="63"/>
      <c r="L729" s="63"/>
      <c r="M729" s="63"/>
      <c r="N729" s="63"/>
      <c r="O729" s="63"/>
      <c r="P729" s="63"/>
      <c r="Q729" s="63"/>
      <c r="R729" s="73"/>
      <c r="S729" s="63"/>
      <c r="T729" s="63"/>
      <c r="U729" s="63"/>
      <c r="V729" s="63"/>
      <c r="W729" s="63"/>
      <c r="X729" s="63"/>
      <c r="Y729" s="63"/>
      <c r="Z729" s="63"/>
      <c r="AA729" s="63"/>
      <c r="AB729" s="63"/>
      <c r="AC729" s="101"/>
    </row>
    <row r="730" spans="2:29">
      <c r="B730" s="63"/>
      <c r="C730" s="99"/>
      <c r="D730" s="63"/>
      <c r="E730" s="100"/>
      <c r="F730" s="71"/>
      <c r="G730" s="63"/>
      <c r="H730" s="63"/>
      <c r="I730" s="63"/>
      <c r="J730" s="63"/>
      <c r="K730" s="63"/>
      <c r="L730" s="63"/>
      <c r="M730" s="63"/>
      <c r="N730" s="63"/>
      <c r="O730" s="63"/>
      <c r="P730" s="63"/>
      <c r="Q730" s="63"/>
      <c r="R730" s="73"/>
      <c r="S730" s="63"/>
      <c r="T730" s="63"/>
      <c r="U730" s="63"/>
      <c r="V730" s="63"/>
      <c r="W730" s="63"/>
      <c r="X730" s="63"/>
      <c r="Y730" s="63"/>
      <c r="Z730" s="63"/>
      <c r="AA730" s="63"/>
      <c r="AB730" s="63"/>
      <c r="AC730" s="101"/>
    </row>
    <row r="731" spans="2:29">
      <c r="B731" s="63"/>
      <c r="C731" s="99"/>
      <c r="D731" s="63"/>
      <c r="E731" s="100"/>
      <c r="F731" s="71"/>
      <c r="G731" s="63"/>
      <c r="H731" s="63"/>
      <c r="I731" s="63"/>
      <c r="J731" s="63"/>
      <c r="K731" s="63"/>
      <c r="L731" s="63"/>
      <c r="M731" s="63"/>
      <c r="N731" s="63"/>
      <c r="O731" s="63"/>
      <c r="P731" s="63"/>
      <c r="Q731" s="63"/>
      <c r="R731" s="73"/>
      <c r="S731" s="63"/>
      <c r="T731" s="63"/>
      <c r="U731" s="63"/>
      <c r="V731" s="63"/>
      <c r="W731" s="63"/>
      <c r="X731" s="63"/>
      <c r="Y731" s="63"/>
      <c r="Z731" s="63"/>
      <c r="AA731" s="63"/>
      <c r="AB731" s="63"/>
      <c r="AC731" s="101"/>
    </row>
    <row r="732" spans="2:29">
      <c r="B732" s="63"/>
      <c r="C732" s="99"/>
      <c r="D732" s="63"/>
      <c r="E732" s="100"/>
      <c r="F732" s="71"/>
      <c r="G732" s="63"/>
      <c r="H732" s="63"/>
      <c r="I732" s="63"/>
      <c r="J732" s="63"/>
      <c r="K732" s="63"/>
      <c r="L732" s="63"/>
      <c r="M732" s="63"/>
      <c r="N732" s="63"/>
      <c r="O732" s="63"/>
      <c r="P732" s="63"/>
      <c r="Q732" s="63"/>
      <c r="R732" s="73"/>
      <c r="S732" s="63"/>
      <c r="T732" s="63"/>
      <c r="U732" s="63"/>
      <c r="V732" s="63"/>
      <c r="W732" s="63"/>
      <c r="X732" s="63"/>
      <c r="Y732" s="63"/>
      <c r="Z732" s="63"/>
      <c r="AA732" s="63"/>
      <c r="AB732" s="63"/>
      <c r="AC732" s="101"/>
    </row>
    <row r="733" spans="2:29">
      <c r="B733" s="63"/>
      <c r="C733" s="99"/>
      <c r="D733" s="63"/>
      <c r="E733" s="100"/>
      <c r="F733" s="71"/>
      <c r="G733" s="63"/>
      <c r="H733" s="63"/>
      <c r="I733" s="63"/>
      <c r="J733" s="63"/>
      <c r="K733" s="63"/>
      <c r="L733" s="63"/>
      <c r="M733" s="63"/>
      <c r="N733" s="63"/>
      <c r="O733" s="63"/>
      <c r="P733" s="63"/>
      <c r="Q733" s="63"/>
      <c r="R733" s="73"/>
      <c r="S733" s="63"/>
      <c r="T733" s="63"/>
      <c r="U733" s="63"/>
      <c r="V733" s="63"/>
      <c r="W733" s="63"/>
      <c r="X733" s="63"/>
      <c r="Y733" s="63"/>
      <c r="Z733" s="63"/>
      <c r="AA733" s="63"/>
      <c r="AB733" s="63"/>
      <c r="AC733" s="101"/>
    </row>
    <row r="734" spans="2:29">
      <c r="B734" s="63"/>
      <c r="C734" s="99"/>
      <c r="D734" s="63"/>
      <c r="E734" s="100"/>
      <c r="F734" s="71"/>
      <c r="G734" s="63"/>
      <c r="H734" s="63"/>
      <c r="I734" s="63"/>
      <c r="J734" s="63"/>
      <c r="K734" s="63"/>
      <c r="L734" s="63"/>
      <c r="M734" s="63"/>
      <c r="N734" s="63"/>
      <c r="O734" s="63"/>
      <c r="P734" s="63"/>
      <c r="Q734" s="63"/>
      <c r="R734" s="73"/>
      <c r="S734" s="63"/>
      <c r="T734" s="63"/>
      <c r="U734" s="63"/>
      <c r="V734" s="63"/>
      <c r="W734" s="63"/>
      <c r="X734" s="63"/>
      <c r="Y734" s="63"/>
      <c r="Z734" s="63"/>
      <c r="AA734" s="63"/>
      <c r="AB734" s="63"/>
      <c r="AC734" s="101"/>
    </row>
    <row r="735" spans="2:29">
      <c r="B735" s="63"/>
      <c r="C735" s="99"/>
      <c r="D735" s="63"/>
      <c r="E735" s="100"/>
      <c r="F735" s="71"/>
      <c r="G735" s="63"/>
      <c r="H735" s="63"/>
      <c r="I735" s="63"/>
      <c r="J735" s="63"/>
      <c r="K735" s="63"/>
      <c r="L735" s="63"/>
      <c r="M735" s="63"/>
      <c r="N735" s="63"/>
      <c r="O735" s="63"/>
      <c r="P735" s="63"/>
      <c r="Q735" s="63"/>
      <c r="R735" s="73"/>
      <c r="S735" s="63"/>
      <c r="T735" s="63"/>
      <c r="U735" s="63"/>
      <c r="V735" s="63"/>
      <c r="W735" s="63"/>
      <c r="X735" s="63"/>
      <c r="Y735" s="63"/>
      <c r="Z735" s="63"/>
      <c r="AA735" s="63"/>
      <c r="AB735" s="63"/>
      <c r="AC735" s="101"/>
    </row>
    <row r="736" spans="2:29">
      <c r="B736" s="63"/>
      <c r="C736" s="99"/>
      <c r="D736" s="63"/>
      <c r="E736" s="100"/>
      <c r="F736" s="71"/>
      <c r="G736" s="63"/>
      <c r="H736" s="63"/>
      <c r="I736" s="63"/>
      <c r="J736" s="63"/>
      <c r="K736" s="63"/>
      <c r="L736" s="63"/>
      <c r="M736" s="63"/>
      <c r="N736" s="63"/>
      <c r="O736" s="63"/>
      <c r="P736" s="63"/>
      <c r="Q736" s="63"/>
      <c r="R736" s="73"/>
      <c r="S736" s="63"/>
      <c r="T736" s="63"/>
      <c r="U736" s="63"/>
      <c r="V736" s="63"/>
      <c r="W736" s="63"/>
      <c r="X736" s="63"/>
      <c r="Y736" s="63"/>
      <c r="Z736" s="63"/>
      <c r="AA736" s="63"/>
      <c r="AB736" s="63"/>
      <c r="AC736" s="101"/>
    </row>
    <row r="737" spans="2:29">
      <c r="B737" s="63"/>
      <c r="C737" s="99"/>
      <c r="D737" s="63"/>
      <c r="E737" s="100"/>
      <c r="F737" s="71"/>
      <c r="G737" s="63"/>
      <c r="H737" s="63"/>
      <c r="I737" s="63"/>
      <c r="J737" s="63"/>
      <c r="K737" s="63"/>
      <c r="L737" s="63"/>
      <c r="M737" s="63"/>
      <c r="N737" s="63"/>
      <c r="O737" s="63"/>
      <c r="P737" s="63"/>
      <c r="Q737" s="63"/>
      <c r="R737" s="73"/>
      <c r="S737" s="63"/>
      <c r="T737" s="63"/>
      <c r="U737" s="63"/>
      <c r="V737" s="63"/>
      <c r="W737" s="63"/>
      <c r="X737" s="63"/>
      <c r="Y737" s="63"/>
      <c r="Z737" s="63"/>
      <c r="AA737" s="63"/>
      <c r="AB737" s="63"/>
      <c r="AC737" s="101"/>
    </row>
    <row r="738" spans="2:29">
      <c r="B738" s="63"/>
      <c r="C738" s="99"/>
      <c r="D738" s="63"/>
      <c r="E738" s="100"/>
      <c r="F738" s="71"/>
      <c r="G738" s="63"/>
      <c r="H738" s="63"/>
      <c r="I738" s="63"/>
      <c r="J738" s="63"/>
      <c r="K738" s="63"/>
      <c r="L738" s="63"/>
      <c r="M738" s="63"/>
      <c r="N738" s="63"/>
      <c r="O738" s="63"/>
      <c r="P738" s="63"/>
      <c r="Q738" s="63"/>
      <c r="R738" s="73"/>
      <c r="S738" s="63"/>
      <c r="T738" s="63"/>
      <c r="U738" s="63"/>
      <c r="V738" s="63"/>
      <c r="W738" s="63"/>
      <c r="X738" s="63"/>
      <c r="Y738" s="63"/>
      <c r="Z738" s="63"/>
      <c r="AA738" s="63"/>
      <c r="AB738" s="63"/>
      <c r="AC738" s="101"/>
    </row>
    <row r="739" spans="2:29">
      <c r="B739" s="63"/>
      <c r="C739" s="99"/>
      <c r="D739" s="63"/>
      <c r="E739" s="100"/>
      <c r="F739" s="71"/>
      <c r="G739" s="63"/>
      <c r="H739" s="63"/>
      <c r="I739" s="63"/>
      <c r="J739" s="63"/>
      <c r="K739" s="63"/>
      <c r="L739" s="63"/>
      <c r="M739" s="63"/>
      <c r="N739" s="63"/>
      <c r="O739" s="63"/>
      <c r="P739" s="63"/>
      <c r="Q739" s="63"/>
      <c r="R739" s="73"/>
      <c r="S739" s="63"/>
      <c r="T739" s="63"/>
      <c r="U739" s="63"/>
      <c r="V739" s="63"/>
      <c r="W739" s="63"/>
      <c r="X739" s="63"/>
      <c r="Y739" s="63"/>
      <c r="Z739" s="63"/>
      <c r="AA739" s="63"/>
      <c r="AB739" s="63"/>
      <c r="AC739" s="101"/>
    </row>
    <row r="740" spans="2:29">
      <c r="B740" s="63"/>
      <c r="C740" s="99"/>
      <c r="D740" s="63"/>
      <c r="E740" s="100"/>
      <c r="F740" s="71"/>
      <c r="G740" s="63"/>
      <c r="H740" s="63"/>
      <c r="I740" s="63"/>
      <c r="J740" s="63"/>
      <c r="K740" s="63"/>
      <c r="L740" s="63"/>
      <c r="M740" s="63"/>
      <c r="N740" s="63"/>
      <c r="O740" s="63"/>
      <c r="P740" s="63"/>
      <c r="Q740" s="63"/>
      <c r="R740" s="73"/>
      <c r="S740" s="63"/>
      <c r="T740" s="63"/>
      <c r="U740" s="63"/>
      <c r="V740" s="63"/>
      <c r="W740" s="63"/>
      <c r="X740" s="63"/>
      <c r="Y740" s="63"/>
      <c r="Z740" s="63"/>
      <c r="AA740" s="63"/>
      <c r="AB740" s="63"/>
      <c r="AC740" s="101"/>
    </row>
    <row r="741" spans="2:29">
      <c r="B741" s="63"/>
      <c r="C741" s="99"/>
      <c r="D741" s="63"/>
      <c r="E741" s="100"/>
      <c r="F741" s="71"/>
      <c r="G741" s="63"/>
      <c r="H741" s="63"/>
      <c r="I741" s="63"/>
      <c r="J741" s="63"/>
      <c r="K741" s="63"/>
      <c r="L741" s="63"/>
      <c r="M741" s="63"/>
      <c r="N741" s="63"/>
      <c r="O741" s="63"/>
      <c r="P741" s="63"/>
      <c r="Q741" s="63"/>
      <c r="R741" s="73"/>
      <c r="S741" s="63"/>
      <c r="T741" s="63"/>
      <c r="U741" s="63"/>
      <c r="V741" s="63"/>
      <c r="W741" s="63"/>
      <c r="X741" s="63"/>
      <c r="Y741" s="63"/>
      <c r="Z741" s="63"/>
      <c r="AA741" s="63"/>
      <c r="AB741" s="63"/>
      <c r="AC741" s="101"/>
    </row>
    <row r="742" spans="2:29">
      <c r="B742" s="63"/>
      <c r="C742" s="99"/>
      <c r="D742" s="63"/>
      <c r="E742" s="100"/>
      <c r="F742" s="71"/>
      <c r="G742" s="63"/>
      <c r="H742" s="63"/>
      <c r="I742" s="63"/>
      <c r="J742" s="63"/>
      <c r="K742" s="63"/>
      <c r="L742" s="63"/>
      <c r="M742" s="63"/>
      <c r="N742" s="63"/>
      <c r="O742" s="63"/>
      <c r="P742" s="63"/>
      <c r="Q742" s="63"/>
      <c r="R742" s="73"/>
      <c r="S742" s="63"/>
      <c r="T742" s="63"/>
      <c r="U742" s="63"/>
      <c r="V742" s="63"/>
      <c r="W742" s="63"/>
      <c r="X742" s="63"/>
      <c r="Y742" s="63"/>
      <c r="Z742" s="63"/>
      <c r="AA742" s="63"/>
      <c r="AB742" s="63"/>
      <c r="AC742" s="101"/>
    </row>
    <row r="743" spans="2:29">
      <c r="B743" s="63"/>
      <c r="C743" s="99"/>
      <c r="D743" s="63"/>
      <c r="E743" s="100"/>
      <c r="F743" s="71"/>
      <c r="G743" s="63"/>
      <c r="H743" s="63"/>
      <c r="I743" s="63"/>
      <c r="J743" s="63"/>
      <c r="K743" s="63"/>
      <c r="L743" s="63"/>
      <c r="M743" s="63"/>
      <c r="N743" s="63"/>
      <c r="O743" s="63"/>
      <c r="P743" s="63"/>
      <c r="Q743" s="63"/>
      <c r="R743" s="73"/>
      <c r="S743" s="63"/>
      <c r="T743" s="63"/>
      <c r="U743" s="63"/>
      <c r="V743" s="63"/>
      <c r="W743" s="63"/>
      <c r="X743" s="63"/>
      <c r="Y743" s="63"/>
      <c r="Z743" s="63"/>
      <c r="AA743" s="63"/>
      <c r="AB743" s="63"/>
      <c r="AC743" s="101"/>
    </row>
    <row r="744" spans="2:29">
      <c r="B744" s="63"/>
      <c r="C744" s="99"/>
      <c r="D744" s="63"/>
      <c r="E744" s="100"/>
      <c r="F744" s="71"/>
      <c r="G744" s="63"/>
      <c r="H744" s="63"/>
      <c r="I744" s="63"/>
      <c r="J744" s="63"/>
      <c r="K744" s="63"/>
      <c r="L744" s="63"/>
      <c r="M744" s="63"/>
      <c r="N744" s="63"/>
      <c r="O744" s="63"/>
      <c r="P744" s="63"/>
      <c r="Q744" s="63"/>
      <c r="R744" s="73"/>
      <c r="S744" s="63"/>
      <c r="T744" s="63"/>
      <c r="U744" s="63"/>
      <c r="V744" s="63"/>
      <c r="W744" s="63"/>
      <c r="X744" s="63"/>
      <c r="Y744" s="63"/>
      <c r="Z744" s="63"/>
      <c r="AA744" s="63"/>
      <c r="AB744" s="63"/>
      <c r="AC744" s="101"/>
    </row>
    <row r="745" spans="2:29">
      <c r="B745" s="63"/>
      <c r="C745" s="99"/>
      <c r="D745" s="63"/>
      <c r="E745" s="100"/>
      <c r="F745" s="71"/>
      <c r="G745" s="63"/>
      <c r="H745" s="63"/>
      <c r="I745" s="63"/>
      <c r="J745" s="63"/>
      <c r="K745" s="63"/>
      <c r="L745" s="63"/>
      <c r="M745" s="63"/>
      <c r="N745" s="63"/>
      <c r="O745" s="63"/>
      <c r="P745" s="63"/>
      <c r="Q745" s="63"/>
      <c r="R745" s="73"/>
      <c r="S745" s="63"/>
      <c r="T745" s="63"/>
      <c r="U745" s="63"/>
      <c r="V745" s="63"/>
      <c r="W745" s="63"/>
      <c r="X745" s="63"/>
      <c r="Y745" s="63"/>
      <c r="Z745" s="63"/>
      <c r="AA745" s="63"/>
      <c r="AB745" s="63"/>
      <c r="AC745" s="101"/>
    </row>
    <row r="746" spans="2:29">
      <c r="B746" s="63"/>
      <c r="C746" s="99"/>
      <c r="D746" s="63"/>
      <c r="E746" s="100"/>
      <c r="F746" s="71"/>
      <c r="G746" s="63"/>
      <c r="H746" s="63"/>
      <c r="I746" s="63"/>
      <c r="J746" s="63"/>
      <c r="K746" s="63"/>
      <c r="L746" s="63"/>
      <c r="M746" s="63"/>
      <c r="N746" s="63"/>
      <c r="O746" s="63"/>
      <c r="P746" s="63"/>
      <c r="Q746" s="63"/>
      <c r="R746" s="73"/>
      <c r="S746" s="63"/>
      <c r="T746" s="63"/>
      <c r="U746" s="63"/>
      <c r="V746" s="63"/>
      <c r="W746" s="63"/>
      <c r="X746" s="63"/>
      <c r="Y746" s="63"/>
      <c r="Z746" s="63"/>
      <c r="AA746" s="63"/>
      <c r="AB746" s="63"/>
      <c r="AC746" s="101"/>
    </row>
    <row r="747" spans="2:29">
      <c r="B747" s="63"/>
      <c r="C747" s="99"/>
      <c r="D747" s="63"/>
      <c r="E747" s="100"/>
      <c r="F747" s="71"/>
      <c r="G747" s="63"/>
      <c r="H747" s="63"/>
      <c r="I747" s="63"/>
      <c r="J747" s="63"/>
      <c r="K747" s="63"/>
      <c r="L747" s="63"/>
      <c r="M747" s="63"/>
      <c r="N747" s="63"/>
      <c r="O747" s="63"/>
      <c r="P747" s="63"/>
      <c r="Q747" s="63"/>
      <c r="R747" s="73"/>
      <c r="S747" s="63"/>
      <c r="T747" s="63"/>
      <c r="U747" s="63"/>
      <c r="V747" s="63"/>
      <c r="W747" s="63"/>
      <c r="X747" s="63"/>
      <c r="Y747" s="63"/>
      <c r="Z747" s="63"/>
      <c r="AA747" s="63"/>
      <c r="AB747" s="63"/>
      <c r="AC747" s="101"/>
    </row>
    <row r="748" spans="2:29">
      <c r="B748" s="63"/>
      <c r="C748" s="99"/>
      <c r="D748" s="63"/>
      <c r="E748" s="100"/>
      <c r="F748" s="71"/>
      <c r="G748" s="63"/>
      <c r="H748" s="63"/>
      <c r="I748" s="63"/>
      <c r="J748" s="63"/>
      <c r="K748" s="63"/>
      <c r="L748" s="63"/>
      <c r="M748" s="63"/>
      <c r="N748" s="63"/>
      <c r="O748" s="63"/>
      <c r="P748" s="63"/>
      <c r="Q748" s="63"/>
      <c r="R748" s="73"/>
      <c r="S748" s="63"/>
      <c r="T748" s="63"/>
      <c r="U748" s="63"/>
      <c r="V748" s="63"/>
      <c r="W748" s="63"/>
      <c r="X748" s="63"/>
      <c r="Y748" s="63"/>
      <c r="Z748" s="63"/>
      <c r="AA748" s="63"/>
      <c r="AB748" s="63"/>
      <c r="AC748" s="101"/>
    </row>
    <row r="749" spans="2:29">
      <c r="B749" s="63"/>
      <c r="C749" s="99"/>
      <c r="D749" s="63"/>
      <c r="E749" s="100"/>
      <c r="F749" s="71"/>
      <c r="G749" s="63"/>
      <c r="H749" s="63"/>
      <c r="I749" s="63"/>
      <c r="J749" s="63"/>
      <c r="K749" s="63"/>
      <c r="L749" s="63"/>
      <c r="M749" s="63"/>
      <c r="N749" s="63"/>
      <c r="O749" s="63"/>
      <c r="P749" s="63"/>
      <c r="Q749" s="63"/>
      <c r="R749" s="73"/>
      <c r="S749" s="63"/>
      <c r="T749" s="63"/>
      <c r="U749" s="63"/>
      <c r="V749" s="63"/>
      <c r="W749" s="63"/>
      <c r="X749" s="63"/>
      <c r="Y749" s="63"/>
      <c r="Z749" s="63"/>
      <c r="AA749" s="63"/>
      <c r="AB749" s="63"/>
      <c r="AC749" s="101"/>
    </row>
    <row r="750" spans="2:29">
      <c r="B750" s="63"/>
      <c r="C750" s="99"/>
      <c r="D750" s="63"/>
      <c r="E750" s="100"/>
      <c r="F750" s="71"/>
      <c r="G750" s="63"/>
      <c r="H750" s="63"/>
      <c r="I750" s="63"/>
      <c r="J750" s="63"/>
      <c r="K750" s="63"/>
      <c r="L750" s="63"/>
      <c r="M750" s="63"/>
      <c r="N750" s="63"/>
      <c r="O750" s="63"/>
      <c r="P750" s="63"/>
      <c r="Q750" s="63"/>
      <c r="R750" s="73"/>
      <c r="S750" s="63"/>
      <c r="T750" s="63"/>
      <c r="U750" s="63"/>
      <c r="V750" s="63"/>
      <c r="W750" s="63"/>
      <c r="X750" s="63"/>
      <c r="Y750" s="63"/>
      <c r="Z750" s="63"/>
      <c r="AA750" s="63"/>
      <c r="AB750" s="63"/>
      <c r="AC750" s="101"/>
    </row>
    <row r="751" spans="2:29">
      <c r="B751" s="63"/>
      <c r="C751" s="99"/>
      <c r="D751" s="63"/>
      <c r="E751" s="100"/>
      <c r="F751" s="71"/>
      <c r="G751" s="63"/>
      <c r="H751" s="63"/>
      <c r="I751" s="63"/>
      <c r="J751" s="63"/>
      <c r="K751" s="63"/>
      <c r="L751" s="63"/>
      <c r="M751" s="63"/>
      <c r="N751" s="63"/>
      <c r="O751" s="63"/>
      <c r="P751" s="63"/>
      <c r="Q751" s="63"/>
      <c r="R751" s="73"/>
      <c r="S751" s="63"/>
      <c r="T751" s="63"/>
      <c r="U751" s="63"/>
      <c r="V751" s="63"/>
      <c r="W751" s="63"/>
      <c r="X751" s="63"/>
      <c r="Y751" s="63"/>
      <c r="Z751" s="63"/>
      <c r="AA751" s="63"/>
      <c r="AB751" s="63"/>
      <c r="AC751" s="101"/>
    </row>
    <row r="752" spans="2:29">
      <c r="B752" s="63"/>
      <c r="C752" s="99"/>
      <c r="D752" s="63"/>
      <c r="E752" s="100"/>
      <c r="F752" s="71"/>
      <c r="G752" s="63"/>
      <c r="H752" s="63"/>
      <c r="I752" s="63"/>
      <c r="J752" s="63"/>
      <c r="K752" s="63"/>
      <c r="L752" s="63"/>
      <c r="M752" s="63"/>
      <c r="N752" s="63"/>
      <c r="O752" s="63"/>
      <c r="P752" s="63"/>
      <c r="Q752" s="63"/>
      <c r="R752" s="73"/>
      <c r="S752" s="63"/>
      <c r="T752" s="63"/>
      <c r="U752" s="63"/>
      <c r="V752" s="63"/>
      <c r="W752" s="63"/>
      <c r="X752" s="63"/>
      <c r="Y752" s="63"/>
      <c r="Z752" s="63"/>
      <c r="AA752" s="63"/>
      <c r="AB752" s="63"/>
      <c r="AC752" s="101"/>
    </row>
    <row r="753" spans="2:29">
      <c r="B753" s="63"/>
      <c r="C753" s="99"/>
      <c r="D753" s="63"/>
      <c r="E753" s="100"/>
      <c r="F753" s="71"/>
      <c r="G753" s="63"/>
      <c r="H753" s="63"/>
      <c r="I753" s="63"/>
      <c r="J753" s="63"/>
      <c r="K753" s="63"/>
      <c r="L753" s="63"/>
      <c r="M753" s="63"/>
      <c r="N753" s="63"/>
      <c r="O753" s="63"/>
      <c r="P753" s="63"/>
      <c r="Q753" s="63"/>
      <c r="R753" s="73"/>
      <c r="S753" s="63"/>
      <c r="T753" s="63"/>
      <c r="U753" s="63"/>
      <c r="V753" s="63"/>
      <c r="W753" s="63"/>
      <c r="X753" s="63"/>
      <c r="Y753" s="63"/>
      <c r="Z753" s="63"/>
      <c r="AA753" s="63"/>
      <c r="AB753" s="63"/>
      <c r="AC753" s="101"/>
    </row>
    <row r="754" spans="2:29">
      <c r="B754" s="63"/>
      <c r="C754" s="99"/>
      <c r="D754" s="63"/>
      <c r="E754" s="100"/>
      <c r="F754" s="71"/>
      <c r="G754" s="63"/>
      <c r="H754" s="63"/>
      <c r="I754" s="63"/>
      <c r="J754" s="63"/>
      <c r="K754" s="63"/>
      <c r="L754" s="63"/>
      <c r="M754" s="63"/>
      <c r="N754" s="63"/>
      <c r="O754" s="63"/>
      <c r="P754" s="63"/>
      <c r="Q754" s="63"/>
      <c r="R754" s="73"/>
      <c r="S754" s="63"/>
      <c r="T754" s="63"/>
      <c r="U754" s="63"/>
      <c r="V754" s="63"/>
      <c r="W754" s="63"/>
      <c r="X754" s="63"/>
      <c r="Y754" s="63"/>
      <c r="Z754" s="63"/>
      <c r="AA754" s="63"/>
      <c r="AB754" s="63"/>
      <c r="AC754" s="101"/>
    </row>
    <row r="755" spans="2:29">
      <c r="B755" s="63"/>
      <c r="C755" s="99"/>
      <c r="D755" s="63"/>
      <c r="E755" s="100"/>
      <c r="F755" s="71"/>
      <c r="G755" s="63"/>
      <c r="H755" s="63"/>
      <c r="I755" s="63"/>
      <c r="J755" s="63"/>
      <c r="K755" s="63"/>
      <c r="L755" s="63"/>
      <c r="M755" s="63"/>
      <c r="N755" s="63"/>
      <c r="O755" s="63"/>
      <c r="P755" s="63"/>
      <c r="Q755" s="63"/>
      <c r="R755" s="73"/>
      <c r="S755" s="63"/>
      <c r="T755" s="63"/>
      <c r="U755" s="63"/>
      <c r="V755" s="63"/>
      <c r="W755" s="63"/>
      <c r="X755" s="63"/>
      <c r="Y755" s="63"/>
      <c r="Z755" s="63"/>
      <c r="AA755" s="63"/>
      <c r="AB755" s="63"/>
      <c r="AC755" s="101"/>
    </row>
    <row r="756" spans="2:29">
      <c r="B756" s="63"/>
      <c r="C756" s="99"/>
      <c r="D756" s="63"/>
      <c r="E756" s="100"/>
      <c r="F756" s="71"/>
      <c r="G756" s="63"/>
      <c r="H756" s="63"/>
      <c r="I756" s="63"/>
      <c r="J756" s="63"/>
      <c r="K756" s="63"/>
      <c r="L756" s="63"/>
      <c r="M756" s="63"/>
      <c r="N756" s="63"/>
      <c r="O756" s="63"/>
      <c r="P756" s="63"/>
      <c r="Q756" s="63"/>
      <c r="R756" s="73"/>
      <c r="S756" s="63"/>
      <c r="T756" s="63"/>
      <c r="U756" s="63"/>
      <c r="V756" s="63"/>
      <c r="W756" s="63"/>
      <c r="X756" s="63"/>
      <c r="Y756" s="63"/>
      <c r="Z756" s="63"/>
      <c r="AA756" s="63"/>
      <c r="AB756" s="63"/>
      <c r="AC756" s="101"/>
    </row>
    <row r="757" spans="2:29">
      <c r="B757" s="63"/>
      <c r="C757" s="99"/>
      <c r="D757" s="63"/>
      <c r="E757" s="100"/>
      <c r="F757" s="71"/>
      <c r="G757" s="63"/>
      <c r="H757" s="63"/>
      <c r="I757" s="63"/>
      <c r="J757" s="63"/>
      <c r="K757" s="63"/>
      <c r="L757" s="63"/>
      <c r="M757" s="63"/>
      <c r="N757" s="63"/>
      <c r="O757" s="63"/>
      <c r="P757" s="63"/>
      <c r="Q757" s="63"/>
      <c r="R757" s="73"/>
      <c r="S757" s="63"/>
      <c r="T757" s="63"/>
      <c r="U757" s="63"/>
      <c r="V757" s="63"/>
      <c r="W757" s="63"/>
      <c r="X757" s="63"/>
      <c r="Y757" s="63"/>
      <c r="Z757" s="63"/>
      <c r="AA757" s="63"/>
      <c r="AB757" s="63"/>
      <c r="AC757" s="101"/>
    </row>
    <row r="758" spans="2:29">
      <c r="B758" s="63"/>
      <c r="C758" s="99"/>
      <c r="D758" s="63"/>
      <c r="E758" s="100"/>
      <c r="F758" s="71"/>
      <c r="G758" s="63"/>
      <c r="H758" s="63"/>
      <c r="I758" s="63"/>
      <c r="J758" s="63"/>
      <c r="K758" s="63"/>
      <c r="L758" s="63"/>
      <c r="M758" s="63"/>
      <c r="N758" s="63"/>
      <c r="O758" s="63"/>
      <c r="P758" s="63"/>
      <c r="Q758" s="63"/>
      <c r="R758" s="73"/>
      <c r="S758" s="63"/>
      <c r="T758" s="63"/>
      <c r="U758" s="63"/>
      <c r="V758" s="63"/>
      <c r="W758" s="63"/>
      <c r="X758" s="63"/>
      <c r="Y758" s="63"/>
      <c r="Z758" s="63"/>
      <c r="AA758" s="63"/>
      <c r="AB758" s="63"/>
      <c r="AC758" s="101"/>
    </row>
    <row r="759" spans="2:29">
      <c r="B759" s="63"/>
      <c r="C759" s="99"/>
      <c r="D759" s="63"/>
      <c r="E759" s="100"/>
      <c r="F759" s="71"/>
      <c r="G759" s="63"/>
      <c r="H759" s="63"/>
      <c r="I759" s="63"/>
      <c r="J759" s="63"/>
      <c r="K759" s="63"/>
      <c r="L759" s="63"/>
      <c r="M759" s="63"/>
      <c r="N759" s="63"/>
      <c r="O759" s="63"/>
      <c r="P759" s="63"/>
      <c r="Q759" s="63"/>
      <c r="R759" s="73"/>
      <c r="S759" s="63"/>
      <c r="T759" s="63"/>
      <c r="U759" s="63"/>
      <c r="V759" s="63"/>
      <c r="W759" s="63"/>
      <c r="X759" s="63"/>
      <c r="Y759" s="63"/>
      <c r="Z759" s="63"/>
      <c r="AA759" s="63"/>
      <c r="AB759" s="63"/>
      <c r="AC759" s="101"/>
    </row>
    <row r="760" spans="2:29">
      <c r="B760" s="63"/>
      <c r="C760" s="99"/>
      <c r="D760" s="63"/>
      <c r="E760" s="100"/>
      <c r="F760" s="71"/>
      <c r="G760" s="63"/>
      <c r="H760" s="63"/>
      <c r="I760" s="63"/>
      <c r="J760" s="63"/>
      <c r="K760" s="63"/>
      <c r="L760" s="63"/>
      <c r="M760" s="63"/>
      <c r="N760" s="63"/>
      <c r="O760" s="63"/>
      <c r="P760" s="63"/>
      <c r="Q760" s="63"/>
      <c r="R760" s="73"/>
      <c r="S760" s="63"/>
      <c r="T760" s="63"/>
      <c r="U760" s="63"/>
      <c r="V760" s="63"/>
      <c r="W760" s="63"/>
      <c r="X760" s="63"/>
      <c r="Y760" s="63"/>
      <c r="Z760" s="63"/>
      <c r="AA760" s="63"/>
      <c r="AB760" s="63"/>
      <c r="AC760" s="101"/>
    </row>
    <row r="761" spans="2:29">
      <c r="B761" s="63"/>
      <c r="C761" s="99"/>
      <c r="D761" s="63"/>
      <c r="E761" s="100"/>
      <c r="F761" s="71"/>
      <c r="G761" s="63"/>
      <c r="H761" s="63"/>
      <c r="I761" s="63"/>
      <c r="J761" s="63"/>
      <c r="K761" s="63"/>
      <c r="L761" s="63"/>
      <c r="M761" s="63"/>
      <c r="N761" s="63"/>
      <c r="O761" s="63"/>
      <c r="P761" s="63"/>
      <c r="Q761" s="63"/>
      <c r="R761" s="73"/>
      <c r="S761" s="63"/>
      <c r="T761" s="63"/>
      <c r="U761" s="63"/>
      <c r="V761" s="63"/>
      <c r="W761" s="63"/>
      <c r="X761" s="63"/>
      <c r="Y761" s="63"/>
      <c r="Z761" s="63"/>
      <c r="AA761" s="63"/>
      <c r="AB761" s="63"/>
      <c r="AC761" s="101"/>
    </row>
    <row r="762" spans="2:29">
      <c r="B762" s="63"/>
      <c r="C762" s="99"/>
      <c r="D762" s="63"/>
      <c r="E762" s="100"/>
      <c r="F762" s="71"/>
      <c r="G762" s="63"/>
      <c r="H762" s="63"/>
      <c r="I762" s="63"/>
      <c r="J762" s="63"/>
      <c r="K762" s="63"/>
      <c r="L762" s="63"/>
      <c r="M762" s="63"/>
      <c r="N762" s="63"/>
      <c r="O762" s="63"/>
      <c r="P762" s="63"/>
      <c r="Q762" s="63"/>
      <c r="R762" s="73"/>
      <c r="S762" s="63"/>
      <c r="T762" s="63"/>
      <c r="U762" s="63"/>
      <c r="V762" s="63"/>
      <c r="W762" s="63"/>
      <c r="X762" s="63"/>
      <c r="Y762" s="63"/>
      <c r="Z762" s="63"/>
      <c r="AA762" s="63"/>
      <c r="AB762" s="63"/>
      <c r="AC762" s="101"/>
    </row>
    <row r="763" spans="2:29">
      <c r="B763" s="63"/>
      <c r="C763" s="99"/>
      <c r="D763" s="63"/>
      <c r="E763" s="100"/>
      <c r="F763" s="71"/>
      <c r="G763" s="63"/>
      <c r="H763" s="63"/>
      <c r="I763" s="63"/>
      <c r="J763" s="63"/>
      <c r="K763" s="63"/>
      <c r="L763" s="63"/>
      <c r="M763" s="63"/>
      <c r="N763" s="63"/>
      <c r="O763" s="63"/>
      <c r="P763" s="63"/>
      <c r="Q763" s="63"/>
      <c r="R763" s="73"/>
      <c r="S763" s="63"/>
      <c r="T763" s="63"/>
      <c r="U763" s="63"/>
      <c r="V763" s="63"/>
      <c r="W763" s="63"/>
      <c r="X763" s="63"/>
      <c r="Y763" s="63"/>
      <c r="Z763" s="63"/>
      <c r="AA763" s="63"/>
      <c r="AB763" s="63"/>
      <c r="AC763" s="101"/>
    </row>
    <row r="764" spans="2:29">
      <c r="B764" s="63"/>
      <c r="C764" s="99"/>
      <c r="D764" s="63"/>
      <c r="E764" s="100"/>
      <c r="F764" s="71"/>
      <c r="G764" s="63"/>
      <c r="H764" s="63"/>
      <c r="I764" s="63"/>
      <c r="J764" s="63"/>
      <c r="K764" s="63"/>
      <c r="L764" s="63"/>
      <c r="M764" s="63"/>
      <c r="N764" s="63"/>
      <c r="O764" s="63"/>
      <c r="P764" s="63"/>
      <c r="Q764" s="63"/>
      <c r="R764" s="73"/>
      <c r="S764" s="63"/>
      <c r="T764" s="63"/>
      <c r="U764" s="63"/>
      <c r="V764" s="63"/>
      <c r="W764" s="63"/>
      <c r="X764" s="63"/>
      <c r="Y764" s="63"/>
      <c r="Z764" s="63"/>
      <c r="AA764" s="63"/>
      <c r="AB764" s="63"/>
      <c r="AC764" s="101"/>
    </row>
    <row r="765" spans="2:29">
      <c r="B765" s="63"/>
      <c r="C765" s="99"/>
      <c r="D765" s="63"/>
      <c r="E765" s="100"/>
      <c r="F765" s="71"/>
      <c r="G765" s="63"/>
      <c r="H765" s="63"/>
      <c r="I765" s="63"/>
      <c r="J765" s="63"/>
      <c r="K765" s="63"/>
      <c r="L765" s="63"/>
      <c r="M765" s="63"/>
      <c r="N765" s="63"/>
      <c r="O765" s="63"/>
      <c r="P765" s="63"/>
      <c r="Q765" s="63"/>
      <c r="R765" s="73"/>
      <c r="S765" s="63"/>
      <c r="T765" s="63"/>
      <c r="U765" s="63"/>
      <c r="V765" s="63"/>
      <c r="W765" s="63"/>
      <c r="X765" s="63"/>
      <c r="Y765" s="63"/>
      <c r="Z765" s="63"/>
      <c r="AA765" s="63"/>
      <c r="AB765" s="63"/>
      <c r="AC765" s="101"/>
    </row>
    <row r="766" spans="2:29">
      <c r="B766" s="63"/>
      <c r="C766" s="99"/>
      <c r="D766" s="63"/>
      <c r="E766" s="100"/>
      <c r="F766" s="71"/>
      <c r="G766" s="63"/>
      <c r="H766" s="63"/>
      <c r="I766" s="63"/>
      <c r="J766" s="63"/>
      <c r="K766" s="63"/>
      <c r="L766" s="63"/>
      <c r="M766" s="63"/>
      <c r="N766" s="63"/>
      <c r="O766" s="63"/>
      <c r="P766" s="63"/>
      <c r="Q766" s="63"/>
      <c r="R766" s="73"/>
      <c r="S766" s="63"/>
      <c r="T766" s="63"/>
      <c r="U766" s="63"/>
      <c r="V766" s="63"/>
      <c r="W766" s="63"/>
      <c r="X766" s="63"/>
      <c r="Y766" s="63"/>
      <c r="Z766" s="63"/>
      <c r="AA766" s="63"/>
      <c r="AB766" s="63"/>
      <c r="AC766" s="101"/>
    </row>
    <row r="767" spans="2:29">
      <c r="B767" s="63"/>
      <c r="C767" s="99"/>
      <c r="D767" s="63"/>
      <c r="E767" s="100"/>
      <c r="F767" s="71"/>
      <c r="G767" s="63"/>
      <c r="H767" s="63"/>
      <c r="I767" s="63"/>
      <c r="J767" s="63"/>
      <c r="K767" s="63"/>
      <c r="L767" s="63"/>
      <c r="M767" s="63"/>
      <c r="N767" s="63"/>
      <c r="O767" s="63"/>
      <c r="P767" s="63"/>
      <c r="Q767" s="63"/>
      <c r="R767" s="73"/>
      <c r="S767" s="63"/>
      <c r="T767" s="63"/>
      <c r="U767" s="63"/>
      <c r="V767" s="63"/>
      <c r="W767" s="63"/>
      <c r="X767" s="63"/>
      <c r="Y767" s="63"/>
      <c r="Z767" s="63"/>
      <c r="AA767" s="63"/>
      <c r="AB767" s="63"/>
      <c r="AC767" s="101"/>
    </row>
    <row r="768" spans="2:29">
      <c r="B768" s="63"/>
      <c r="C768" s="99"/>
      <c r="D768" s="63"/>
      <c r="E768" s="100"/>
      <c r="F768" s="71"/>
      <c r="G768" s="63"/>
      <c r="H768" s="63"/>
      <c r="I768" s="63"/>
      <c r="J768" s="63"/>
      <c r="K768" s="63"/>
      <c r="L768" s="63"/>
      <c r="M768" s="63"/>
      <c r="N768" s="63"/>
      <c r="O768" s="63"/>
      <c r="P768" s="63"/>
      <c r="Q768" s="63"/>
      <c r="R768" s="73"/>
      <c r="S768" s="63"/>
      <c r="T768" s="63"/>
      <c r="U768" s="63"/>
      <c r="V768" s="63"/>
      <c r="W768" s="63"/>
      <c r="X768" s="63"/>
      <c r="Y768" s="63"/>
      <c r="Z768" s="63"/>
      <c r="AA768" s="63"/>
      <c r="AB768" s="63"/>
      <c r="AC768" s="101"/>
    </row>
    <row r="769" spans="2:29">
      <c r="B769" s="63"/>
      <c r="C769" s="99"/>
      <c r="D769" s="63"/>
      <c r="E769" s="100"/>
      <c r="F769" s="71"/>
      <c r="G769" s="63"/>
      <c r="H769" s="63"/>
      <c r="I769" s="63"/>
      <c r="J769" s="63"/>
      <c r="K769" s="63"/>
      <c r="L769" s="63"/>
      <c r="M769" s="63"/>
      <c r="N769" s="63"/>
      <c r="O769" s="63"/>
      <c r="P769" s="63"/>
      <c r="Q769" s="63"/>
      <c r="R769" s="73"/>
      <c r="S769" s="63"/>
      <c r="T769" s="63"/>
      <c r="U769" s="63"/>
      <c r="V769" s="63"/>
      <c r="W769" s="63"/>
      <c r="X769" s="63"/>
      <c r="Y769" s="63"/>
      <c r="Z769" s="63"/>
      <c r="AA769" s="63"/>
      <c r="AB769" s="63"/>
      <c r="AC769" s="101"/>
    </row>
    <row r="770" spans="2:29">
      <c r="B770" s="63"/>
      <c r="C770" s="99"/>
      <c r="D770" s="63"/>
      <c r="E770" s="100"/>
      <c r="F770" s="71"/>
      <c r="G770" s="63"/>
      <c r="H770" s="63"/>
      <c r="I770" s="63"/>
      <c r="J770" s="63"/>
      <c r="K770" s="63"/>
      <c r="L770" s="63"/>
      <c r="M770" s="63"/>
      <c r="N770" s="63"/>
      <c r="O770" s="63"/>
      <c r="P770" s="63"/>
      <c r="Q770" s="63"/>
      <c r="R770" s="73"/>
      <c r="S770" s="63"/>
      <c r="T770" s="63"/>
      <c r="U770" s="63"/>
      <c r="V770" s="63"/>
      <c r="W770" s="63"/>
      <c r="X770" s="63"/>
      <c r="Y770" s="63"/>
      <c r="Z770" s="63"/>
      <c r="AA770" s="63"/>
      <c r="AB770" s="63"/>
      <c r="AC770" s="101"/>
    </row>
    <row r="771" spans="2:29">
      <c r="B771" s="63"/>
      <c r="C771" s="99"/>
      <c r="D771" s="63"/>
      <c r="E771" s="100"/>
      <c r="F771" s="71"/>
      <c r="G771" s="63"/>
      <c r="H771" s="63"/>
      <c r="I771" s="63"/>
      <c r="J771" s="63"/>
      <c r="K771" s="63"/>
      <c r="L771" s="63"/>
      <c r="M771" s="63"/>
      <c r="N771" s="63"/>
      <c r="O771" s="63"/>
      <c r="P771" s="63"/>
      <c r="Q771" s="63"/>
      <c r="R771" s="73"/>
      <c r="S771" s="63"/>
      <c r="T771" s="63"/>
      <c r="U771" s="63"/>
      <c r="V771" s="63"/>
      <c r="W771" s="63"/>
      <c r="X771" s="63"/>
      <c r="Y771" s="63"/>
      <c r="Z771" s="63"/>
      <c r="AA771" s="63"/>
      <c r="AB771" s="63"/>
      <c r="AC771" s="101"/>
    </row>
    <row r="772" spans="2:29">
      <c r="B772" s="63"/>
      <c r="C772" s="99"/>
      <c r="D772" s="63"/>
      <c r="E772" s="100"/>
      <c r="F772" s="71"/>
      <c r="G772" s="63"/>
      <c r="H772" s="63"/>
      <c r="I772" s="63"/>
      <c r="J772" s="63"/>
      <c r="K772" s="63"/>
      <c r="L772" s="63"/>
      <c r="M772" s="63"/>
      <c r="N772" s="63"/>
      <c r="O772" s="63"/>
      <c r="P772" s="63"/>
      <c r="Q772" s="63"/>
      <c r="R772" s="73"/>
      <c r="S772" s="63"/>
      <c r="T772" s="63"/>
      <c r="U772" s="63"/>
      <c r="V772" s="63"/>
      <c r="W772" s="63"/>
      <c r="X772" s="63"/>
      <c r="Y772" s="63"/>
      <c r="Z772" s="63"/>
      <c r="AA772" s="63"/>
      <c r="AB772" s="63"/>
      <c r="AC772" s="101"/>
    </row>
    <row r="773" spans="2:29">
      <c r="B773" s="63"/>
      <c r="C773" s="99"/>
      <c r="D773" s="63"/>
      <c r="E773" s="100"/>
      <c r="F773" s="71"/>
      <c r="G773" s="63"/>
      <c r="H773" s="63"/>
      <c r="I773" s="63"/>
      <c r="J773" s="63"/>
      <c r="K773" s="63"/>
      <c r="L773" s="63"/>
      <c r="M773" s="63"/>
      <c r="N773" s="63"/>
      <c r="O773" s="63"/>
      <c r="P773" s="63"/>
      <c r="Q773" s="63"/>
      <c r="R773" s="73"/>
      <c r="S773" s="63"/>
      <c r="T773" s="63"/>
      <c r="U773" s="63"/>
      <c r="V773" s="63"/>
      <c r="W773" s="63"/>
      <c r="X773" s="63"/>
      <c r="Y773" s="63"/>
      <c r="Z773" s="63"/>
      <c r="AA773" s="63"/>
      <c r="AB773" s="63"/>
      <c r="AC773" s="101"/>
    </row>
    <row r="774" spans="2:29">
      <c r="B774" s="63"/>
      <c r="C774" s="99"/>
      <c r="D774" s="63"/>
      <c r="E774" s="100"/>
      <c r="F774" s="71"/>
      <c r="G774" s="63"/>
      <c r="H774" s="63"/>
      <c r="I774" s="63"/>
      <c r="J774" s="63"/>
      <c r="K774" s="63"/>
      <c r="L774" s="63"/>
      <c r="M774" s="63"/>
      <c r="N774" s="63"/>
      <c r="O774" s="63"/>
      <c r="P774" s="63"/>
      <c r="Q774" s="63"/>
      <c r="R774" s="73"/>
      <c r="S774" s="63"/>
      <c r="T774" s="63"/>
      <c r="U774" s="63"/>
      <c r="V774" s="63"/>
      <c r="W774" s="63"/>
      <c r="X774" s="63"/>
      <c r="Y774" s="63"/>
      <c r="Z774" s="63"/>
      <c r="AA774" s="63"/>
      <c r="AB774" s="63"/>
      <c r="AC774" s="101"/>
    </row>
    <row r="775" spans="2:29">
      <c r="B775" s="63"/>
      <c r="C775" s="99"/>
      <c r="D775" s="63"/>
      <c r="E775" s="100"/>
      <c r="F775" s="71"/>
      <c r="G775" s="63"/>
      <c r="H775" s="63"/>
      <c r="I775" s="63"/>
      <c r="J775" s="63"/>
      <c r="K775" s="63"/>
      <c r="L775" s="63"/>
      <c r="M775" s="63"/>
      <c r="N775" s="63"/>
      <c r="O775" s="63"/>
      <c r="P775" s="63"/>
      <c r="Q775" s="63"/>
      <c r="R775" s="73"/>
      <c r="S775" s="63"/>
      <c r="T775" s="63"/>
      <c r="U775" s="63"/>
      <c r="V775" s="63"/>
      <c r="W775" s="63"/>
      <c r="X775" s="63"/>
      <c r="Y775" s="63"/>
      <c r="Z775" s="63"/>
      <c r="AA775" s="63"/>
      <c r="AB775" s="63"/>
      <c r="AC775" s="101"/>
    </row>
    <row r="776" spans="2:29">
      <c r="B776" s="63"/>
      <c r="C776" s="99"/>
      <c r="D776" s="63"/>
      <c r="E776" s="100"/>
      <c r="F776" s="71"/>
      <c r="G776" s="63"/>
      <c r="H776" s="63"/>
      <c r="I776" s="63"/>
      <c r="J776" s="63"/>
      <c r="K776" s="63"/>
      <c r="L776" s="63"/>
      <c r="M776" s="63"/>
      <c r="N776" s="63"/>
      <c r="O776" s="63"/>
      <c r="P776" s="63"/>
      <c r="Q776" s="63"/>
      <c r="R776" s="73"/>
      <c r="S776" s="63"/>
      <c r="T776" s="63"/>
      <c r="U776" s="63"/>
      <c r="V776" s="63"/>
      <c r="W776" s="63"/>
      <c r="X776" s="63"/>
      <c r="Y776" s="63"/>
      <c r="Z776" s="63"/>
      <c r="AA776" s="63"/>
      <c r="AB776" s="63"/>
      <c r="AC776" s="101"/>
    </row>
    <row r="777" spans="2:29">
      <c r="B777" s="63"/>
      <c r="C777" s="99"/>
      <c r="D777" s="63"/>
      <c r="E777" s="100"/>
      <c r="F777" s="71"/>
      <c r="G777" s="63"/>
      <c r="H777" s="63"/>
      <c r="I777" s="63"/>
      <c r="J777" s="63"/>
      <c r="K777" s="63"/>
      <c r="L777" s="63"/>
      <c r="M777" s="63"/>
      <c r="N777" s="63"/>
      <c r="O777" s="63"/>
      <c r="P777" s="63"/>
      <c r="Q777" s="63"/>
      <c r="R777" s="73"/>
      <c r="S777" s="63"/>
      <c r="T777" s="63"/>
      <c r="U777" s="63"/>
      <c r="V777" s="63"/>
      <c r="W777" s="63"/>
      <c r="X777" s="63"/>
      <c r="Y777" s="63"/>
      <c r="Z777" s="63"/>
      <c r="AA777" s="63"/>
      <c r="AB777" s="63"/>
      <c r="AC777" s="101"/>
    </row>
    <row r="778" spans="2:29">
      <c r="B778" s="63"/>
      <c r="C778" s="99"/>
      <c r="D778" s="63"/>
      <c r="E778" s="100"/>
      <c r="F778" s="71"/>
      <c r="G778" s="63"/>
      <c r="H778" s="63"/>
      <c r="I778" s="63"/>
      <c r="J778" s="63"/>
      <c r="K778" s="63"/>
      <c r="L778" s="63"/>
      <c r="M778" s="63"/>
      <c r="N778" s="63"/>
      <c r="O778" s="63"/>
      <c r="P778" s="63"/>
      <c r="Q778" s="63"/>
      <c r="R778" s="73"/>
      <c r="S778" s="63"/>
      <c r="T778" s="63"/>
      <c r="U778" s="63"/>
      <c r="V778" s="63"/>
      <c r="W778" s="63"/>
      <c r="X778" s="63"/>
      <c r="Y778" s="63"/>
      <c r="Z778" s="63"/>
      <c r="AA778" s="63"/>
      <c r="AB778" s="63"/>
      <c r="AC778" s="101"/>
    </row>
    <row r="779" spans="2:29">
      <c r="B779" s="63"/>
      <c r="C779" s="99"/>
      <c r="D779" s="63"/>
      <c r="E779" s="100"/>
      <c r="F779" s="71"/>
      <c r="G779" s="63"/>
      <c r="H779" s="63"/>
      <c r="I779" s="63"/>
      <c r="J779" s="63"/>
      <c r="K779" s="63"/>
      <c r="L779" s="63"/>
      <c r="M779" s="63"/>
      <c r="N779" s="63"/>
      <c r="O779" s="63"/>
      <c r="P779" s="63"/>
      <c r="Q779" s="63"/>
      <c r="R779" s="73"/>
      <c r="S779" s="63"/>
      <c r="T779" s="63"/>
      <c r="U779" s="63"/>
      <c r="V779" s="63"/>
      <c r="W779" s="63"/>
      <c r="X779" s="63"/>
      <c r="Y779" s="63"/>
      <c r="Z779" s="63"/>
      <c r="AA779" s="63"/>
      <c r="AB779" s="63"/>
      <c r="AC779" s="101"/>
    </row>
    <row r="780" spans="2:29">
      <c r="B780" s="63"/>
      <c r="C780" s="99"/>
      <c r="D780" s="63"/>
      <c r="E780" s="100"/>
      <c r="F780" s="71"/>
      <c r="G780" s="63"/>
      <c r="H780" s="63"/>
      <c r="I780" s="63"/>
      <c r="J780" s="63"/>
      <c r="K780" s="63"/>
      <c r="L780" s="63"/>
      <c r="M780" s="63"/>
      <c r="N780" s="63"/>
      <c r="O780" s="63"/>
      <c r="P780" s="63"/>
      <c r="Q780" s="63"/>
      <c r="R780" s="73"/>
      <c r="S780" s="63"/>
      <c r="T780" s="63"/>
      <c r="U780" s="63"/>
      <c r="V780" s="63"/>
      <c r="W780" s="63"/>
      <c r="X780" s="63"/>
      <c r="Y780" s="63"/>
      <c r="Z780" s="63"/>
      <c r="AA780" s="63"/>
      <c r="AB780" s="63"/>
      <c r="AC780" s="101"/>
    </row>
    <row r="781" spans="2:29">
      <c r="B781" s="63"/>
      <c r="C781" s="99"/>
      <c r="D781" s="63"/>
      <c r="E781" s="100"/>
      <c r="F781" s="71"/>
      <c r="G781" s="63"/>
      <c r="H781" s="63"/>
      <c r="I781" s="63"/>
      <c r="J781" s="63"/>
      <c r="K781" s="63"/>
      <c r="L781" s="63"/>
      <c r="M781" s="63"/>
      <c r="N781" s="63"/>
      <c r="O781" s="63"/>
      <c r="P781" s="63"/>
      <c r="Q781" s="63"/>
      <c r="R781" s="73"/>
      <c r="S781" s="63"/>
      <c r="T781" s="63"/>
      <c r="U781" s="63"/>
      <c r="V781" s="63"/>
      <c r="W781" s="63"/>
      <c r="X781" s="63"/>
      <c r="Y781" s="63"/>
      <c r="Z781" s="63"/>
      <c r="AA781" s="63"/>
      <c r="AB781" s="63"/>
      <c r="AC781" s="101"/>
    </row>
    <row r="782" spans="2:29">
      <c r="B782" s="63"/>
      <c r="C782" s="99"/>
      <c r="D782" s="63"/>
      <c r="E782" s="100"/>
      <c r="F782" s="71"/>
      <c r="G782" s="63"/>
      <c r="H782" s="63"/>
      <c r="I782" s="63"/>
      <c r="J782" s="63"/>
      <c r="K782" s="63"/>
      <c r="L782" s="63"/>
      <c r="M782" s="63"/>
      <c r="N782" s="63"/>
      <c r="O782" s="63"/>
      <c r="P782" s="63"/>
      <c r="Q782" s="63"/>
      <c r="R782" s="73"/>
      <c r="S782" s="63"/>
      <c r="T782" s="63"/>
      <c r="U782" s="63"/>
      <c r="V782" s="63"/>
      <c r="W782" s="63"/>
      <c r="X782" s="63"/>
      <c r="Y782" s="63"/>
      <c r="Z782" s="63"/>
      <c r="AA782" s="63"/>
      <c r="AB782" s="63"/>
      <c r="AC782" s="101"/>
    </row>
    <row r="783" spans="2:29">
      <c r="B783" s="63"/>
      <c r="C783" s="99"/>
      <c r="D783" s="63"/>
      <c r="E783" s="100"/>
      <c r="F783" s="71"/>
      <c r="G783" s="63"/>
      <c r="H783" s="63"/>
      <c r="I783" s="63"/>
      <c r="J783" s="63"/>
      <c r="K783" s="63"/>
      <c r="L783" s="63"/>
      <c r="M783" s="63"/>
      <c r="N783" s="63"/>
      <c r="O783" s="63"/>
      <c r="P783" s="63"/>
      <c r="Q783" s="63"/>
      <c r="R783" s="73"/>
      <c r="S783" s="63"/>
      <c r="T783" s="63"/>
      <c r="U783" s="63"/>
      <c r="V783" s="63"/>
      <c r="W783" s="63"/>
      <c r="X783" s="63"/>
      <c r="Y783" s="63"/>
      <c r="Z783" s="63"/>
      <c r="AA783" s="63"/>
      <c r="AB783" s="63"/>
      <c r="AC783" s="101"/>
    </row>
    <row r="784" spans="2:29">
      <c r="B784" s="63"/>
      <c r="C784" s="99"/>
      <c r="D784" s="63"/>
      <c r="E784" s="100"/>
      <c r="F784" s="71"/>
      <c r="G784" s="63"/>
      <c r="H784" s="63"/>
      <c r="I784" s="63"/>
      <c r="J784" s="63"/>
      <c r="K784" s="63"/>
      <c r="L784" s="63"/>
      <c r="M784" s="63"/>
      <c r="N784" s="63"/>
      <c r="O784" s="63"/>
      <c r="P784" s="63"/>
      <c r="Q784" s="63"/>
      <c r="R784" s="73"/>
      <c r="S784" s="63"/>
      <c r="T784" s="63"/>
      <c r="U784" s="63"/>
      <c r="V784" s="63"/>
      <c r="W784" s="63"/>
      <c r="X784" s="63"/>
      <c r="Y784" s="63"/>
      <c r="Z784" s="63"/>
      <c r="AA784" s="63"/>
      <c r="AB784" s="63"/>
      <c r="AC784" s="101"/>
    </row>
    <row r="785" spans="2:29">
      <c r="B785" s="63"/>
      <c r="C785" s="99"/>
      <c r="D785" s="63"/>
      <c r="E785" s="100"/>
      <c r="F785" s="71"/>
      <c r="G785" s="63"/>
      <c r="H785" s="63"/>
      <c r="I785" s="63"/>
      <c r="J785" s="63"/>
      <c r="K785" s="63"/>
      <c r="L785" s="63"/>
      <c r="M785" s="63"/>
      <c r="N785" s="63"/>
      <c r="O785" s="63"/>
      <c r="P785" s="63"/>
      <c r="Q785" s="63"/>
      <c r="R785" s="73"/>
      <c r="S785" s="63"/>
      <c r="T785" s="63"/>
      <c r="U785" s="63"/>
      <c r="V785" s="63"/>
      <c r="W785" s="63"/>
      <c r="X785" s="63"/>
      <c r="Y785" s="63"/>
      <c r="Z785" s="63"/>
      <c r="AA785" s="63"/>
      <c r="AB785" s="63"/>
      <c r="AC785" s="101"/>
    </row>
    <row r="786" spans="2:29">
      <c r="B786" s="63"/>
      <c r="C786" s="99"/>
      <c r="D786" s="63"/>
      <c r="E786" s="100"/>
      <c r="F786" s="71"/>
      <c r="G786" s="63"/>
      <c r="H786" s="63"/>
      <c r="I786" s="63"/>
      <c r="J786" s="63"/>
      <c r="K786" s="63"/>
      <c r="L786" s="63"/>
      <c r="M786" s="63"/>
      <c r="N786" s="63"/>
      <c r="O786" s="63"/>
      <c r="P786" s="63"/>
      <c r="Q786" s="63"/>
      <c r="R786" s="73"/>
      <c r="S786" s="63"/>
      <c r="T786" s="63"/>
      <c r="U786" s="63"/>
      <c r="V786" s="63"/>
      <c r="W786" s="63"/>
      <c r="X786" s="63"/>
      <c r="Y786" s="63"/>
      <c r="Z786" s="63"/>
      <c r="AA786" s="63"/>
      <c r="AB786" s="63"/>
      <c r="AC786" s="101"/>
    </row>
    <row r="787" spans="2:29">
      <c r="B787" s="63"/>
      <c r="C787" s="99"/>
      <c r="D787" s="63"/>
      <c r="E787" s="100"/>
      <c r="F787" s="71"/>
      <c r="G787" s="63"/>
      <c r="H787" s="63"/>
      <c r="I787" s="63"/>
      <c r="J787" s="63"/>
      <c r="K787" s="63"/>
      <c r="L787" s="63"/>
      <c r="M787" s="63"/>
      <c r="N787" s="63"/>
      <c r="O787" s="63"/>
      <c r="P787" s="63"/>
      <c r="Q787" s="63"/>
      <c r="R787" s="73"/>
      <c r="S787" s="63"/>
      <c r="T787" s="63"/>
      <c r="U787" s="63"/>
      <c r="V787" s="63"/>
      <c r="W787" s="63"/>
      <c r="X787" s="63"/>
      <c r="Y787" s="63"/>
      <c r="Z787" s="63"/>
      <c r="AA787" s="63"/>
      <c r="AB787" s="63"/>
      <c r="AC787" s="101"/>
    </row>
    <row r="788" spans="2:29">
      <c r="B788" s="63"/>
      <c r="C788" s="99"/>
      <c r="D788" s="63"/>
      <c r="E788" s="100"/>
      <c r="F788" s="71"/>
      <c r="G788" s="63"/>
      <c r="H788" s="63"/>
      <c r="I788" s="63"/>
      <c r="J788" s="63"/>
      <c r="K788" s="63"/>
      <c r="L788" s="63"/>
      <c r="M788" s="63"/>
      <c r="N788" s="63"/>
      <c r="O788" s="63"/>
      <c r="P788" s="63"/>
      <c r="Q788" s="63"/>
      <c r="R788" s="73"/>
      <c r="S788" s="63"/>
      <c r="T788" s="63"/>
      <c r="U788" s="63"/>
      <c r="V788" s="63"/>
      <c r="W788" s="63"/>
      <c r="X788" s="63"/>
      <c r="Y788" s="63"/>
      <c r="Z788" s="63"/>
      <c r="AA788" s="63"/>
      <c r="AB788" s="63"/>
      <c r="AC788" s="101"/>
    </row>
  </sheetData>
  <mergeCells count="15">
    <mergeCell ref="G2:M2"/>
    <mergeCell ref="H10:R10"/>
    <mergeCell ref="G1:AD1"/>
    <mergeCell ref="C10:D11"/>
    <mergeCell ref="B6:F6"/>
    <mergeCell ref="B7:F7"/>
    <mergeCell ref="C8:E8"/>
    <mergeCell ref="AD11:AD12"/>
    <mergeCell ref="B10:B12"/>
    <mergeCell ref="E10:E12"/>
    <mergeCell ref="F10:F12"/>
    <mergeCell ref="G10:G12"/>
    <mergeCell ref="S10:AC10"/>
    <mergeCell ref="R11:R12"/>
    <mergeCell ref="AC11:AC12"/>
  </mergeCells>
  <phoneticPr fontId="36" type="noConversion"/>
  <conditionalFormatting sqref="R15:R19 R21:R27 R30:R42 R45:R49 R51:R58 R60:R65 R67:R71 R74:R75 R78:R82 R84:R85 R87:R92 R94:R102 R104:R108 R110:R116 R118:R119 R121:R125 R127:R129 R131:R135 R137:R140 R142:R155 R157:R159">
    <cfRule type="cellIs" dxfId="1" priority="4" operator="equal">
      <formula>H15</formula>
    </cfRule>
  </conditionalFormatting>
  <conditionalFormatting sqref="AC15:AC19 AC21:AC27 AC30:AC42 AC45:AC49 AC51:AC58 AC60:AC65 AC67:AC71 AC74:AC75 AC78:AC82 AC84:AC85 AC87:AC92 AC94:AC102 AC104:AC108 AC110:AC116 AC118:AC119 AC121:AC125 AC127:AC129 AC131:AC135 AC137:AC140 AC142:AC155 AC157:AC159">
    <cfRule type="cellIs" dxfId="0" priority="3" operator="equal">
      <formula>S15</formula>
    </cfRule>
  </conditionalFormatting>
  <pageMargins left="0.31496062992125984" right="0.31496062992125984" top="0.39370078740157483" bottom="0.39370078740157483" header="0.31496062992125984" footer="0.31496062992125984"/>
  <pageSetup paperSize="9" scale="39" fitToHeight="0" orientation="landscape" r:id="rId1"/>
  <drawing r:id="rId2"/>
  <legacyDrawing r:id="rId3"/>
  <oleObjects>
    <mc:AlternateContent xmlns:mc="http://schemas.openxmlformats.org/markup-compatibility/2006">
      <mc:Choice Requires="x14">
        <oleObject progId="CorelDraw.Graphic.17" shapeId="5121" r:id="rId4">
          <objectPr defaultSize="0" autoPict="0" r:id="rId5">
            <anchor moveWithCells="1">
              <from>
                <xdr:col>1</xdr:col>
                <xdr:colOff>47625</xdr:colOff>
                <xdr:row>0</xdr:row>
                <xdr:rowOff>57150</xdr:rowOff>
              </from>
              <to>
                <xdr:col>4</xdr:col>
                <xdr:colOff>1924050</xdr:colOff>
                <xdr:row>4</xdr:row>
                <xdr:rowOff>76200</xdr:rowOff>
              </to>
            </anchor>
          </objectPr>
        </oleObject>
      </mc:Choice>
      <mc:Fallback>
        <oleObject progId="CorelDraw.Graphic.17" shapeId="5121" r:id="rId4"/>
      </mc:Fallback>
    </mc:AlternateContent>
  </oleObject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333"/>
  <sheetViews>
    <sheetView view="pageBreakPreview" topLeftCell="A12" zoomScale="70" zoomScaleNormal="100" zoomScaleSheetLayoutView="70" workbookViewId="0">
      <selection activeCell="A18" sqref="A18:K39"/>
    </sheetView>
  </sheetViews>
  <sheetFormatPr defaultRowHeight="14.25"/>
  <cols>
    <col min="1" max="1" width="9.625" bestFit="1" customWidth="1"/>
    <col min="2" max="2" width="60" bestFit="1" customWidth="1"/>
    <col min="3" max="3" width="4.875" customWidth="1"/>
    <col min="4" max="4" width="12.375" bestFit="1" customWidth="1"/>
    <col min="5" max="5" width="57.875" style="195" customWidth="1"/>
    <col min="6" max="6" width="7.5" style="196" customWidth="1"/>
    <col min="7" max="12" width="7.75" customWidth="1"/>
    <col min="13" max="13" width="10.875" bestFit="1" customWidth="1"/>
    <col min="14" max="14" width="8.875" bestFit="1" customWidth="1"/>
    <col min="15" max="15" width="9.75" bestFit="1" customWidth="1"/>
    <col min="16" max="16" width="13.75" bestFit="1" customWidth="1"/>
  </cols>
  <sheetData>
    <row r="1" spans="1:16" ht="15">
      <c r="A1" s="1"/>
      <c r="B1" s="1" t="s">
        <v>0</v>
      </c>
      <c r="C1" s="1"/>
      <c r="D1" s="1"/>
      <c r="E1" s="1"/>
      <c r="F1" s="143"/>
      <c r="H1" s="348"/>
      <c r="I1" s="348"/>
    </row>
    <row r="2" spans="1:16" ht="38.25">
      <c r="A2" s="2"/>
      <c r="B2" s="2" t="s">
        <v>643</v>
      </c>
      <c r="C2" s="2"/>
      <c r="D2" s="2"/>
      <c r="E2" s="2"/>
      <c r="F2" s="143"/>
      <c r="H2" s="348"/>
      <c r="I2" s="348"/>
    </row>
    <row r="3" spans="1:16" ht="23.25">
      <c r="A3" s="392" t="s">
        <v>2604</v>
      </c>
      <c r="B3" s="392"/>
      <c r="C3" s="392"/>
      <c r="D3" s="392"/>
      <c r="E3" s="392"/>
      <c r="F3" s="392"/>
      <c r="G3" s="392"/>
      <c r="H3" s="392"/>
      <c r="I3" s="392"/>
      <c r="J3" s="392"/>
      <c r="K3" s="392"/>
      <c r="L3" s="392"/>
      <c r="M3" s="392"/>
      <c r="N3" s="392"/>
      <c r="O3" s="392"/>
      <c r="P3" s="392"/>
    </row>
    <row r="4" spans="1:16" s="144" customFormat="1" ht="30" customHeight="1">
      <c r="A4" s="393" t="s">
        <v>5</v>
      </c>
      <c r="B4" s="393" t="s">
        <v>2282</v>
      </c>
      <c r="C4" s="393" t="s">
        <v>17</v>
      </c>
      <c r="D4" s="395" t="s">
        <v>2283</v>
      </c>
      <c r="E4" s="397" t="s">
        <v>1138</v>
      </c>
      <c r="F4" s="398" t="s">
        <v>2284</v>
      </c>
      <c r="G4" s="398"/>
      <c r="H4" s="398"/>
      <c r="I4" s="398"/>
      <c r="J4" s="398"/>
      <c r="K4" s="398"/>
      <c r="L4" s="398"/>
      <c r="M4" s="398"/>
      <c r="N4" s="398"/>
      <c r="O4" s="398"/>
      <c r="P4" s="398"/>
    </row>
    <row r="5" spans="1:16" ht="30" customHeight="1">
      <c r="A5" s="394"/>
      <c r="B5" s="394"/>
      <c r="C5" s="394"/>
      <c r="D5" s="396"/>
      <c r="E5" s="397"/>
      <c r="F5" s="145" t="s">
        <v>2285</v>
      </c>
      <c r="G5" s="146" t="s">
        <v>2286</v>
      </c>
      <c r="H5" s="146" t="s">
        <v>2287</v>
      </c>
      <c r="I5" s="146" t="s">
        <v>2288</v>
      </c>
      <c r="J5" s="146" t="s">
        <v>2289</v>
      </c>
      <c r="K5" s="146" t="s">
        <v>2290</v>
      </c>
      <c r="L5" s="146" t="s">
        <v>2291</v>
      </c>
      <c r="M5" s="146" t="s">
        <v>2292</v>
      </c>
      <c r="N5" s="146" t="s">
        <v>2293</v>
      </c>
      <c r="O5" s="147" t="s">
        <v>2294</v>
      </c>
      <c r="P5" s="146" t="s">
        <v>2295</v>
      </c>
    </row>
    <row r="6" spans="1:16" ht="15">
      <c r="A6" s="148" t="s">
        <v>9</v>
      </c>
      <c r="B6" s="148" t="s">
        <v>645</v>
      </c>
      <c r="C6" s="149"/>
      <c r="D6" s="149"/>
      <c r="E6" s="150"/>
      <c r="F6" s="151"/>
      <c r="G6" s="152"/>
      <c r="H6" s="152"/>
      <c r="I6" s="152"/>
      <c r="J6" s="152"/>
      <c r="K6" s="152"/>
      <c r="L6" s="152"/>
      <c r="M6" s="152"/>
      <c r="N6" s="152"/>
      <c r="O6" s="152"/>
      <c r="P6" s="152"/>
    </row>
    <row r="7" spans="1:16" ht="15">
      <c r="A7" s="148" t="s">
        <v>21</v>
      </c>
      <c r="B7" s="148" t="s">
        <v>22</v>
      </c>
      <c r="C7" s="149"/>
      <c r="D7" s="149"/>
      <c r="E7" s="150"/>
      <c r="F7" s="151"/>
      <c r="G7" s="152"/>
      <c r="H7" s="152"/>
      <c r="I7" s="152"/>
      <c r="J7" s="152"/>
      <c r="K7" s="152"/>
      <c r="L7" s="152"/>
      <c r="M7" s="152"/>
      <c r="N7" s="152"/>
      <c r="O7" s="152"/>
      <c r="P7" s="152"/>
    </row>
    <row r="8" spans="1:16" ht="25.9" customHeight="1">
      <c r="A8" s="153" t="s">
        <v>23</v>
      </c>
      <c r="B8" s="153" t="s">
        <v>675</v>
      </c>
      <c r="C8" s="154" t="s">
        <v>25</v>
      </c>
      <c r="D8" s="155">
        <v>8</v>
      </c>
      <c r="E8" s="156" t="s">
        <v>2296</v>
      </c>
      <c r="F8" s="157"/>
      <c r="G8" s="158"/>
      <c r="H8" s="158"/>
      <c r="I8" s="158"/>
      <c r="J8" s="158"/>
      <c r="K8" s="158"/>
      <c r="L8" s="158"/>
      <c r="M8" s="158"/>
      <c r="N8" s="158"/>
      <c r="O8" s="159">
        <f>N9</f>
        <v>8</v>
      </c>
      <c r="P8" s="160">
        <f>D8-O8</f>
        <v>0</v>
      </c>
    </row>
    <row r="9" spans="1:16" ht="15">
      <c r="A9" s="161" t="s">
        <v>2297</v>
      </c>
      <c r="B9" s="161" t="s">
        <v>2298</v>
      </c>
      <c r="C9" s="162"/>
      <c r="D9" s="163"/>
      <c r="E9" s="164"/>
      <c r="F9" s="165">
        <v>1</v>
      </c>
      <c r="G9" s="166">
        <v>2</v>
      </c>
      <c r="H9" s="166"/>
      <c r="I9" s="166">
        <v>4</v>
      </c>
      <c r="J9" s="166"/>
      <c r="K9" s="166"/>
      <c r="L9" s="166"/>
      <c r="M9" s="166">
        <f>G9*I9</f>
        <v>8</v>
      </c>
      <c r="N9" s="166">
        <f>M9*F9</f>
        <v>8</v>
      </c>
      <c r="O9" s="167"/>
      <c r="P9" s="166"/>
    </row>
    <row r="10" spans="1:16" ht="38.25">
      <c r="A10" s="153" t="s">
        <v>26</v>
      </c>
      <c r="B10" s="153" t="s">
        <v>70</v>
      </c>
      <c r="C10" s="154" t="s">
        <v>71</v>
      </c>
      <c r="D10" s="155">
        <v>106.5</v>
      </c>
      <c r="E10" s="156" t="s">
        <v>2299</v>
      </c>
      <c r="F10" s="157"/>
      <c r="G10" s="158"/>
      <c r="H10" s="158"/>
      <c r="I10" s="158"/>
      <c r="J10" s="158"/>
      <c r="K10" s="158"/>
      <c r="L10" s="158"/>
      <c r="M10" s="158"/>
      <c r="N10" s="158"/>
      <c r="O10" s="159">
        <f>N11</f>
        <v>140</v>
      </c>
      <c r="P10" s="160">
        <f>D10-O10</f>
        <v>-33.5</v>
      </c>
    </row>
    <row r="11" spans="1:16" ht="15">
      <c r="A11" s="168" t="s">
        <v>2300</v>
      </c>
      <c r="B11" s="168" t="s">
        <v>2301</v>
      </c>
      <c r="C11" s="169"/>
      <c r="D11" s="163"/>
      <c r="E11" s="164" t="s">
        <v>2302</v>
      </c>
      <c r="F11" s="170">
        <v>1</v>
      </c>
      <c r="G11" s="166">
        <v>2</v>
      </c>
      <c r="H11" s="166"/>
      <c r="I11" s="166">
        <f>30+40</f>
        <v>70</v>
      </c>
      <c r="J11" s="166"/>
      <c r="K11" s="166"/>
      <c r="L11" s="166"/>
      <c r="M11" s="166">
        <f>G11*I11</f>
        <v>140</v>
      </c>
      <c r="N11" s="166">
        <f>M11*F11</f>
        <v>140</v>
      </c>
      <c r="O11" s="167"/>
      <c r="P11" s="166"/>
    </row>
    <row r="12" spans="1:16" ht="15">
      <c r="A12" s="171" t="s">
        <v>2303</v>
      </c>
      <c r="B12" s="171" t="s">
        <v>2304</v>
      </c>
      <c r="C12" s="172" t="s">
        <v>2305</v>
      </c>
      <c r="D12" s="173"/>
      <c r="E12" s="174"/>
      <c r="F12" s="175"/>
      <c r="G12" s="176"/>
      <c r="H12" s="176"/>
      <c r="I12" s="176"/>
      <c r="J12" s="176"/>
      <c r="K12" s="176"/>
      <c r="L12" s="176"/>
      <c r="M12" s="176"/>
      <c r="N12" s="176"/>
      <c r="O12" s="177">
        <f>N13</f>
        <v>6</v>
      </c>
      <c r="P12" s="176">
        <f>D12-O12</f>
        <v>-6</v>
      </c>
    </row>
    <row r="13" spans="1:16" ht="15">
      <c r="A13" s="168"/>
      <c r="B13" s="168" t="s">
        <v>2306</v>
      </c>
      <c r="C13" s="169"/>
      <c r="D13" s="163"/>
      <c r="E13" s="164"/>
      <c r="F13" s="170">
        <v>6</v>
      </c>
      <c r="G13" s="166"/>
      <c r="H13" s="166"/>
      <c r="I13" s="166"/>
      <c r="J13" s="166"/>
      <c r="K13" s="166"/>
      <c r="L13" s="166"/>
      <c r="M13" s="166">
        <f>F13</f>
        <v>6</v>
      </c>
      <c r="N13" s="166">
        <f>M13</f>
        <v>6</v>
      </c>
      <c r="O13" s="167"/>
      <c r="P13" s="166"/>
    </row>
    <row r="14" spans="1:16" ht="15">
      <c r="A14" s="171" t="s">
        <v>2307</v>
      </c>
      <c r="B14" s="171" t="s">
        <v>2308</v>
      </c>
      <c r="C14" s="172" t="s">
        <v>86</v>
      </c>
      <c r="D14" s="173"/>
      <c r="E14" s="174"/>
      <c r="F14" s="175"/>
      <c r="G14" s="176"/>
      <c r="H14" s="176"/>
      <c r="I14" s="176"/>
      <c r="J14" s="176"/>
      <c r="K14" s="176"/>
      <c r="L14" s="176"/>
      <c r="M14" s="176"/>
      <c r="N14" s="176"/>
      <c r="O14" s="177">
        <f>N15</f>
        <v>1</v>
      </c>
      <c r="P14" s="176">
        <f>D14-O14</f>
        <v>-1</v>
      </c>
    </row>
    <row r="15" spans="1:16" ht="15">
      <c r="A15" s="168"/>
      <c r="B15" s="168" t="s">
        <v>2309</v>
      </c>
      <c r="C15" s="169"/>
      <c r="D15" s="163"/>
      <c r="E15" s="164"/>
      <c r="F15" s="170">
        <v>1</v>
      </c>
      <c r="G15" s="166"/>
      <c r="H15" s="166"/>
      <c r="I15" s="166"/>
      <c r="J15" s="166"/>
      <c r="K15" s="166"/>
      <c r="L15" s="166"/>
      <c r="M15" s="166">
        <f>F15</f>
        <v>1</v>
      </c>
      <c r="N15" s="166">
        <f>M15</f>
        <v>1</v>
      </c>
      <c r="O15" s="167"/>
      <c r="P15" s="166"/>
    </row>
    <row r="16" spans="1:16" ht="15">
      <c r="A16" s="148" t="s">
        <v>28</v>
      </c>
      <c r="B16" s="148" t="s">
        <v>646</v>
      </c>
      <c r="C16" s="149"/>
      <c r="D16" s="149"/>
      <c r="E16" s="150"/>
      <c r="F16" s="151"/>
      <c r="G16" s="152"/>
      <c r="H16" s="152"/>
      <c r="I16" s="152"/>
      <c r="J16" s="152"/>
      <c r="K16" s="152"/>
      <c r="L16" s="152"/>
      <c r="M16" s="152"/>
      <c r="N16" s="152"/>
      <c r="O16" s="152"/>
      <c r="P16" s="152"/>
    </row>
    <row r="17" spans="1:16" ht="25.9" customHeight="1">
      <c r="A17" s="153" t="s">
        <v>29</v>
      </c>
      <c r="B17" s="153" t="s">
        <v>677</v>
      </c>
      <c r="C17" s="154" t="s">
        <v>30</v>
      </c>
      <c r="D17" s="155">
        <v>44.46</v>
      </c>
      <c r="E17" s="156"/>
      <c r="F17" s="157"/>
      <c r="G17" s="158"/>
      <c r="H17" s="158"/>
      <c r="I17" s="158"/>
      <c r="J17" s="158"/>
      <c r="K17" s="158"/>
      <c r="L17" s="158"/>
      <c r="M17" s="158"/>
      <c r="N17" s="158"/>
      <c r="O17" s="159">
        <f>SUM(N18:N44)</f>
        <v>38.4375</v>
      </c>
      <c r="P17" s="160">
        <f>D17-O17</f>
        <v>6.0225000000000009</v>
      </c>
    </row>
    <row r="18" spans="1:16" ht="15">
      <c r="A18" s="178" t="s">
        <v>2310</v>
      </c>
      <c r="B18" s="178" t="s">
        <v>2311</v>
      </c>
      <c r="C18" s="179"/>
      <c r="D18" s="180"/>
      <c r="E18" s="181" t="s">
        <v>2312</v>
      </c>
      <c r="F18" s="165">
        <v>1</v>
      </c>
      <c r="G18" s="166">
        <v>1.25</v>
      </c>
      <c r="H18" s="166"/>
      <c r="I18" s="166">
        <f>G18</f>
        <v>1.25</v>
      </c>
      <c r="J18" s="166"/>
      <c r="K18" s="166">
        <v>1.65</v>
      </c>
      <c r="L18" s="166"/>
      <c r="M18" s="166">
        <f>G18*I18*K18</f>
        <v>2.578125</v>
      </c>
      <c r="N18" s="166">
        <f>M18*F18</f>
        <v>2.578125</v>
      </c>
      <c r="O18" s="167"/>
      <c r="P18" s="166"/>
    </row>
    <row r="19" spans="1:16" ht="15">
      <c r="A19" s="178" t="s">
        <v>2313</v>
      </c>
      <c r="B19" s="178" t="s">
        <v>2314</v>
      </c>
      <c r="C19" s="179"/>
      <c r="D19" s="180"/>
      <c r="E19" s="181" t="s">
        <v>2315</v>
      </c>
      <c r="F19" s="165">
        <v>1</v>
      </c>
      <c r="G19" s="166">
        <v>1.25</v>
      </c>
      <c r="H19" s="166"/>
      <c r="I19" s="166">
        <f t="shared" ref="I19:I39" si="0">G19</f>
        <v>1.25</v>
      </c>
      <c r="J19" s="166"/>
      <c r="K19" s="166">
        <v>1.65</v>
      </c>
      <c r="L19" s="166"/>
      <c r="M19" s="166">
        <f t="shared" ref="M19:M44" si="1">G19*I19*K19</f>
        <v>2.578125</v>
      </c>
      <c r="N19" s="166">
        <f t="shared" ref="N19:N44" si="2">M19*F19</f>
        <v>2.578125</v>
      </c>
      <c r="O19" s="167"/>
      <c r="P19" s="166"/>
    </row>
    <row r="20" spans="1:16" ht="15">
      <c r="A20" s="178" t="s">
        <v>2316</v>
      </c>
      <c r="B20" s="178" t="s">
        <v>2317</v>
      </c>
      <c r="C20" s="179"/>
      <c r="D20" s="180"/>
      <c r="E20" s="181" t="s">
        <v>2318</v>
      </c>
      <c r="F20" s="165">
        <v>1</v>
      </c>
      <c r="G20" s="166">
        <v>1.25</v>
      </c>
      <c r="H20" s="166"/>
      <c r="I20" s="166">
        <f t="shared" si="0"/>
        <v>1.25</v>
      </c>
      <c r="J20" s="166"/>
      <c r="K20" s="166">
        <v>1.35</v>
      </c>
      <c r="L20" s="166"/>
      <c r="M20" s="166">
        <f t="shared" si="1"/>
        <v>2.109375</v>
      </c>
      <c r="N20" s="166">
        <f t="shared" si="2"/>
        <v>2.109375</v>
      </c>
      <c r="O20" s="167"/>
      <c r="P20" s="166"/>
    </row>
    <row r="21" spans="1:16" ht="15">
      <c r="A21" s="178" t="s">
        <v>2319</v>
      </c>
      <c r="B21" s="178" t="s">
        <v>2320</v>
      </c>
      <c r="C21" s="179"/>
      <c r="D21" s="180"/>
      <c r="E21" s="181" t="s">
        <v>2321</v>
      </c>
      <c r="F21" s="165">
        <v>1</v>
      </c>
      <c r="G21" s="166">
        <v>1.25</v>
      </c>
      <c r="H21" s="166"/>
      <c r="I21" s="166">
        <f t="shared" si="0"/>
        <v>1.25</v>
      </c>
      <c r="J21" s="166"/>
      <c r="K21" s="166">
        <v>1.4</v>
      </c>
      <c r="L21" s="166"/>
      <c r="M21" s="166">
        <f t="shared" si="1"/>
        <v>2.1875</v>
      </c>
      <c r="N21" s="166">
        <f t="shared" si="2"/>
        <v>2.1875</v>
      </c>
      <c r="O21" s="167"/>
      <c r="P21" s="166"/>
    </row>
    <row r="22" spans="1:16" ht="15">
      <c r="A22" s="178" t="s">
        <v>2322</v>
      </c>
      <c r="B22" s="178" t="s">
        <v>2323</v>
      </c>
      <c r="C22" s="179"/>
      <c r="D22" s="180"/>
      <c r="E22" s="181" t="s">
        <v>2324</v>
      </c>
      <c r="F22" s="165">
        <v>1</v>
      </c>
      <c r="G22" s="166">
        <v>1.25</v>
      </c>
      <c r="H22" s="166"/>
      <c r="I22" s="166">
        <f t="shared" si="0"/>
        <v>1.25</v>
      </c>
      <c r="J22" s="166"/>
      <c r="K22" s="166">
        <v>1.7</v>
      </c>
      <c r="L22" s="166"/>
      <c r="M22" s="166">
        <f t="shared" si="1"/>
        <v>2.65625</v>
      </c>
      <c r="N22" s="166">
        <f t="shared" si="2"/>
        <v>2.65625</v>
      </c>
      <c r="O22" s="167"/>
      <c r="P22" s="166"/>
    </row>
    <row r="23" spans="1:16" ht="15">
      <c r="A23" s="178" t="s">
        <v>2325</v>
      </c>
      <c r="B23" s="178" t="s">
        <v>2326</v>
      </c>
      <c r="C23" s="179"/>
      <c r="D23" s="180"/>
      <c r="E23" s="181" t="s">
        <v>2327</v>
      </c>
      <c r="F23" s="165">
        <v>1</v>
      </c>
      <c r="G23" s="166">
        <v>1.25</v>
      </c>
      <c r="H23" s="166"/>
      <c r="I23" s="166">
        <f t="shared" si="0"/>
        <v>1.25</v>
      </c>
      <c r="J23" s="166"/>
      <c r="K23" s="166">
        <v>1.3</v>
      </c>
      <c r="L23" s="166"/>
      <c r="M23" s="166">
        <f t="shared" si="1"/>
        <v>2.03125</v>
      </c>
      <c r="N23" s="166">
        <f t="shared" si="2"/>
        <v>2.03125</v>
      </c>
      <c r="O23" s="167"/>
      <c r="P23" s="166"/>
    </row>
    <row r="24" spans="1:16" ht="15">
      <c r="A24" s="178" t="s">
        <v>2328</v>
      </c>
      <c r="B24" s="178" t="s">
        <v>2329</v>
      </c>
      <c r="C24" s="179"/>
      <c r="D24" s="180"/>
      <c r="E24" s="181" t="s">
        <v>2330</v>
      </c>
      <c r="F24" s="165">
        <v>1</v>
      </c>
      <c r="G24" s="166">
        <v>1.25</v>
      </c>
      <c r="H24" s="166"/>
      <c r="I24" s="166">
        <f t="shared" si="0"/>
        <v>1.25</v>
      </c>
      <c r="J24" s="166"/>
      <c r="K24" s="166">
        <v>1.6</v>
      </c>
      <c r="L24" s="166"/>
      <c r="M24" s="166">
        <f t="shared" si="1"/>
        <v>2.5</v>
      </c>
      <c r="N24" s="166">
        <f t="shared" si="2"/>
        <v>2.5</v>
      </c>
      <c r="O24" s="167"/>
      <c r="P24" s="166"/>
    </row>
    <row r="25" spans="1:16" ht="15">
      <c r="A25" s="178" t="s">
        <v>2331</v>
      </c>
      <c r="B25" s="178" t="s">
        <v>2332</v>
      </c>
      <c r="C25" s="179"/>
      <c r="D25" s="180"/>
      <c r="E25" s="181" t="s">
        <v>2333</v>
      </c>
      <c r="F25" s="165">
        <v>1</v>
      </c>
      <c r="G25" s="166">
        <v>1.25</v>
      </c>
      <c r="H25" s="166"/>
      <c r="I25" s="166">
        <f t="shared" si="0"/>
        <v>1.25</v>
      </c>
      <c r="J25" s="166"/>
      <c r="K25" s="166">
        <v>1.8</v>
      </c>
      <c r="L25" s="166"/>
      <c r="M25" s="166">
        <f t="shared" si="1"/>
        <v>2.8125</v>
      </c>
      <c r="N25" s="166">
        <f t="shared" si="2"/>
        <v>2.8125</v>
      </c>
      <c r="O25" s="167"/>
      <c r="P25" s="166"/>
    </row>
    <row r="26" spans="1:16" ht="15">
      <c r="A26" s="178" t="s">
        <v>2334</v>
      </c>
      <c r="B26" s="178" t="s">
        <v>2335</v>
      </c>
      <c r="C26" s="179"/>
      <c r="D26" s="180"/>
      <c r="E26" s="181" t="s">
        <v>2336</v>
      </c>
      <c r="F26" s="165">
        <v>1</v>
      </c>
      <c r="G26" s="166">
        <v>1.25</v>
      </c>
      <c r="H26" s="166"/>
      <c r="I26" s="166">
        <f t="shared" si="0"/>
        <v>1.25</v>
      </c>
      <c r="J26" s="166"/>
      <c r="K26" s="166">
        <v>1.65</v>
      </c>
      <c r="L26" s="166"/>
      <c r="M26" s="166">
        <f t="shared" si="1"/>
        <v>2.578125</v>
      </c>
      <c r="N26" s="166">
        <f t="shared" si="2"/>
        <v>2.578125</v>
      </c>
      <c r="O26" s="167"/>
      <c r="P26" s="166"/>
    </row>
    <row r="27" spans="1:16" ht="15">
      <c r="A27" s="178" t="s">
        <v>2337</v>
      </c>
      <c r="B27" s="178" t="s">
        <v>2338</v>
      </c>
      <c r="C27" s="179"/>
      <c r="D27" s="180"/>
      <c r="E27" s="181" t="s">
        <v>2339</v>
      </c>
      <c r="F27" s="165">
        <v>1</v>
      </c>
      <c r="G27" s="166">
        <v>1.25</v>
      </c>
      <c r="H27" s="166"/>
      <c r="I27" s="166">
        <f t="shared" si="0"/>
        <v>1.25</v>
      </c>
      <c r="J27" s="166"/>
      <c r="K27" s="166">
        <v>1.45</v>
      </c>
      <c r="L27" s="166"/>
      <c r="M27" s="166">
        <f t="shared" si="1"/>
        <v>2.265625</v>
      </c>
      <c r="N27" s="166">
        <f t="shared" si="2"/>
        <v>2.265625</v>
      </c>
      <c r="O27" s="167"/>
      <c r="P27" s="166"/>
    </row>
    <row r="28" spans="1:16" ht="15">
      <c r="A28" s="178" t="s">
        <v>2340</v>
      </c>
      <c r="B28" s="178" t="s">
        <v>2341</v>
      </c>
      <c r="C28" s="179"/>
      <c r="D28" s="180"/>
      <c r="E28" s="181" t="s">
        <v>2342</v>
      </c>
      <c r="F28" s="165">
        <v>1</v>
      </c>
      <c r="G28" s="166">
        <v>1.25</v>
      </c>
      <c r="H28" s="166"/>
      <c r="I28" s="166">
        <f t="shared" si="0"/>
        <v>1.25</v>
      </c>
      <c r="J28" s="166"/>
      <c r="K28" s="166">
        <v>1.7</v>
      </c>
      <c r="L28" s="166"/>
      <c r="M28" s="166">
        <f t="shared" si="1"/>
        <v>2.65625</v>
      </c>
      <c r="N28" s="166">
        <f t="shared" si="2"/>
        <v>2.65625</v>
      </c>
      <c r="O28" s="167"/>
      <c r="P28" s="166"/>
    </row>
    <row r="29" spans="1:16" ht="15">
      <c r="A29" s="178" t="s">
        <v>2343</v>
      </c>
      <c r="B29" s="178" t="s">
        <v>2344</v>
      </c>
      <c r="C29" s="179"/>
      <c r="D29" s="180"/>
      <c r="E29" s="181" t="s">
        <v>2345</v>
      </c>
      <c r="F29" s="165">
        <v>1</v>
      </c>
      <c r="G29" s="166">
        <v>1.25</v>
      </c>
      <c r="H29" s="166"/>
      <c r="I29" s="166">
        <f t="shared" si="0"/>
        <v>1.25</v>
      </c>
      <c r="J29" s="166"/>
      <c r="K29" s="166">
        <v>1.45</v>
      </c>
      <c r="L29" s="166"/>
      <c r="M29" s="166">
        <f t="shared" si="1"/>
        <v>2.265625</v>
      </c>
      <c r="N29" s="166">
        <f t="shared" si="2"/>
        <v>2.265625</v>
      </c>
      <c r="O29" s="167"/>
      <c r="P29" s="166"/>
    </row>
    <row r="30" spans="1:16" ht="15">
      <c r="A30" s="178" t="s">
        <v>2346</v>
      </c>
      <c r="B30" s="178" t="s">
        <v>2347</v>
      </c>
      <c r="C30" s="179"/>
      <c r="D30" s="180"/>
      <c r="E30" s="181" t="s">
        <v>2348</v>
      </c>
      <c r="F30" s="165">
        <v>1</v>
      </c>
      <c r="G30" s="166">
        <v>1.25</v>
      </c>
      <c r="H30" s="166"/>
      <c r="I30" s="166">
        <f t="shared" si="0"/>
        <v>1.25</v>
      </c>
      <c r="J30" s="166"/>
      <c r="K30" s="166">
        <v>1.5</v>
      </c>
      <c r="L30" s="166"/>
      <c r="M30" s="166">
        <f t="shared" si="1"/>
        <v>2.34375</v>
      </c>
      <c r="N30" s="166">
        <f t="shared" si="2"/>
        <v>2.34375</v>
      </c>
      <c r="O30" s="167"/>
      <c r="P30" s="166"/>
    </row>
    <row r="31" spans="1:16" ht="15">
      <c r="A31" s="178" t="s">
        <v>2349</v>
      </c>
      <c r="B31" s="178" t="s">
        <v>2350</v>
      </c>
      <c r="C31" s="179"/>
      <c r="D31" s="180"/>
      <c r="E31" s="181" t="s">
        <v>2351</v>
      </c>
      <c r="F31" s="165">
        <v>1</v>
      </c>
      <c r="G31" s="166">
        <v>1.25</v>
      </c>
      <c r="H31" s="166"/>
      <c r="I31" s="166">
        <f t="shared" si="0"/>
        <v>1.25</v>
      </c>
      <c r="J31" s="166"/>
      <c r="K31" s="166">
        <v>1.6</v>
      </c>
      <c r="L31" s="166"/>
      <c r="M31" s="166">
        <f t="shared" si="1"/>
        <v>2.5</v>
      </c>
      <c r="N31" s="166">
        <f t="shared" si="2"/>
        <v>2.5</v>
      </c>
      <c r="O31" s="167"/>
      <c r="P31" s="166"/>
    </row>
    <row r="32" spans="1:16" ht="15">
      <c r="A32" s="178" t="s">
        <v>2352</v>
      </c>
      <c r="B32" s="178" t="s">
        <v>2353</v>
      </c>
      <c r="C32" s="179"/>
      <c r="D32" s="180"/>
      <c r="E32" s="181" t="s">
        <v>2354</v>
      </c>
      <c r="F32" s="165">
        <v>1</v>
      </c>
      <c r="G32" s="166">
        <v>1.25</v>
      </c>
      <c r="H32" s="166"/>
      <c r="I32" s="166">
        <f t="shared" si="0"/>
        <v>1.25</v>
      </c>
      <c r="J32" s="166"/>
      <c r="K32" s="166">
        <v>1.4</v>
      </c>
      <c r="L32" s="166"/>
      <c r="M32" s="166">
        <f t="shared" si="1"/>
        <v>2.1875</v>
      </c>
      <c r="N32" s="166">
        <f t="shared" si="2"/>
        <v>2.1875</v>
      </c>
      <c r="O32" s="167"/>
      <c r="P32" s="166"/>
    </row>
    <row r="33" spans="1:16" ht="15">
      <c r="A33" s="178" t="s">
        <v>2355</v>
      </c>
      <c r="B33" s="178" t="s">
        <v>2356</v>
      </c>
      <c r="C33" s="179"/>
      <c r="D33" s="180"/>
      <c r="E33" s="181" t="s">
        <v>2357</v>
      </c>
      <c r="F33" s="165">
        <v>1</v>
      </c>
      <c r="G33" s="166">
        <v>1.25</v>
      </c>
      <c r="H33" s="166"/>
      <c r="I33" s="166">
        <f t="shared" si="0"/>
        <v>1.25</v>
      </c>
      <c r="J33" s="166"/>
      <c r="K33" s="166">
        <v>1.4</v>
      </c>
      <c r="L33" s="166"/>
      <c r="M33" s="166">
        <f t="shared" si="1"/>
        <v>2.1875</v>
      </c>
      <c r="N33" s="166">
        <f t="shared" si="2"/>
        <v>2.1875</v>
      </c>
      <c r="O33" s="167"/>
      <c r="P33" s="166"/>
    </row>
    <row r="34" spans="1:16" ht="15">
      <c r="A34" s="178" t="s">
        <v>2358</v>
      </c>
      <c r="B34" s="182" t="s">
        <v>2359</v>
      </c>
      <c r="C34" s="179"/>
      <c r="D34" s="180"/>
      <c r="E34" s="181" t="s">
        <v>2360</v>
      </c>
      <c r="F34" s="165">
        <v>1</v>
      </c>
      <c r="G34" s="166">
        <v>1</v>
      </c>
      <c r="H34" s="166"/>
      <c r="I34" s="166">
        <f t="shared" si="0"/>
        <v>1</v>
      </c>
      <c r="J34" s="166"/>
      <c r="K34" s="230"/>
      <c r="L34" s="166"/>
      <c r="M34" s="166">
        <f t="shared" si="1"/>
        <v>0</v>
      </c>
      <c r="N34" s="166">
        <f t="shared" si="2"/>
        <v>0</v>
      </c>
      <c r="O34" s="167"/>
      <c r="P34" s="166"/>
    </row>
    <row r="35" spans="1:16" ht="15">
      <c r="A35" s="178" t="s">
        <v>2361</v>
      </c>
      <c r="B35" s="182" t="s">
        <v>2362</v>
      </c>
      <c r="C35" s="179"/>
      <c r="D35" s="180"/>
      <c r="E35" s="181" t="str">
        <f>E34</f>
        <v>ENTRADA / BILHETERIA</v>
      </c>
      <c r="F35" s="165">
        <v>1</v>
      </c>
      <c r="G35" s="166">
        <v>1</v>
      </c>
      <c r="H35" s="166"/>
      <c r="I35" s="166">
        <f t="shared" si="0"/>
        <v>1</v>
      </c>
      <c r="J35" s="166"/>
      <c r="K35" s="230"/>
      <c r="L35" s="166"/>
      <c r="M35" s="166">
        <f t="shared" si="1"/>
        <v>0</v>
      </c>
      <c r="N35" s="166">
        <f t="shared" si="2"/>
        <v>0</v>
      </c>
      <c r="O35" s="167"/>
      <c r="P35" s="166"/>
    </row>
    <row r="36" spans="1:16" ht="15">
      <c r="A36" s="178" t="s">
        <v>2363</v>
      </c>
      <c r="B36" s="183" t="s">
        <v>2364</v>
      </c>
      <c r="C36" s="179"/>
      <c r="D36" s="180"/>
      <c r="E36" s="181" t="str">
        <f t="shared" ref="E36:E39" si="3">E35</f>
        <v>ENTRADA / BILHETERIA</v>
      </c>
      <c r="F36" s="165">
        <v>1</v>
      </c>
      <c r="G36" s="166">
        <v>1.25</v>
      </c>
      <c r="H36" s="166"/>
      <c r="I36" s="166">
        <f t="shared" si="0"/>
        <v>1.25</v>
      </c>
      <c r="J36" s="166"/>
      <c r="K36" s="230"/>
      <c r="L36" s="166"/>
      <c r="M36" s="166">
        <f t="shared" si="1"/>
        <v>0</v>
      </c>
      <c r="N36" s="166">
        <f t="shared" si="2"/>
        <v>0</v>
      </c>
      <c r="O36" s="167"/>
      <c r="P36" s="166"/>
    </row>
    <row r="37" spans="1:16" ht="15">
      <c r="A37" s="178" t="s">
        <v>2365</v>
      </c>
      <c r="B37" s="183" t="s">
        <v>2366</v>
      </c>
      <c r="C37" s="179"/>
      <c r="D37" s="180"/>
      <c r="E37" s="181" t="str">
        <f t="shared" si="3"/>
        <v>ENTRADA / BILHETERIA</v>
      </c>
      <c r="F37" s="165">
        <v>1</v>
      </c>
      <c r="G37" s="166">
        <v>1.25</v>
      </c>
      <c r="H37" s="166"/>
      <c r="I37" s="166">
        <f t="shared" si="0"/>
        <v>1.25</v>
      </c>
      <c r="J37" s="166"/>
      <c r="K37" s="230"/>
      <c r="L37" s="166"/>
      <c r="M37" s="166">
        <f t="shared" si="1"/>
        <v>0</v>
      </c>
      <c r="N37" s="166">
        <f t="shared" si="2"/>
        <v>0</v>
      </c>
      <c r="O37" s="167"/>
      <c r="P37" s="166"/>
    </row>
    <row r="38" spans="1:16" ht="15">
      <c r="A38" s="178" t="s">
        <v>2367</v>
      </c>
      <c r="B38" s="182" t="s">
        <v>2368</v>
      </c>
      <c r="C38" s="179"/>
      <c r="D38" s="180"/>
      <c r="E38" s="181" t="str">
        <f t="shared" si="3"/>
        <v>ENTRADA / BILHETERIA</v>
      </c>
      <c r="F38" s="165">
        <v>1</v>
      </c>
      <c r="G38" s="166">
        <v>1</v>
      </c>
      <c r="H38" s="166"/>
      <c r="I38" s="166">
        <f t="shared" si="0"/>
        <v>1</v>
      </c>
      <c r="J38" s="166"/>
      <c r="K38" s="230"/>
      <c r="L38" s="166"/>
      <c r="M38" s="166">
        <f t="shared" si="1"/>
        <v>0</v>
      </c>
      <c r="N38" s="166">
        <f t="shared" si="2"/>
        <v>0</v>
      </c>
      <c r="O38" s="167"/>
      <c r="P38" s="166"/>
    </row>
    <row r="39" spans="1:16" ht="15">
      <c r="A39" s="178" t="s">
        <v>2369</v>
      </c>
      <c r="B39" s="182" t="s">
        <v>2370</v>
      </c>
      <c r="C39" s="179"/>
      <c r="D39" s="180"/>
      <c r="E39" s="181" t="str">
        <f t="shared" si="3"/>
        <v>ENTRADA / BILHETERIA</v>
      </c>
      <c r="F39" s="165">
        <v>1</v>
      </c>
      <c r="G39" s="166">
        <v>1</v>
      </c>
      <c r="H39" s="166"/>
      <c r="I39" s="166">
        <f t="shared" si="0"/>
        <v>1</v>
      </c>
      <c r="J39" s="166"/>
      <c r="K39" s="230"/>
      <c r="L39" s="166"/>
      <c r="M39" s="166">
        <f t="shared" si="1"/>
        <v>0</v>
      </c>
      <c r="N39" s="166">
        <f t="shared" si="2"/>
        <v>0</v>
      </c>
      <c r="O39" s="167"/>
      <c r="P39" s="166"/>
    </row>
    <row r="40" spans="1:16" ht="15">
      <c r="A40" s="178" t="s">
        <v>2371</v>
      </c>
      <c r="B40" s="178" t="s">
        <v>2372</v>
      </c>
      <c r="C40" s="179"/>
      <c r="D40" s="180"/>
      <c r="E40" s="181" t="s">
        <v>2373</v>
      </c>
      <c r="F40" s="165">
        <v>1</v>
      </c>
      <c r="G40" s="166">
        <v>0.5</v>
      </c>
      <c r="H40" s="166"/>
      <c r="I40" s="166">
        <v>30</v>
      </c>
      <c r="J40" s="166"/>
      <c r="K40" s="166"/>
      <c r="L40" s="166"/>
      <c r="M40" s="166">
        <f t="shared" si="1"/>
        <v>0</v>
      </c>
      <c r="N40" s="166">
        <f t="shared" si="2"/>
        <v>0</v>
      </c>
      <c r="O40" s="167"/>
      <c r="P40" s="166"/>
    </row>
    <row r="41" spans="1:16" ht="15">
      <c r="A41" s="178" t="s">
        <v>2374</v>
      </c>
      <c r="B41" s="178" t="s">
        <v>2375</v>
      </c>
      <c r="C41" s="179"/>
      <c r="D41" s="180"/>
      <c r="E41" s="181" t="s">
        <v>2376</v>
      </c>
      <c r="F41" s="165">
        <v>1</v>
      </c>
      <c r="G41" s="166">
        <v>0.5</v>
      </c>
      <c r="H41" s="166"/>
      <c r="I41" s="166">
        <v>30</v>
      </c>
      <c r="J41" s="166"/>
      <c r="K41" s="166"/>
      <c r="L41" s="166"/>
      <c r="M41" s="166">
        <f t="shared" si="1"/>
        <v>0</v>
      </c>
      <c r="N41" s="166">
        <f t="shared" si="2"/>
        <v>0</v>
      </c>
      <c r="O41" s="167"/>
      <c r="P41" s="166"/>
    </row>
    <row r="42" spans="1:16" ht="15">
      <c r="A42" s="178" t="s">
        <v>2377</v>
      </c>
      <c r="B42" s="178" t="s">
        <v>2378</v>
      </c>
      <c r="C42" s="179"/>
      <c r="D42" s="180"/>
      <c r="E42" s="181" t="s">
        <v>2379</v>
      </c>
      <c r="F42" s="165">
        <v>1</v>
      </c>
      <c r="G42" s="166">
        <v>0.5</v>
      </c>
      <c r="H42" s="166"/>
      <c r="I42" s="166">
        <v>20</v>
      </c>
      <c r="J42" s="166"/>
      <c r="K42" s="166"/>
      <c r="L42" s="166"/>
      <c r="M42" s="166">
        <f t="shared" si="1"/>
        <v>0</v>
      </c>
      <c r="N42" s="166">
        <f t="shared" si="2"/>
        <v>0</v>
      </c>
      <c r="O42" s="167"/>
      <c r="P42" s="166"/>
    </row>
    <row r="43" spans="1:16" ht="15">
      <c r="A43" s="178" t="s">
        <v>2380</v>
      </c>
      <c r="B43" s="178" t="s">
        <v>2381</v>
      </c>
      <c r="C43" s="179"/>
      <c r="D43" s="180"/>
      <c r="E43" s="181" t="s">
        <v>2382</v>
      </c>
      <c r="F43" s="165">
        <v>1</v>
      </c>
      <c r="G43" s="166">
        <v>0.5</v>
      </c>
      <c r="H43" s="166"/>
      <c r="I43" s="166">
        <v>20</v>
      </c>
      <c r="J43" s="166"/>
      <c r="K43" s="166"/>
      <c r="L43" s="166"/>
      <c r="M43" s="166">
        <f t="shared" si="1"/>
        <v>0</v>
      </c>
      <c r="N43" s="166">
        <f t="shared" si="2"/>
        <v>0</v>
      </c>
      <c r="O43" s="167"/>
      <c r="P43" s="166"/>
    </row>
    <row r="44" spans="1:16" ht="15">
      <c r="A44" s="178" t="s">
        <v>2383</v>
      </c>
      <c r="B44" s="178" t="s">
        <v>2384</v>
      </c>
      <c r="C44" s="179"/>
      <c r="D44" s="180"/>
      <c r="E44" s="181" t="str">
        <f>B44</f>
        <v>Vigas baldrames Bilheteria</v>
      </c>
      <c r="F44" s="165">
        <v>1</v>
      </c>
      <c r="G44" s="166">
        <v>0.5</v>
      </c>
      <c r="H44" s="166"/>
      <c r="I44" s="166">
        <f>(1.88+2.55+1.68)+(4.15+2.75+4.15)+(1.44*4)+(0.79+0.8+0.79+0.8)</f>
        <v>26.1</v>
      </c>
      <c r="J44" s="166"/>
      <c r="K44" s="166"/>
      <c r="L44" s="166"/>
      <c r="M44" s="166">
        <f t="shared" si="1"/>
        <v>0</v>
      </c>
      <c r="N44" s="166">
        <f t="shared" si="2"/>
        <v>0</v>
      </c>
      <c r="O44" s="167"/>
      <c r="P44" s="166"/>
    </row>
    <row r="45" spans="1:16" ht="15" hidden="1">
      <c r="A45" s="153" t="s">
        <v>31</v>
      </c>
      <c r="B45" s="153" t="s">
        <v>44</v>
      </c>
      <c r="C45" s="154" t="s">
        <v>30</v>
      </c>
      <c r="D45" s="155">
        <v>6.56</v>
      </c>
      <c r="E45" s="156"/>
      <c r="F45" s="157"/>
      <c r="G45" s="158"/>
      <c r="H45" s="158"/>
      <c r="I45" s="158"/>
      <c r="J45" s="158"/>
      <c r="K45" s="158"/>
      <c r="L45" s="158"/>
      <c r="M45" s="158"/>
      <c r="N45" s="158"/>
      <c r="O45" s="159">
        <f>SUM(N46:N67)</f>
        <v>13.4375</v>
      </c>
      <c r="P45" s="160">
        <f>D45-O45</f>
        <v>-6.8775000000000004</v>
      </c>
    </row>
    <row r="46" spans="1:16" hidden="1">
      <c r="A46" s="184" t="s">
        <v>2385</v>
      </c>
      <c r="B46" s="184" t="s">
        <v>2561</v>
      </c>
      <c r="C46" s="185"/>
      <c r="D46" s="186"/>
      <c r="E46" s="181" t="str">
        <f>B46</f>
        <v>Volume de escavação - volume de concreto PG1</v>
      </c>
      <c r="F46" s="187">
        <v>1</v>
      </c>
      <c r="G46" s="188"/>
      <c r="H46" s="188"/>
      <c r="I46" s="188"/>
      <c r="J46" s="188"/>
      <c r="K46" s="188"/>
      <c r="L46" s="188"/>
      <c r="M46" s="188">
        <f t="shared" ref="M46:M67" si="4">M18-M127</f>
        <v>1.015625</v>
      </c>
      <c r="N46" s="188">
        <f>M46*F46</f>
        <v>1.015625</v>
      </c>
      <c r="O46" s="188"/>
      <c r="P46" s="188"/>
    </row>
    <row r="47" spans="1:16" hidden="1">
      <c r="A47" s="184" t="s">
        <v>2387</v>
      </c>
      <c r="B47" s="184" t="s">
        <v>2570</v>
      </c>
      <c r="C47" s="185"/>
      <c r="D47" s="186"/>
      <c r="E47" s="181" t="str">
        <f t="shared" ref="E47:E67" si="5">B47</f>
        <v>Volume de escavação - volume de concreto PG7</v>
      </c>
      <c r="F47" s="187">
        <v>1</v>
      </c>
      <c r="G47" s="188"/>
      <c r="H47" s="188"/>
      <c r="I47" s="188"/>
      <c r="J47" s="188"/>
      <c r="K47" s="188"/>
      <c r="L47" s="188"/>
      <c r="M47" s="188">
        <f t="shared" si="4"/>
        <v>1.015625</v>
      </c>
      <c r="N47" s="188">
        <f t="shared" ref="N47:N67" si="6">M47*F47</f>
        <v>1.015625</v>
      </c>
      <c r="O47" s="188"/>
      <c r="P47" s="188"/>
    </row>
    <row r="48" spans="1:16" hidden="1">
      <c r="A48" s="184" t="s">
        <v>2389</v>
      </c>
      <c r="B48" s="184" t="s">
        <v>2574</v>
      </c>
      <c r="C48" s="185"/>
      <c r="D48" s="186"/>
      <c r="E48" s="181" t="str">
        <f t="shared" si="5"/>
        <v>Volume de escavação - volume de concreto PG9</v>
      </c>
      <c r="F48" s="187">
        <v>1</v>
      </c>
      <c r="G48" s="188"/>
      <c r="H48" s="188"/>
      <c r="I48" s="188"/>
      <c r="J48" s="188"/>
      <c r="K48" s="188"/>
      <c r="L48" s="188"/>
      <c r="M48" s="188">
        <f t="shared" si="4"/>
        <v>0.546875</v>
      </c>
      <c r="N48" s="188">
        <f t="shared" si="6"/>
        <v>0.546875</v>
      </c>
      <c r="O48" s="188"/>
      <c r="P48" s="188"/>
    </row>
    <row r="49" spans="1:16" hidden="1">
      <c r="A49" s="184" t="s">
        <v>2391</v>
      </c>
      <c r="B49" s="184" t="s">
        <v>2578</v>
      </c>
      <c r="C49" s="185"/>
      <c r="D49" s="186"/>
      <c r="E49" s="181" t="str">
        <f t="shared" si="5"/>
        <v>Volume de escavação - volume de concreto PG11</v>
      </c>
      <c r="F49" s="187">
        <v>1</v>
      </c>
      <c r="G49" s="188"/>
      <c r="H49" s="188"/>
      <c r="I49" s="188"/>
      <c r="J49" s="188"/>
      <c r="K49" s="188"/>
      <c r="L49" s="188"/>
      <c r="M49" s="188">
        <f t="shared" si="4"/>
        <v>0.625</v>
      </c>
      <c r="N49" s="188">
        <f t="shared" si="6"/>
        <v>0.625</v>
      </c>
      <c r="O49" s="188"/>
      <c r="P49" s="188"/>
    </row>
    <row r="50" spans="1:16" hidden="1">
      <c r="A50" s="184" t="s">
        <v>2565</v>
      </c>
      <c r="B50" s="184" t="s">
        <v>2562</v>
      </c>
      <c r="C50" s="185"/>
      <c r="D50" s="186"/>
      <c r="E50" s="181" t="str">
        <f t="shared" si="5"/>
        <v>Volume de escavação - volume de concreto PG2</v>
      </c>
      <c r="F50" s="187">
        <v>1</v>
      </c>
      <c r="G50" s="188"/>
      <c r="H50" s="188"/>
      <c r="I50" s="188"/>
      <c r="J50" s="188"/>
      <c r="K50" s="188"/>
      <c r="L50" s="188"/>
      <c r="M50" s="188">
        <f t="shared" si="4"/>
        <v>1.09375</v>
      </c>
      <c r="N50" s="188">
        <f t="shared" si="6"/>
        <v>1.09375</v>
      </c>
      <c r="O50" s="188"/>
      <c r="P50" s="188"/>
    </row>
    <row r="51" spans="1:16" hidden="1">
      <c r="A51" s="184" t="s">
        <v>2567</v>
      </c>
      <c r="B51" s="184" t="s">
        <v>2580</v>
      </c>
      <c r="C51" s="185"/>
      <c r="D51" s="186"/>
      <c r="E51" s="181" t="str">
        <f t="shared" si="5"/>
        <v>Volume de escavação - volume de concreto PG12</v>
      </c>
      <c r="F51" s="187">
        <v>1</v>
      </c>
      <c r="G51" s="188"/>
      <c r="H51" s="188"/>
      <c r="I51" s="188"/>
      <c r="J51" s="188"/>
      <c r="K51" s="188"/>
      <c r="L51" s="188"/>
      <c r="M51" s="188">
        <f t="shared" si="4"/>
        <v>0.46875</v>
      </c>
      <c r="N51" s="188">
        <f t="shared" si="6"/>
        <v>0.46875</v>
      </c>
      <c r="O51" s="188"/>
      <c r="P51" s="188"/>
    </row>
    <row r="52" spans="1:16" hidden="1">
      <c r="A52" s="184" t="s">
        <v>2569</v>
      </c>
      <c r="B52" s="184" t="s">
        <v>2563</v>
      </c>
      <c r="C52" s="185"/>
      <c r="D52" s="186"/>
      <c r="E52" s="181" t="str">
        <f t="shared" si="5"/>
        <v>Volume de escavação - volume de concreto PG3</v>
      </c>
      <c r="F52" s="187">
        <v>1</v>
      </c>
      <c r="G52" s="188"/>
      <c r="H52" s="188"/>
      <c r="I52" s="188"/>
      <c r="J52" s="188"/>
      <c r="K52" s="188"/>
      <c r="L52" s="188"/>
      <c r="M52" s="188">
        <f t="shared" si="4"/>
        <v>0.9375</v>
      </c>
      <c r="N52" s="188">
        <f t="shared" si="6"/>
        <v>0.9375</v>
      </c>
      <c r="O52" s="188"/>
      <c r="P52" s="188"/>
    </row>
    <row r="53" spans="1:16" hidden="1">
      <c r="A53" s="184" t="s">
        <v>2571</v>
      </c>
      <c r="B53" s="184" t="s">
        <v>2582</v>
      </c>
      <c r="C53" s="185"/>
      <c r="D53" s="186"/>
      <c r="E53" s="181" t="str">
        <f t="shared" si="5"/>
        <v>Volume de escavação - volume de concreto PG13</v>
      </c>
      <c r="F53" s="187">
        <v>1</v>
      </c>
      <c r="G53" s="188"/>
      <c r="H53" s="188"/>
      <c r="I53" s="188"/>
      <c r="J53" s="188"/>
      <c r="K53" s="188"/>
      <c r="L53" s="188"/>
      <c r="M53" s="188">
        <f t="shared" si="4"/>
        <v>1.25</v>
      </c>
      <c r="N53" s="188">
        <f t="shared" si="6"/>
        <v>1.25</v>
      </c>
      <c r="O53" s="188"/>
      <c r="P53" s="188"/>
    </row>
    <row r="54" spans="1:16" hidden="1">
      <c r="A54" s="184" t="s">
        <v>2573</v>
      </c>
      <c r="B54" s="184" t="s">
        <v>2564</v>
      </c>
      <c r="C54" s="185"/>
      <c r="D54" s="186"/>
      <c r="E54" s="181" t="str">
        <f t="shared" si="5"/>
        <v>Volume de escavação - volume de concreto PG4</v>
      </c>
      <c r="F54" s="187">
        <v>1</v>
      </c>
      <c r="G54" s="188"/>
      <c r="H54" s="188"/>
      <c r="I54" s="188"/>
      <c r="J54" s="188"/>
      <c r="K54" s="188"/>
      <c r="L54" s="188"/>
      <c r="M54" s="188">
        <f t="shared" si="4"/>
        <v>1.015625</v>
      </c>
      <c r="N54" s="188">
        <f t="shared" si="6"/>
        <v>1.015625</v>
      </c>
      <c r="O54" s="188"/>
      <c r="P54" s="188"/>
    </row>
    <row r="55" spans="1:16" hidden="1">
      <c r="A55" s="184" t="s">
        <v>2575</v>
      </c>
      <c r="B55" s="184" t="s">
        <v>2584</v>
      </c>
      <c r="C55" s="185"/>
      <c r="D55" s="186"/>
      <c r="E55" s="181" t="str">
        <f t="shared" si="5"/>
        <v>Volume de escavação - volume de concreto PG14</v>
      </c>
      <c r="F55" s="187">
        <v>1</v>
      </c>
      <c r="G55" s="188"/>
      <c r="H55" s="188"/>
      <c r="I55" s="188"/>
      <c r="J55" s="188"/>
      <c r="K55" s="188"/>
      <c r="L55" s="188"/>
      <c r="M55" s="188">
        <f t="shared" si="4"/>
        <v>0.703125</v>
      </c>
      <c r="N55" s="188">
        <f t="shared" si="6"/>
        <v>0.703125</v>
      </c>
      <c r="O55" s="188"/>
      <c r="P55" s="188"/>
    </row>
    <row r="56" spans="1:16" hidden="1">
      <c r="A56" s="184" t="s">
        <v>2577</v>
      </c>
      <c r="B56" s="184" t="s">
        <v>2566</v>
      </c>
      <c r="C56" s="185"/>
      <c r="D56" s="186"/>
      <c r="E56" s="181" t="str">
        <f t="shared" si="5"/>
        <v>Volume de escavação - volume de concreto PG5</v>
      </c>
      <c r="F56" s="187">
        <v>1</v>
      </c>
      <c r="G56" s="188"/>
      <c r="H56" s="188"/>
      <c r="I56" s="188"/>
      <c r="J56" s="188"/>
      <c r="K56" s="188"/>
      <c r="L56" s="188"/>
      <c r="M56" s="188">
        <f t="shared" si="4"/>
        <v>1.09375</v>
      </c>
      <c r="N56" s="188">
        <f t="shared" si="6"/>
        <v>1.09375</v>
      </c>
      <c r="O56" s="188"/>
      <c r="P56" s="188"/>
    </row>
    <row r="57" spans="1:16" hidden="1">
      <c r="A57" s="184" t="s">
        <v>2579</v>
      </c>
      <c r="B57" s="184" t="s">
        <v>2586</v>
      </c>
      <c r="C57" s="185"/>
      <c r="D57" s="186"/>
      <c r="E57" s="181" t="str">
        <f t="shared" si="5"/>
        <v>Volume de escavação - volume de concreto PG15</v>
      </c>
      <c r="F57" s="187">
        <v>1</v>
      </c>
      <c r="G57" s="188"/>
      <c r="H57" s="188"/>
      <c r="I57" s="188"/>
      <c r="J57" s="188"/>
      <c r="K57" s="188"/>
      <c r="L57" s="188"/>
      <c r="M57" s="188">
        <f t="shared" si="4"/>
        <v>0.703125</v>
      </c>
      <c r="N57" s="188">
        <f t="shared" si="6"/>
        <v>0.703125</v>
      </c>
      <c r="O57" s="188"/>
      <c r="P57" s="188"/>
    </row>
    <row r="58" spans="1:16" hidden="1">
      <c r="A58" s="184" t="s">
        <v>2581</v>
      </c>
      <c r="B58" s="184" t="s">
        <v>2568</v>
      </c>
      <c r="C58" s="185"/>
      <c r="D58" s="186"/>
      <c r="E58" s="181" t="str">
        <f t="shared" si="5"/>
        <v>Volume de escavação - volume de concreto PG6</v>
      </c>
      <c r="F58" s="187">
        <v>1</v>
      </c>
      <c r="G58" s="188"/>
      <c r="H58" s="188"/>
      <c r="I58" s="188"/>
      <c r="J58" s="188"/>
      <c r="K58" s="188"/>
      <c r="L58" s="188"/>
      <c r="M58" s="188">
        <f t="shared" si="4"/>
        <v>0.78125</v>
      </c>
      <c r="N58" s="188">
        <f t="shared" si="6"/>
        <v>0.78125</v>
      </c>
      <c r="O58" s="188"/>
      <c r="P58" s="188"/>
    </row>
    <row r="59" spans="1:16" hidden="1">
      <c r="A59" s="184" t="s">
        <v>2583</v>
      </c>
      <c r="B59" s="184" t="s">
        <v>2572</v>
      </c>
      <c r="C59" s="185"/>
      <c r="D59" s="186"/>
      <c r="E59" s="181" t="str">
        <f t="shared" si="5"/>
        <v>Volume de escavação - volume de concreto PG8</v>
      </c>
      <c r="F59" s="187">
        <v>1</v>
      </c>
      <c r="G59" s="188"/>
      <c r="H59" s="188"/>
      <c r="I59" s="188"/>
      <c r="J59" s="188"/>
      <c r="K59" s="188"/>
      <c r="L59" s="188"/>
      <c r="M59" s="188">
        <f t="shared" si="4"/>
        <v>0.9375</v>
      </c>
      <c r="N59" s="188">
        <f t="shared" si="6"/>
        <v>0.9375</v>
      </c>
      <c r="O59" s="188"/>
      <c r="P59" s="188"/>
    </row>
    <row r="60" spans="1:16" hidden="1">
      <c r="A60" s="184" t="s">
        <v>2585</v>
      </c>
      <c r="B60" s="184" t="s">
        <v>2576</v>
      </c>
      <c r="C60" s="185"/>
      <c r="D60" s="186"/>
      <c r="E60" s="181" t="str">
        <f t="shared" si="5"/>
        <v>Volume de escavação - volume de concreto PG10</v>
      </c>
      <c r="F60" s="187">
        <v>1</v>
      </c>
      <c r="G60" s="188"/>
      <c r="H60" s="188"/>
      <c r="I60" s="188"/>
      <c r="J60" s="188"/>
      <c r="K60" s="188"/>
      <c r="L60" s="188"/>
      <c r="M60" s="188">
        <f t="shared" si="4"/>
        <v>0.625</v>
      </c>
      <c r="N60" s="188">
        <f t="shared" si="6"/>
        <v>0.625</v>
      </c>
      <c r="O60" s="188"/>
      <c r="P60" s="188"/>
    </row>
    <row r="61" spans="1:16" hidden="1">
      <c r="A61" s="184" t="s">
        <v>2587</v>
      </c>
      <c r="B61" s="184" t="s">
        <v>2588</v>
      </c>
      <c r="C61" s="185"/>
      <c r="D61" s="186"/>
      <c r="E61" s="181" t="str">
        <f t="shared" si="5"/>
        <v>Volume de escavação - volume de concreto PG16</v>
      </c>
      <c r="F61" s="187">
        <v>1</v>
      </c>
      <c r="G61" s="188"/>
      <c r="H61" s="188"/>
      <c r="I61" s="188"/>
      <c r="J61" s="188"/>
      <c r="K61" s="188"/>
      <c r="L61" s="188"/>
      <c r="M61" s="188">
        <f t="shared" si="4"/>
        <v>0.625</v>
      </c>
      <c r="N61" s="188">
        <f t="shared" si="6"/>
        <v>0.625</v>
      </c>
      <c r="O61" s="188"/>
      <c r="P61" s="188"/>
    </row>
    <row r="62" spans="1:16" hidden="1">
      <c r="A62" s="184" t="s">
        <v>2589</v>
      </c>
      <c r="B62" s="184" t="s">
        <v>2386</v>
      </c>
      <c r="C62" s="185"/>
      <c r="D62" s="186"/>
      <c r="E62" s="181" t="str">
        <f t="shared" si="5"/>
        <v>Volume de escavação - volume de concreto PG17</v>
      </c>
      <c r="F62" s="187">
        <v>1</v>
      </c>
      <c r="G62" s="188"/>
      <c r="H62" s="188"/>
      <c r="I62" s="188"/>
      <c r="J62" s="188"/>
      <c r="K62" s="188"/>
      <c r="L62" s="188"/>
      <c r="M62" s="188">
        <f t="shared" si="4"/>
        <v>0</v>
      </c>
      <c r="N62" s="188">
        <f t="shared" si="6"/>
        <v>0</v>
      </c>
      <c r="O62" s="188"/>
      <c r="P62" s="188"/>
    </row>
    <row r="63" spans="1:16" hidden="1">
      <c r="A63" s="184" t="s">
        <v>2590</v>
      </c>
      <c r="B63" s="184" t="s">
        <v>2388</v>
      </c>
      <c r="C63" s="185"/>
      <c r="D63" s="186"/>
      <c r="E63" s="181" t="str">
        <f t="shared" si="5"/>
        <v>Volume de escavação - volume de concreto PG18</v>
      </c>
      <c r="F63" s="187">
        <v>1</v>
      </c>
      <c r="G63" s="188"/>
      <c r="H63" s="188"/>
      <c r="I63" s="188"/>
      <c r="J63" s="188"/>
      <c r="K63" s="188"/>
      <c r="L63" s="188"/>
      <c r="M63" s="188">
        <f t="shared" si="4"/>
        <v>0</v>
      </c>
      <c r="N63" s="188">
        <f t="shared" si="6"/>
        <v>0</v>
      </c>
      <c r="O63" s="188"/>
      <c r="P63" s="188"/>
    </row>
    <row r="64" spans="1:16" hidden="1">
      <c r="A64" s="184" t="s">
        <v>2591</v>
      </c>
      <c r="B64" s="184" t="s">
        <v>2592</v>
      </c>
      <c r="C64" s="185"/>
      <c r="D64" s="186"/>
      <c r="E64" s="181" t="str">
        <f t="shared" si="5"/>
        <v>Volume de escavação - volume de concreto PG19</v>
      </c>
      <c r="F64" s="187">
        <v>1</v>
      </c>
      <c r="G64" s="188"/>
      <c r="H64" s="188"/>
      <c r="I64" s="188"/>
      <c r="J64" s="188"/>
      <c r="K64" s="188"/>
      <c r="L64" s="188"/>
      <c r="M64" s="188">
        <f t="shared" si="4"/>
        <v>0</v>
      </c>
      <c r="N64" s="188">
        <f t="shared" si="6"/>
        <v>0</v>
      </c>
      <c r="O64" s="188"/>
      <c r="P64" s="188"/>
    </row>
    <row r="65" spans="1:16" hidden="1">
      <c r="A65" s="184" t="s">
        <v>2593</v>
      </c>
      <c r="B65" s="184" t="s">
        <v>2594</v>
      </c>
      <c r="C65" s="185"/>
      <c r="D65" s="186"/>
      <c r="E65" s="181" t="str">
        <f t="shared" si="5"/>
        <v>Volume de escavação - volume de concreto PG20</v>
      </c>
      <c r="F65" s="187">
        <v>1</v>
      </c>
      <c r="G65" s="188"/>
      <c r="H65" s="188"/>
      <c r="I65" s="188"/>
      <c r="J65" s="188"/>
      <c r="K65" s="188"/>
      <c r="L65" s="188"/>
      <c r="M65" s="188">
        <f t="shared" si="4"/>
        <v>0</v>
      </c>
      <c r="N65" s="188">
        <f t="shared" si="6"/>
        <v>0</v>
      </c>
      <c r="O65" s="188"/>
      <c r="P65" s="188"/>
    </row>
    <row r="66" spans="1:16" hidden="1">
      <c r="A66" s="184" t="s">
        <v>2595</v>
      </c>
      <c r="B66" s="184" t="s">
        <v>2390</v>
      </c>
      <c r="C66" s="185"/>
      <c r="D66" s="186"/>
      <c r="E66" s="181" t="str">
        <f t="shared" si="5"/>
        <v>Volume de escavação - volume de concreto PG21</v>
      </c>
      <c r="F66" s="187">
        <v>1</v>
      </c>
      <c r="G66" s="188"/>
      <c r="H66" s="188"/>
      <c r="I66" s="188"/>
      <c r="J66" s="188"/>
      <c r="K66" s="188"/>
      <c r="L66" s="188"/>
      <c r="M66" s="188">
        <f t="shared" si="4"/>
        <v>0</v>
      </c>
      <c r="N66" s="188">
        <f t="shared" si="6"/>
        <v>0</v>
      </c>
      <c r="O66" s="188"/>
      <c r="P66" s="188"/>
    </row>
    <row r="67" spans="1:16" hidden="1">
      <c r="A67" s="184" t="s">
        <v>2596</v>
      </c>
      <c r="B67" s="184" t="s">
        <v>2392</v>
      </c>
      <c r="C67" s="185"/>
      <c r="D67" s="186"/>
      <c r="E67" s="181" t="str">
        <f t="shared" si="5"/>
        <v>Volume de escavação - volume de concreto PG22</v>
      </c>
      <c r="F67" s="187">
        <v>1</v>
      </c>
      <c r="G67" s="188"/>
      <c r="H67" s="188"/>
      <c r="I67" s="188"/>
      <c r="J67" s="188"/>
      <c r="K67" s="188"/>
      <c r="L67" s="188"/>
      <c r="M67" s="188">
        <f t="shared" si="4"/>
        <v>0</v>
      </c>
      <c r="N67" s="188">
        <f t="shared" si="6"/>
        <v>0</v>
      </c>
      <c r="O67" s="188"/>
      <c r="P67" s="188"/>
    </row>
    <row r="68" spans="1:16" ht="15">
      <c r="A68" s="148" t="s">
        <v>45</v>
      </c>
      <c r="B68" s="148" t="s">
        <v>647</v>
      </c>
      <c r="C68" s="149"/>
      <c r="D68" s="149"/>
      <c r="E68" s="150"/>
      <c r="F68" s="151"/>
      <c r="G68" s="152"/>
      <c r="H68" s="152"/>
      <c r="I68" s="152"/>
      <c r="J68" s="152"/>
      <c r="K68" s="152"/>
      <c r="L68" s="152"/>
      <c r="M68" s="152"/>
      <c r="N68" s="152"/>
      <c r="O68" s="189"/>
      <c r="P68" s="152"/>
    </row>
    <row r="69" spans="1:16" ht="15">
      <c r="A69" s="148" t="s">
        <v>46</v>
      </c>
      <c r="B69" s="148" t="s">
        <v>678</v>
      </c>
      <c r="C69" s="149"/>
      <c r="D69" s="149"/>
      <c r="E69" s="150"/>
      <c r="F69" s="151"/>
      <c r="G69" s="152"/>
      <c r="H69" s="152"/>
      <c r="I69" s="152"/>
      <c r="J69" s="152"/>
      <c r="K69" s="152"/>
      <c r="L69" s="152"/>
      <c r="M69" s="152"/>
      <c r="N69" s="152"/>
      <c r="O69" s="189"/>
      <c r="P69" s="152"/>
    </row>
    <row r="70" spans="1:16" ht="25.9" hidden="1" customHeight="1">
      <c r="A70" s="153" t="s">
        <v>679</v>
      </c>
      <c r="B70" s="153" t="s">
        <v>681</v>
      </c>
      <c r="C70" s="154" t="s">
        <v>30</v>
      </c>
      <c r="D70" s="155">
        <v>18.239999999999998</v>
      </c>
      <c r="E70" s="190"/>
      <c r="F70" s="191"/>
      <c r="G70" s="160"/>
      <c r="H70" s="160"/>
      <c r="I70" s="160"/>
      <c r="J70" s="160"/>
      <c r="K70" s="160"/>
      <c r="L70" s="160"/>
      <c r="M70" s="160"/>
      <c r="N70" s="160"/>
      <c r="O70" s="159">
        <f>N71</f>
        <v>6.5250000000000004</v>
      </c>
      <c r="P70" s="160">
        <f>D70-O70</f>
        <v>11.714999999999998</v>
      </c>
    </row>
    <row r="71" spans="1:16" ht="39" hidden="1">
      <c r="A71" s="178" t="s">
        <v>2393</v>
      </c>
      <c r="B71" s="178" t="s">
        <v>2394</v>
      </c>
      <c r="C71" s="162"/>
      <c r="D71" s="163"/>
      <c r="E71" s="181" t="s">
        <v>2395</v>
      </c>
      <c r="F71" s="165">
        <v>1</v>
      </c>
      <c r="G71" s="166">
        <v>0.5</v>
      </c>
      <c r="H71" s="166"/>
      <c r="I71" s="166">
        <f>I44</f>
        <v>26.1</v>
      </c>
      <c r="J71" s="166"/>
      <c r="K71" s="166">
        <v>0.5</v>
      </c>
      <c r="L71" s="166"/>
      <c r="M71" s="166">
        <f>G71*I71*K71</f>
        <v>6.5250000000000004</v>
      </c>
      <c r="N71" s="166">
        <f>M71*F71</f>
        <v>6.5250000000000004</v>
      </c>
      <c r="O71" s="167"/>
      <c r="P71" s="166"/>
    </row>
    <row r="72" spans="1:16" ht="51" hidden="1">
      <c r="A72" s="153" t="s">
        <v>682</v>
      </c>
      <c r="B72" s="153" t="s">
        <v>684</v>
      </c>
      <c r="C72" s="154" t="s">
        <v>25</v>
      </c>
      <c r="D72" s="155">
        <v>33.880000000000003</v>
      </c>
      <c r="E72" s="156"/>
      <c r="F72" s="157"/>
      <c r="G72" s="158"/>
      <c r="H72" s="158"/>
      <c r="I72" s="158"/>
      <c r="J72" s="158"/>
      <c r="K72" s="158"/>
      <c r="L72" s="158"/>
      <c r="M72" s="158"/>
      <c r="N72" s="158"/>
      <c r="O72" s="159">
        <f>N73</f>
        <v>90.791999999999987</v>
      </c>
      <c r="P72" s="158">
        <f>D72-O72</f>
        <v>-56.911999999999985</v>
      </c>
    </row>
    <row r="73" spans="1:16" ht="38.25" hidden="1">
      <c r="A73" s="184" t="s">
        <v>2396</v>
      </c>
      <c r="B73" s="184" t="s">
        <v>2397</v>
      </c>
      <c r="C73" s="185"/>
      <c r="D73" s="186"/>
      <c r="E73" s="181" t="s">
        <v>2398</v>
      </c>
      <c r="F73" s="187">
        <v>2</v>
      </c>
      <c r="G73" s="188">
        <v>0.36</v>
      </c>
      <c r="H73" s="188"/>
      <c r="I73" s="188">
        <f>30+30+20+20+(1.88+2.55+1.68)+(4.15+2.75+4.15)+(1.44*4)+(0.79+0.8+0.79+0.8)</f>
        <v>126.1</v>
      </c>
      <c r="J73" s="188"/>
      <c r="K73" s="188"/>
      <c r="L73" s="188"/>
      <c r="M73" s="188">
        <f>G73*I73</f>
        <v>45.395999999999994</v>
      </c>
      <c r="N73" s="188">
        <f>M73*F73</f>
        <v>90.791999999999987</v>
      </c>
      <c r="O73" s="188"/>
      <c r="P73" s="188"/>
    </row>
    <row r="74" spans="1:16" ht="25.9" customHeight="1">
      <c r="A74" s="153" t="s">
        <v>685</v>
      </c>
      <c r="B74" s="153" t="s">
        <v>687</v>
      </c>
      <c r="C74" s="154" t="s">
        <v>30</v>
      </c>
      <c r="D74" s="155">
        <v>1.64</v>
      </c>
      <c r="E74" s="156"/>
      <c r="F74" s="157"/>
      <c r="G74" s="158"/>
      <c r="H74" s="158"/>
      <c r="I74" s="158"/>
      <c r="J74" s="158"/>
      <c r="K74" s="158"/>
      <c r="L74" s="158"/>
      <c r="M74" s="158"/>
      <c r="N74" s="158"/>
      <c r="O74" s="159">
        <f>SUM(N75:N77)</f>
        <v>1.25</v>
      </c>
      <c r="P74" s="158">
        <f>D74-O74</f>
        <v>0.3899999999999999</v>
      </c>
    </row>
    <row r="75" spans="1:16">
      <c r="A75" s="184" t="s">
        <v>2399</v>
      </c>
      <c r="B75" s="184" t="s">
        <v>2400</v>
      </c>
      <c r="C75" s="185"/>
      <c r="D75" s="186"/>
      <c r="E75" s="181"/>
      <c r="F75" s="187">
        <v>16</v>
      </c>
      <c r="G75" s="188">
        <v>1.25</v>
      </c>
      <c r="H75" s="188"/>
      <c r="I75" s="188">
        <v>1.25</v>
      </c>
      <c r="J75" s="188"/>
      <c r="K75" s="188">
        <v>0.05</v>
      </c>
      <c r="L75" s="188"/>
      <c r="M75" s="188">
        <f>G75*I75*K75</f>
        <v>7.8125E-2</v>
      </c>
      <c r="N75" s="188">
        <f>M75*F75</f>
        <v>1.25</v>
      </c>
      <c r="O75" s="188"/>
      <c r="P75" s="188"/>
    </row>
    <row r="76" spans="1:16" hidden="1">
      <c r="A76" s="184" t="s">
        <v>2401</v>
      </c>
      <c r="B76" s="184" t="s">
        <v>2402</v>
      </c>
      <c r="C76" s="185"/>
      <c r="D76" s="186"/>
      <c r="E76" s="181"/>
      <c r="F76" s="187">
        <v>4</v>
      </c>
      <c r="G76" s="188">
        <v>1</v>
      </c>
      <c r="H76" s="188"/>
      <c r="I76" s="188">
        <v>1</v>
      </c>
      <c r="J76" s="188"/>
      <c r="K76" s="188">
        <v>0.05</v>
      </c>
      <c r="L76" s="188"/>
      <c r="M76" s="188">
        <f>G76*I76*K76</f>
        <v>0.05</v>
      </c>
      <c r="N76" s="188"/>
      <c r="O76" s="188"/>
      <c r="P76" s="188"/>
    </row>
    <row r="77" spans="1:16" hidden="1">
      <c r="A77" s="184" t="s">
        <v>2403</v>
      </c>
      <c r="B77" s="184" t="s">
        <v>2404</v>
      </c>
      <c r="C77" s="185"/>
      <c r="D77" s="186"/>
      <c r="E77" s="181"/>
      <c r="F77" s="187">
        <v>1</v>
      </c>
      <c r="G77" s="188">
        <v>0.5</v>
      </c>
      <c r="H77" s="188"/>
      <c r="I77" s="188">
        <f>SUM(I40:I44)</f>
        <v>126.1</v>
      </c>
      <c r="J77" s="188"/>
      <c r="K77" s="188">
        <v>0.05</v>
      </c>
      <c r="L77" s="188"/>
      <c r="M77" s="188">
        <f>G77*I77*K77</f>
        <v>3.1524999999999999</v>
      </c>
      <c r="N77" s="188"/>
      <c r="O77" s="188"/>
      <c r="P77" s="188"/>
    </row>
    <row r="78" spans="1:16" ht="25.5" hidden="1">
      <c r="A78" s="153" t="s">
        <v>688</v>
      </c>
      <c r="B78" s="153" t="s">
        <v>42</v>
      </c>
      <c r="C78" s="154" t="s">
        <v>25</v>
      </c>
      <c r="D78" s="155">
        <v>3.2</v>
      </c>
      <c r="E78" s="156"/>
      <c r="F78" s="157"/>
      <c r="G78" s="158"/>
      <c r="H78" s="158"/>
      <c r="I78" s="158"/>
      <c r="J78" s="158"/>
      <c r="K78" s="158"/>
      <c r="L78" s="158"/>
      <c r="M78" s="158"/>
      <c r="N78" s="158"/>
      <c r="O78" s="159">
        <f>N79</f>
        <v>3.2</v>
      </c>
      <c r="P78" s="158">
        <f>D78-O78</f>
        <v>0</v>
      </c>
    </row>
    <row r="79" spans="1:16" ht="25.5" hidden="1">
      <c r="A79" s="184" t="s">
        <v>2405</v>
      </c>
      <c r="B79" s="184" t="s">
        <v>2406</v>
      </c>
      <c r="C79" s="185"/>
      <c r="D79" s="186"/>
      <c r="E79" s="181" t="s">
        <v>2407</v>
      </c>
      <c r="F79" s="187">
        <v>1</v>
      </c>
      <c r="G79" s="188"/>
      <c r="H79" s="188"/>
      <c r="I79" s="188"/>
      <c r="J79" s="188"/>
      <c r="K79" s="188"/>
      <c r="L79" s="188"/>
      <c r="M79" s="188">
        <v>3.2</v>
      </c>
      <c r="N79" s="188">
        <f>M79*F79</f>
        <v>3.2</v>
      </c>
      <c r="O79" s="188"/>
      <c r="P79" s="188"/>
    </row>
    <row r="80" spans="1:16" ht="39" hidden="1" customHeight="1">
      <c r="A80" s="153" t="s">
        <v>689</v>
      </c>
      <c r="B80" s="153" t="s">
        <v>691</v>
      </c>
      <c r="C80" s="154" t="s">
        <v>25</v>
      </c>
      <c r="D80" s="155">
        <v>107</v>
      </c>
      <c r="E80" s="156"/>
      <c r="F80" s="157"/>
      <c r="G80" s="158"/>
      <c r="H80" s="158"/>
      <c r="I80" s="158"/>
      <c r="J80" s="158"/>
      <c r="K80" s="158"/>
      <c r="L80" s="158"/>
      <c r="M80" s="158"/>
      <c r="N80" s="158"/>
      <c r="O80" s="159">
        <f>SUM(N81:N82)</f>
        <v>107</v>
      </c>
      <c r="P80" s="158">
        <f>D80-O80</f>
        <v>0</v>
      </c>
    </row>
    <row r="81" spans="1:16" hidden="1">
      <c r="A81" s="184" t="s">
        <v>2408</v>
      </c>
      <c r="B81" s="184" t="s">
        <v>2409</v>
      </c>
      <c r="C81" s="185"/>
      <c r="D81" s="186"/>
      <c r="E81" s="181" t="s">
        <v>2410</v>
      </c>
      <c r="F81" s="187">
        <v>1</v>
      </c>
      <c r="G81" s="188"/>
      <c r="H81" s="188"/>
      <c r="I81" s="188"/>
      <c r="J81" s="188"/>
      <c r="K81" s="188"/>
      <c r="L81" s="188"/>
      <c r="M81" s="188">
        <v>12</v>
      </c>
      <c r="N81" s="188">
        <f>M81*F81</f>
        <v>12</v>
      </c>
      <c r="O81" s="188"/>
      <c r="P81" s="188"/>
    </row>
    <row r="82" spans="1:16" hidden="1">
      <c r="A82" s="184" t="s">
        <v>2411</v>
      </c>
      <c r="B82" s="184" t="s">
        <v>2412</v>
      </c>
      <c r="C82" s="185"/>
      <c r="D82" s="186"/>
      <c r="E82" s="181" t="s">
        <v>2410</v>
      </c>
      <c r="F82" s="187">
        <v>1</v>
      </c>
      <c r="G82" s="188"/>
      <c r="H82" s="188"/>
      <c r="I82" s="188"/>
      <c r="J82" s="188"/>
      <c r="K82" s="188"/>
      <c r="L82" s="188"/>
      <c r="M82" s="188">
        <v>95</v>
      </c>
      <c r="N82" s="188">
        <f>M82*F82</f>
        <v>95</v>
      </c>
      <c r="O82" s="188"/>
      <c r="P82" s="188"/>
    </row>
    <row r="83" spans="1:16" ht="25.9" hidden="1" customHeight="1">
      <c r="A83" s="153" t="s">
        <v>692</v>
      </c>
      <c r="B83" s="153" t="s">
        <v>33</v>
      </c>
      <c r="C83" s="154" t="s">
        <v>34</v>
      </c>
      <c r="D83" s="155">
        <v>32</v>
      </c>
      <c r="E83" s="156"/>
      <c r="F83" s="157"/>
      <c r="G83" s="158"/>
      <c r="H83" s="158"/>
      <c r="I83" s="158"/>
      <c r="J83" s="158"/>
      <c r="K83" s="158"/>
      <c r="L83" s="158"/>
      <c r="M83" s="158"/>
      <c r="N83" s="158"/>
      <c r="O83" s="159">
        <f>N84</f>
        <v>32</v>
      </c>
      <c r="P83" s="158">
        <f>D83-O83</f>
        <v>0</v>
      </c>
    </row>
    <row r="84" spans="1:16" hidden="1">
      <c r="A84" s="184" t="s">
        <v>2413</v>
      </c>
      <c r="B84" s="184" t="s">
        <v>2414</v>
      </c>
      <c r="C84" s="185"/>
      <c r="D84" s="186"/>
      <c r="E84" s="181" t="s">
        <v>2410</v>
      </c>
      <c r="F84" s="187">
        <v>1</v>
      </c>
      <c r="G84" s="188"/>
      <c r="H84" s="188"/>
      <c r="I84" s="188"/>
      <c r="J84" s="188"/>
      <c r="K84" s="188"/>
      <c r="L84" s="188"/>
      <c r="M84" s="188">
        <v>32</v>
      </c>
      <c r="N84" s="188">
        <f>F84*M84</f>
        <v>32</v>
      </c>
      <c r="O84" s="188"/>
      <c r="P84" s="188"/>
    </row>
    <row r="85" spans="1:16" ht="25.9" hidden="1" customHeight="1">
      <c r="A85" s="231" t="s">
        <v>693</v>
      </c>
      <c r="B85" s="153" t="s">
        <v>36</v>
      </c>
      <c r="C85" s="154" t="s">
        <v>34</v>
      </c>
      <c r="D85" s="155">
        <v>28.4</v>
      </c>
      <c r="E85" s="156"/>
      <c r="F85" s="157"/>
      <c r="G85" s="158"/>
      <c r="H85" s="158"/>
      <c r="I85" s="158"/>
      <c r="J85" s="158"/>
      <c r="K85" s="158"/>
      <c r="L85" s="158"/>
      <c r="M85" s="158"/>
      <c r="N85" s="158"/>
      <c r="O85" s="159">
        <f>SUM(N86:N87)</f>
        <v>25</v>
      </c>
      <c r="P85" s="158">
        <f>D85-O85</f>
        <v>3.3999999999999986</v>
      </c>
    </row>
    <row r="86" spans="1:16" hidden="1">
      <c r="A86" s="184" t="s">
        <v>2415</v>
      </c>
      <c r="B86" s="184" t="s">
        <v>2409</v>
      </c>
      <c r="C86" s="185"/>
      <c r="D86" s="186"/>
      <c r="E86" s="181" t="s">
        <v>2410</v>
      </c>
      <c r="F86" s="187">
        <v>1</v>
      </c>
      <c r="G86" s="188"/>
      <c r="H86" s="188"/>
      <c r="I86" s="188"/>
      <c r="J86" s="188"/>
      <c r="K86" s="188"/>
      <c r="L86" s="188"/>
      <c r="M86" s="188">
        <v>25</v>
      </c>
      <c r="N86" s="188">
        <f>F86*M86</f>
        <v>25</v>
      </c>
      <c r="O86" s="188"/>
      <c r="P86" s="188"/>
    </row>
    <row r="87" spans="1:16" hidden="1">
      <c r="A87" s="184" t="s">
        <v>2416</v>
      </c>
      <c r="B87" s="184" t="s">
        <v>2412</v>
      </c>
      <c r="C87" s="185"/>
      <c r="D87" s="186"/>
      <c r="E87" s="181" t="s">
        <v>2410</v>
      </c>
      <c r="F87" s="187">
        <v>1</v>
      </c>
      <c r="G87" s="188"/>
      <c r="H87" s="188"/>
      <c r="I87" s="188"/>
      <c r="J87" s="188"/>
      <c r="K87" s="188"/>
      <c r="L87" s="188"/>
      <c r="M87" s="188">
        <v>3.4</v>
      </c>
      <c r="N87" s="188"/>
      <c r="O87" s="188"/>
      <c r="P87" s="188"/>
    </row>
    <row r="88" spans="1:16" ht="25.9" customHeight="1">
      <c r="A88" s="244" t="s">
        <v>694</v>
      </c>
      <c r="B88" s="153" t="s">
        <v>38</v>
      </c>
      <c r="C88" s="154" t="s">
        <v>34</v>
      </c>
      <c r="D88" s="155">
        <v>67.400000000000006</v>
      </c>
      <c r="E88" s="156"/>
      <c r="F88" s="157"/>
      <c r="G88" s="158"/>
      <c r="H88" s="158"/>
      <c r="I88" s="158"/>
      <c r="J88" s="158"/>
      <c r="K88" s="158"/>
      <c r="L88" s="158"/>
      <c r="M88" s="158"/>
      <c r="N88" s="158"/>
      <c r="O88" s="159">
        <f>N89</f>
        <v>118.47</v>
      </c>
      <c r="P88" s="158">
        <f>D88-O88</f>
        <v>-51.069999999999993</v>
      </c>
    </row>
    <row r="89" spans="1:16">
      <c r="A89" s="184" t="s">
        <v>2417</v>
      </c>
      <c r="B89" s="184" t="s">
        <v>2597</v>
      </c>
      <c r="C89" s="185"/>
      <c r="D89" s="186"/>
      <c r="E89" s="181" t="s">
        <v>2410</v>
      </c>
      <c r="F89" s="187">
        <v>1</v>
      </c>
      <c r="G89" s="188"/>
      <c r="H89" s="188"/>
      <c r="I89" s="188"/>
      <c r="J89" s="188"/>
      <c r="K89" s="188"/>
      <c r="L89" s="188"/>
      <c r="M89" s="188">
        <f>88.85+29.62</f>
        <v>118.47</v>
      </c>
      <c r="N89" s="188">
        <f>M89*F89</f>
        <v>118.47</v>
      </c>
      <c r="O89" s="188"/>
      <c r="P89" s="188"/>
    </row>
    <row r="90" spans="1:16" ht="25.9" hidden="1" customHeight="1">
      <c r="A90" s="231" t="s">
        <v>695</v>
      </c>
      <c r="B90" s="153" t="s">
        <v>93</v>
      </c>
      <c r="C90" s="154" t="s">
        <v>34</v>
      </c>
      <c r="D90" s="155">
        <v>300.60000000000002</v>
      </c>
      <c r="E90" s="156"/>
      <c r="F90" s="157"/>
      <c r="G90" s="158"/>
      <c r="H90" s="158"/>
      <c r="I90" s="158"/>
      <c r="J90" s="158"/>
      <c r="K90" s="158"/>
      <c r="L90" s="158"/>
      <c r="M90" s="158"/>
      <c r="N90" s="158"/>
      <c r="O90" s="159">
        <f>N91</f>
        <v>300.60000000000002</v>
      </c>
      <c r="P90" s="158">
        <f>D90-O90</f>
        <v>0</v>
      </c>
    </row>
    <row r="91" spans="1:16" hidden="1">
      <c r="A91" s="184" t="s">
        <v>2418</v>
      </c>
      <c r="B91" s="184" t="s">
        <v>2419</v>
      </c>
      <c r="C91" s="185"/>
      <c r="D91" s="186"/>
      <c r="E91" s="181" t="s">
        <v>2410</v>
      </c>
      <c r="F91" s="187">
        <v>1</v>
      </c>
      <c r="G91" s="188"/>
      <c r="H91" s="188"/>
      <c r="I91" s="188"/>
      <c r="J91" s="188"/>
      <c r="K91" s="188"/>
      <c r="L91" s="188"/>
      <c r="M91" s="188">
        <v>300.60000000000002</v>
      </c>
      <c r="N91" s="188">
        <f>M91*F91</f>
        <v>300.60000000000002</v>
      </c>
      <c r="O91" s="188"/>
      <c r="P91" s="188"/>
    </row>
    <row r="92" spans="1:16">
      <c r="A92" s="237"/>
      <c r="B92" s="237"/>
      <c r="C92" s="238"/>
      <c r="D92" s="239"/>
      <c r="E92" s="240"/>
      <c r="F92" s="241"/>
      <c r="G92" s="242"/>
      <c r="H92" s="242"/>
      <c r="I92" s="242"/>
      <c r="J92" s="242"/>
      <c r="K92" s="242"/>
      <c r="L92" s="242"/>
      <c r="M92" s="242"/>
      <c r="N92" s="242"/>
      <c r="O92" s="242"/>
      <c r="P92" s="242"/>
    </row>
    <row r="93" spans="1:16">
      <c r="A93" s="237"/>
      <c r="B93" s="237"/>
      <c r="C93" s="238"/>
      <c r="D93" s="239"/>
      <c r="E93" s="243" t="s">
        <v>2599</v>
      </c>
      <c r="F93" s="241"/>
      <c r="G93" s="242"/>
      <c r="H93" s="242"/>
      <c r="I93" s="242"/>
      <c r="J93" s="242"/>
      <c r="K93" s="242"/>
      <c r="L93" s="242"/>
      <c r="M93" s="242"/>
      <c r="N93" s="242"/>
      <c r="O93" s="242"/>
      <c r="P93" s="242"/>
    </row>
    <row r="94" spans="1:16">
      <c r="A94" s="237"/>
      <c r="B94" s="237"/>
      <c r="C94" s="238"/>
      <c r="D94" s="239"/>
      <c r="E94" s="240" t="s">
        <v>2598</v>
      </c>
      <c r="F94" s="241"/>
      <c r="G94" s="242"/>
      <c r="H94" s="242"/>
      <c r="I94" s="242"/>
      <c r="J94" s="242"/>
      <c r="K94" s="242"/>
      <c r="L94" s="242"/>
      <c r="M94" s="242"/>
      <c r="N94" s="242"/>
      <c r="O94" s="242"/>
      <c r="P94" s="242"/>
    </row>
    <row r="95" spans="1:16">
      <c r="A95" s="237"/>
      <c r="B95" s="237"/>
      <c r="C95" s="238"/>
      <c r="D95" s="239"/>
      <c r="E95" s="245" t="s">
        <v>2601</v>
      </c>
      <c r="F95" s="241"/>
      <c r="G95" s="242"/>
      <c r="H95" s="242"/>
      <c r="I95" s="242"/>
      <c r="J95" s="242"/>
      <c r="K95" s="242"/>
      <c r="L95" s="242"/>
      <c r="M95" s="242"/>
      <c r="N95" s="242"/>
      <c r="O95" s="242"/>
      <c r="P95" s="242"/>
    </row>
    <row r="96" spans="1:16">
      <c r="A96" s="237"/>
      <c r="B96" s="237"/>
      <c r="C96" s="238"/>
      <c r="D96" s="239"/>
      <c r="E96" s="246" t="s">
        <v>2600</v>
      </c>
      <c r="F96" s="241"/>
      <c r="G96" s="242"/>
      <c r="H96" s="242"/>
      <c r="I96" s="242"/>
      <c r="J96" s="242"/>
      <c r="K96" s="242"/>
      <c r="L96" s="242"/>
      <c r="M96" s="242"/>
      <c r="N96" s="242"/>
      <c r="O96" s="242"/>
      <c r="P96" s="242"/>
    </row>
    <row r="97" spans="1:16">
      <c r="A97" s="237"/>
      <c r="B97" s="237"/>
      <c r="C97" s="238"/>
      <c r="D97" s="239"/>
      <c r="E97" s="240"/>
      <c r="F97" s="241"/>
      <c r="G97" s="242"/>
      <c r="H97" s="242"/>
      <c r="I97" s="242"/>
      <c r="J97" s="242"/>
      <c r="K97" s="242"/>
      <c r="L97" s="242"/>
      <c r="M97" s="242"/>
      <c r="N97" s="242"/>
      <c r="O97" s="242"/>
      <c r="P97" s="242"/>
    </row>
    <row r="98" spans="1:16">
      <c r="A98" s="237"/>
      <c r="B98" s="237"/>
      <c r="C98" s="238"/>
      <c r="D98" s="239"/>
      <c r="E98" s="240"/>
      <c r="F98" s="241"/>
      <c r="G98" s="242"/>
      <c r="H98" s="242"/>
      <c r="I98" s="242"/>
      <c r="J98" s="242"/>
      <c r="K98" s="242"/>
      <c r="L98" s="242"/>
      <c r="M98" s="242"/>
      <c r="N98" s="242"/>
      <c r="O98" s="242"/>
      <c r="P98" s="242"/>
    </row>
    <row r="99" spans="1:16">
      <c r="A99" s="237"/>
      <c r="B99" s="237"/>
      <c r="C99" s="238"/>
      <c r="D99" s="239"/>
      <c r="E99" s="240"/>
      <c r="F99" s="241"/>
      <c r="G99" s="242"/>
      <c r="H99" s="242"/>
      <c r="I99" s="242"/>
      <c r="J99" s="242"/>
      <c r="K99" s="242"/>
      <c r="L99" s="242"/>
      <c r="M99" s="242"/>
      <c r="N99" s="242"/>
      <c r="O99" s="242"/>
      <c r="P99" s="242"/>
    </row>
    <row r="100" spans="1:16">
      <c r="A100" s="237"/>
      <c r="B100" s="237"/>
      <c r="C100" s="238"/>
      <c r="D100" s="239"/>
      <c r="E100" s="240"/>
      <c r="F100" s="241"/>
      <c r="G100" s="242"/>
      <c r="H100" s="242"/>
      <c r="I100" s="242"/>
      <c r="J100" s="242"/>
      <c r="K100" s="242"/>
      <c r="L100" s="242"/>
      <c r="M100" s="242"/>
      <c r="N100" s="242"/>
      <c r="O100" s="242"/>
      <c r="P100" s="242"/>
    </row>
    <row r="101" spans="1:16">
      <c r="A101" s="237"/>
      <c r="B101" s="237"/>
      <c r="C101" s="238"/>
      <c r="D101" s="239"/>
      <c r="E101" s="240"/>
      <c r="F101" s="241"/>
      <c r="G101" s="242"/>
      <c r="H101" s="242"/>
      <c r="I101" s="242"/>
      <c r="J101" s="242"/>
      <c r="K101" s="242"/>
      <c r="L101" s="242"/>
      <c r="M101" s="242"/>
      <c r="N101" s="242"/>
      <c r="O101" s="242"/>
      <c r="P101" s="242"/>
    </row>
    <row r="102" spans="1:16">
      <c r="A102" s="237"/>
      <c r="B102" s="237"/>
      <c r="C102" s="238"/>
      <c r="D102" s="239"/>
      <c r="E102" s="240"/>
      <c r="F102" s="241"/>
      <c r="G102" s="242"/>
      <c r="H102" s="242"/>
      <c r="I102" s="242"/>
      <c r="J102" s="242"/>
      <c r="K102" s="242"/>
      <c r="L102" s="242"/>
      <c r="M102" s="242"/>
      <c r="N102" s="242"/>
      <c r="O102" s="242"/>
      <c r="P102" s="242"/>
    </row>
    <row r="103" spans="1:16">
      <c r="A103" s="237"/>
      <c r="B103" s="237"/>
      <c r="C103" s="238"/>
      <c r="D103" s="239"/>
      <c r="E103" s="240"/>
      <c r="F103" s="241"/>
      <c r="G103" s="242"/>
      <c r="H103" s="242"/>
      <c r="I103" s="242"/>
      <c r="J103" s="242"/>
      <c r="K103" s="242"/>
      <c r="L103" s="242"/>
      <c r="M103" s="242"/>
      <c r="N103" s="242"/>
      <c r="O103" s="242"/>
      <c r="P103" s="242"/>
    </row>
    <row r="104" spans="1:16">
      <c r="A104" s="237"/>
      <c r="B104" s="237"/>
      <c r="C104" s="238"/>
      <c r="D104" s="239"/>
      <c r="E104" s="240"/>
      <c r="F104" s="241"/>
      <c r="G104" s="242"/>
      <c r="H104" s="242"/>
      <c r="I104" s="242"/>
      <c r="J104" s="242"/>
      <c r="K104" s="242"/>
      <c r="L104" s="242"/>
      <c r="M104" s="242"/>
      <c r="N104" s="242"/>
      <c r="O104" s="242"/>
      <c r="P104" s="242"/>
    </row>
    <row r="105" spans="1:16">
      <c r="A105" s="237"/>
      <c r="B105" s="237"/>
      <c r="C105" s="238"/>
      <c r="D105" s="239"/>
      <c r="E105" s="240"/>
      <c r="F105" s="241"/>
      <c r="G105" s="242"/>
      <c r="H105" s="242"/>
      <c r="I105" s="242"/>
      <c r="J105" s="242"/>
      <c r="K105" s="242"/>
      <c r="L105" s="242"/>
      <c r="M105" s="242"/>
      <c r="N105" s="242"/>
      <c r="O105" s="242"/>
      <c r="P105" s="242"/>
    </row>
    <row r="106" spans="1:16">
      <c r="A106" s="237"/>
      <c r="B106" s="237"/>
      <c r="C106" s="238"/>
      <c r="D106" s="239"/>
      <c r="E106" s="240"/>
      <c r="F106" s="241"/>
      <c r="G106" s="242"/>
      <c r="H106" s="242"/>
      <c r="I106" s="242"/>
      <c r="J106" s="242"/>
      <c r="K106" s="242"/>
      <c r="L106" s="242"/>
      <c r="M106" s="242"/>
      <c r="N106" s="242"/>
      <c r="O106" s="242"/>
      <c r="P106" s="242"/>
    </row>
    <row r="107" spans="1:16">
      <c r="A107" s="237"/>
      <c r="B107" s="237"/>
      <c r="C107" s="238"/>
      <c r="D107" s="239"/>
      <c r="E107" s="240"/>
      <c r="F107" s="241"/>
      <c r="G107" s="242"/>
      <c r="H107" s="242"/>
      <c r="I107" s="242"/>
      <c r="J107" s="242"/>
      <c r="K107" s="242"/>
      <c r="L107" s="242"/>
      <c r="M107" s="242"/>
      <c r="N107" s="242"/>
      <c r="O107" s="242"/>
      <c r="P107" s="242"/>
    </row>
    <row r="108" spans="1:16" ht="25.9" customHeight="1">
      <c r="A108" s="244" t="s">
        <v>696</v>
      </c>
      <c r="B108" s="153" t="s">
        <v>40</v>
      </c>
      <c r="C108" s="154" t="s">
        <v>34</v>
      </c>
      <c r="D108" s="155">
        <v>102.2</v>
      </c>
      <c r="E108" s="156"/>
      <c r="F108" s="157"/>
      <c r="G108" s="158"/>
      <c r="H108" s="158"/>
      <c r="I108" s="158"/>
      <c r="J108" s="158"/>
      <c r="K108" s="158"/>
      <c r="L108" s="158"/>
      <c r="M108" s="158"/>
      <c r="N108" s="158"/>
      <c r="O108" s="159">
        <f>N109</f>
        <v>38.950000000000003</v>
      </c>
      <c r="P108" s="158">
        <f>D108-O108</f>
        <v>63.25</v>
      </c>
    </row>
    <row r="109" spans="1:16">
      <c r="A109" s="184" t="s">
        <v>2420</v>
      </c>
      <c r="B109" s="184" t="s">
        <v>2597</v>
      </c>
      <c r="C109" s="185"/>
      <c r="D109" s="186"/>
      <c r="E109" s="181" t="s">
        <v>2410</v>
      </c>
      <c r="F109" s="187">
        <v>1</v>
      </c>
      <c r="G109" s="188"/>
      <c r="H109" s="188"/>
      <c r="I109" s="188"/>
      <c r="J109" s="188"/>
      <c r="K109" s="188"/>
      <c r="L109" s="188"/>
      <c r="M109" s="188">
        <f>22.62+16.33</f>
        <v>38.950000000000003</v>
      </c>
      <c r="N109" s="188">
        <f>M109*F109</f>
        <v>38.950000000000003</v>
      </c>
      <c r="O109" s="188"/>
      <c r="P109" s="188"/>
    </row>
    <row r="110" spans="1:16">
      <c r="A110" s="237"/>
      <c r="B110" s="237"/>
      <c r="C110" s="238"/>
      <c r="D110" s="239"/>
      <c r="E110" s="240"/>
      <c r="F110" s="241"/>
      <c r="G110" s="242"/>
      <c r="H110" s="242"/>
      <c r="I110" s="242"/>
      <c r="J110" s="242"/>
      <c r="K110" s="242"/>
      <c r="L110" s="242"/>
      <c r="M110" s="242"/>
      <c r="N110" s="242"/>
      <c r="O110" s="242"/>
      <c r="P110" s="242"/>
    </row>
    <row r="111" spans="1:16">
      <c r="A111" s="237"/>
      <c r="B111" s="237"/>
      <c r="C111" s="238"/>
      <c r="D111" s="239"/>
      <c r="E111" s="243" t="s">
        <v>2599</v>
      </c>
      <c r="F111" s="241"/>
      <c r="G111" s="242"/>
      <c r="H111" s="242"/>
      <c r="I111" s="242"/>
      <c r="J111" s="242"/>
      <c r="K111" s="242"/>
      <c r="L111" s="242"/>
      <c r="M111" s="242"/>
      <c r="N111" s="242"/>
      <c r="O111" s="242"/>
      <c r="P111" s="242"/>
    </row>
    <row r="112" spans="1:16">
      <c r="A112" s="237"/>
      <c r="B112" s="237"/>
      <c r="C112" s="238"/>
      <c r="D112" s="239"/>
      <c r="E112" s="240" t="s">
        <v>2602</v>
      </c>
      <c r="F112" s="241"/>
      <c r="G112" s="242"/>
      <c r="H112" s="242"/>
      <c r="I112" s="242"/>
      <c r="J112" s="242"/>
      <c r="K112" s="242"/>
      <c r="L112" s="242"/>
      <c r="M112" s="242"/>
      <c r="N112" s="242"/>
      <c r="O112" s="242"/>
      <c r="P112" s="242"/>
    </row>
    <row r="113" spans="1:16">
      <c r="A113" s="237"/>
      <c r="B113" s="237"/>
      <c r="C113" s="238"/>
      <c r="D113" s="239"/>
      <c r="E113" s="243" t="s">
        <v>2601</v>
      </c>
      <c r="F113" s="241"/>
      <c r="G113" s="242"/>
      <c r="H113" s="242"/>
      <c r="I113" s="242"/>
      <c r="J113" s="242"/>
      <c r="K113" s="242"/>
      <c r="L113" s="242"/>
      <c r="M113" s="242"/>
      <c r="N113" s="242"/>
      <c r="O113" s="242"/>
      <c r="P113" s="242"/>
    </row>
    <row r="114" spans="1:16">
      <c r="A114" s="237"/>
      <c r="B114" s="237"/>
      <c r="C114" s="238"/>
      <c r="D114" s="239"/>
      <c r="E114" s="240" t="s">
        <v>2603</v>
      </c>
      <c r="F114" s="241"/>
      <c r="G114" s="242"/>
      <c r="H114" s="242"/>
      <c r="I114" s="242"/>
      <c r="J114" s="242"/>
      <c r="K114" s="242"/>
      <c r="L114" s="242"/>
      <c r="M114" s="242"/>
      <c r="N114" s="242"/>
      <c r="O114" s="242"/>
      <c r="P114" s="242"/>
    </row>
    <row r="115" spans="1:16">
      <c r="A115" s="237"/>
      <c r="B115" s="237"/>
      <c r="C115" s="238"/>
      <c r="D115" s="239"/>
      <c r="E115" s="240"/>
      <c r="F115" s="241"/>
      <c r="G115" s="242"/>
      <c r="H115" s="242"/>
      <c r="I115" s="242"/>
      <c r="J115" s="242"/>
      <c r="K115" s="242"/>
      <c r="L115" s="242"/>
      <c r="M115" s="242"/>
      <c r="N115" s="242"/>
      <c r="O115" s="242"/>
      <c r="P115" s="242"/>
    </row>
    <row r="116" spans="1:16">
      <c r="A116" s="237"/>
      <c r="B116" s="237"/>
      <c r="C116" s="238"/>
      <c r="D116" s="239"/>
      <c r="E116" s="240"/>
      <c r="F116" s="241"/>
      <c r="G116" s="242"/>
      <c r="H116" s="242"/>
      <c r="I116" s="242"/>
      <c r="J116" s="242"/>
      <c r="K116" s="242"/>
      <c r="L116" s="242"/>
      <c r="M116" s="242"/>
      <c r="N116" s="242"/>
      <c r="O116" s="242"/>
      <c r="P116" s="242"/>
    </row>
    <row r="117" spans="1:16">
      <c r="A117" s="237"/>
      <c r="B117" s="237"/>
      <c r="C117" s="238"/>
      <c r="D117" s="239"/>
      <c r="E117" s="240"/>
      <c r="F117" s="241"/>
      <c r="G117" s="242"/>
      <c r="H117" s="242"/>
      <c r="I117" s="242"/>
      <c r="J117" s="242"/>
      <c r="K117" s="242"/>
      <c r="L117" s="242"/>
      <c r="M117" s="242"/>
      <c r="N117" s="242"/>
      <c r="O117" s="242"/>
      <c r="P117" s="242"/>
    </row>
    <row r="118" spans="1:16">
      <c r="A118" s="237"/>
      <c r="B118" s="237"/>
      <c r="C118" s="238"/>
      <c r="D118" s="239"/>
      <c r="E118" s="240"/>
      <c r="F118" s="241"/>
      <c r="G118" s="242"/>
      <c r="H118" s="242"/>
      <c r="I118" s="242"/>
      <c r="J118" s="242"/>
      <c r="K118" s="242"/>
      <c r="L118" s="242"/>
      <c r="M118" s="242"/>
      <c r="N118" s="242"/>
      <c r="O118" s="242"/>
      <c r="P118" s="242"/>
    </row>
    <row r="119" spans="1:16">
      <c r="A119" s="237"/>
      <c r="B119" s="237"/>
      <c r="C119" s="238"/>
      <c r="D119" s="239"/>
      <c r="E119" s="240"/>
      <c r="F119" s="241"/>
      <c r="G119" s="242"/>
      <c r="H119" s="242"/>
      <c r="I119" s="242"/>
      <c r="J119" s="242"/>
      <c r="K119" s="242"/>
      <c r="L119" s="242"/>
      <c r="M119" s="242"/>
      <c r="N119" s="242"/>
      <c r="O119" s="242"/>
      <c r="P119" s="242"/>
    </row>
    <row r="120" spans="1:16">
      <c r="A120" s="237"/>
      <c r="B120" s="237"/>
      <c r="C120" s="238"/>
      <c r="D120" s="239"/>
      <c r="E120" s="240"/>
      <c r="F120" s="241"/>
      <c r="G120" s="242"/>
      <c r="H120" s="242"/>
      <c r="I120" s="242"/>
      <c r="J120" s="242"/>
      <c r="K120" s="242"/>
      <c r="L120" s="242"/>
      <c r="M120" s="242"/>
      <c r="N120" s="242"/>
      <c r="O120" s="242"/>
      <c r="P120" s="242"/>
    </row>
    <row r="121" spans="1:16">
      <c r="A121" s="237"/>
      <c r="B121" s="237"/>
      <c r="C121" s="238"/>
      <c r="D121" s="239"/>
      <c r="E121" s="240"/>
      <c r="F121" s="241"/>
      <c r="G121" s="242"/>
      <c r="H121" s="242"/>
      <c r="I121" s="242"/>
      <c r="J121" s="242"/>
      <c r="K121" s="242"/>
      <c r="L121" s="242"/>
      <c r="M121" s="242"/>
      <c r="N121" s="242"/>
      <c r="O121" s="242"/>
      <c r="P121" s="242"/>
    </row>
    <row r="122" spans="1:16">
      <c r="A122" s="237"/>
      <c r="B122" s="237"/>
      <c r="C122" s="238"/>
      <c r="D122" s="239"/>
      <c r="E122" s="240"/>
      <c r="F122" s="241"/>
      <c r="G122" s="242"/>
      <c r="H122" s="242"/>
      <c r="I122" s="242"/>
      <c r="J122" s="242"/>
      <c r="K122" s="242"/>
      <c r="L122" s="242"/>
      <c r="M122" s="242"/>
      <c r="N122" s="242"/>
      <c r="O122" s="242"/>
      <c r="P122" s="242"/>
    </row>
    <row r="123" spans="1:16">
      <c r="A123" s="237"/>
      <c r="B123" s="237"/>
      <c r="C123" s="238"/>
      <c r="D123" s="239"/>
      <c r="E123" s="240"/>
      <c r="F123" s="241"/>
      <c r="G123" s="242"/>
      <c r="H123" s="242"/>
      <c r="I123" s="242"/>
      <c r="J123" s="242"/>
      <c r="K123" s="242"/>
      <c r="L123" s="242"/>
      <c r="M123" s="242"/>
      <c r="N123" s="242"/>
      <c r="O123" s="242"/>
      <c r="P123" s="242"/>
    </row>
    <row r="124" spans="1:16">
      <c r="A124" s="237"/>
      <c r="B124" s="237"/>
      <c r="C124" s="238"/>
      <c r="D124" s="239"/>
      <c r="E124" s="240"/>
      <c r="F124" s="241"/>
      <c r="G124" s="242"/>
      <c r="H124" s="242"/>
      <c r="I124" s="242"/>
      <c r="J124" s="242"/>
      <c r="K124" s="242"/>
      <c r="L124" s="242"/>
      <c r="M124" s="242"/>
      <c r="N124" s="242"/>
      <c r="O124" s="242"/>
      <c r="P124" s="242"/>
    </row>
    <row r="125" spans="1:16">
      <c r="A125" s="237"/>
      <c r="B125" s="237"/>
      <c r="C125" s="238"/>
      <c r="D125" s="239"/>
      <c r="E125" s="240"/>
      <c r="F125" s="241"/>
      <c r="G125" s="242"/>
      <c r="H125" s="242"/>
      <c r="I125" s="242"/>
      <c r="J125" s="242"/>
      <c r="K125" s="242"/>
      <c r="L125" s="242"/>
      <c r="M125" s="242"/>
      <c r="N125" s="242"/>
      <c r="O125" s="242"/>
      <c r="P125" s="242"/>
    </row>
    <row r="126" spans="1:16" ht="39" customHeight="1">
      <c r="A126" s="153" t="s">
        <v>697</v>
      </c>
      <c r="B126" s="153" t="s">
        <v>699</v>
      </c>
      <c r="C126" s="154" t="s">
        <v>30</v>
      </c>
      <c r="D126" s="155">
        <v>37.9</v>
      </c>
      <c r="E126" s="156"/>
      <c r="F126" s="157"/>
      <c r="G126" s="158"/>
      <c r="H126" s="158"/>
      <c r="I126" s="158"/>
      <c r="J126" s="158"/>
      <c r="K126" s="158"/>
      <c r="L126" s="158"/>
      <c r="M126" s="158"/>
      <c r="N126" s="158"/>
      <c r="O126" s="159">
        <f>SUM(N127:N148)</f>
        <v>25</v>
      </c>
      <c r="P126" s="158">
        <f>D126-O126</f>
        <v>12.899999999999999</v>
      </c>
    </row>
    <row r="127" spans="1:16">
      <c r="A127" s="184" t="s">
        <v>2421</v>
      </c>
      <c r="B127" s="184" t="str">
        <f t="shared" ref="B127:B148" si="7">B18</f>
        <v>Sapatas PG1 (20X40)</v>
      </c>
      <c r="C127" s="185"/>
      <c r="D127" s="186"/>
      <c r="E127" s="181" t="str">
        <f t="shared" ref="E127:E148" si="8">E18</f>
        <v>SAPATA A1</v>
      </c>
      <c r="F127" s="187">
        <v>1</v>
      </c>
      <c r="G127" s="188">
        <f t="shared" ref="G127:G142" si="9">G18</f>
        <v>1.25</v>
      </c>
      <c r="H127" s="188"/>
      <c r="I127" s="188">
        <f t="shared" ref="I127:I142" si="10">I18</f>
        <v>1.25</v>
      </c>
      <c r="J127" s="188"/>
      <c r="K127" s="188">
        <v>1</v>
      </c>
      <c r="L127" s="188"/>
      <c r="M127" s="188">
        <f>(G127*I127*K127)</f>
        <v>1.5625</v>
      </c>
      <c r="N127" s="188">
        <f>M127*F127</f>
        <v>1.5625</v>
      </c>
      <c r="O127" s="188"/>
      <c r="P127" s="188"/>
    </row>
    <row r="128" spans="1:16">
      <c r="A128" s="184" t="s">
        <v>2422</v>
      </c>
      <c r="B128" s="184" t="str">
        <f t="shared" si="7"/>
        <v>Sapatas PG7 (20X40)</v>
      </c>
      <c r="C128" s="185"/>
      <c r="D128" s="186"/>
      <c r="E128" s="181" t="str">
        <f t="shared" si="8"/>
        <v>SAPATA A2</v>
      </c>
      <c r="F128" s="187">
        <v>1</v>
      </c>
      <c r="G128" s="188">
        <f t="shared" si="9"/>
        <v>1.25</v>
      </c>
      <c r="H128" s="188"/>
      <c r="I128" s="188">
        <f t="shared" si="10"/>
        <v>1.25</v>
      </c>
      <c r="J128" s="188"/>
      <c r="K128" s="188">
        <f>K127</f>
        <v>1</v>
      </c>
      <c r="L128" s="188"/>
      <c r="M128" s="188">
        <f t="shared" ref="M128:M142" si="11">(G128*I128*K128)</f>
        <v>1.5625</v>
      </c>
      <c r="N128" s="188">
        <f t="shared" ref="N128:N148" si="12">M128*F128</f>
        <v>1.5625</v>
      </c>
      <c r="O128" s="188"/>
      <c r="P128" s="188"/>
    </row>
    <row r="129" spans="1:16">
      <c r="A129" s="184" t="s">
        <v>2423</v>
      </c>
      <c r="B129" s="184" t="str">
        <f t="shared" si="7"/>
        <v>Sapatas PG9 (20X40)</v>
      </c>
      <c r="C129" s="185"/>
      <c r="D129" s="186"/>
      <c r="E129" s="181" t="str">
        <f t="shared" si="8"/>
        <v>SAPATA A3</v>
      </c>
      <c r="F129" s="187">
        <v>1</v>
      </c>
      <c r="G129" s="188">
        <f t="shared" si="9"/>
        <v>1.25</v>
      </c>
      <c r="H129" s="188"/>
      <c r="I129" s="188">
        <f t="shared" si="10"/>
        <v>1.25</v>
      </c>
      <c r="J129" s="188"/>
      <c r="K129" s="188">
        <f t="shared" ref="K129:K142" si="13">K128</f>
        <v>1</v>
      </c>
      <c r="L129" s="188"/>
      <c r="M129" s="188">
        <f t="shared" si="11"/>
        <v>1.5625</v>
      </c>
      <c r="N129" s="188">
        <f t="shared" si="12"/>
        <v>1.5625</v>
      </c>
      <c r="O129" s="188"/>
      <c r="P129" s="188"/>
    </row>
    <row r="130" spans="1:16">
      <c r="A130" s="184" t="s">
        <v>2424</v>
      </c>
      <c r="B130" s="184" t="str">
        <f t="shared" si="7"/>
        <v>Sapatas PG11 (20X40)</v>
      </c>
      <c r="C130" s="185"/>
      <c r="D130" s="186"/>
      <c r="E130" s="181" t="str">
        <f t="shared" si="8"/>
        <v>SAPATA A4</v>
      </c>
      <c r="F130" s="187">
        <v>1</v>
      </c>
      <c r="G130" s="188">
        <f t="shared" si="9"/>
        <v>1.25</v>
      </c>
      <c r="H130" s="188"/>
      <c r="I130" s="188">
        <f t="shared" si="10"/>
        <v>1.25</v>
      </c>
      <c r="J130" s="188"/>
      <c r="K130" s="188">
        <f t="shared" si="13"/>
        <v>1</v>
      </c>
      <c r="L130" s="188"/>
      <c r="M130" s="188">
        <f t="shared" si="11"/>
        <v>1.5625</v>
      </c>
      <c r="N130" s="188">
        <f t="shared" si="12"/>
        <v>1.5625</v>
      </c>
      <c r="O130" s="188"/>
      <c r="P130" s="188"/>
    </row>
    <row r="131" spans="1:16">
      <c r="A131" s="184" t="s">
        <v>2425</v>
      </c>
      <c r="B131" s="184" t="str">
        <f t="shared" si="7"/>
        <v>Sapatas PG2 (20X40)</v>
      </c>
      <c r="C131" s="185"/>
      <c r="D131" s="186"/>
      <c r="E131" s="181" t="str">
        <f t="shared" si="8"/>
        <v>SAPATA B1</v>
      </c>
      <c r="F131" s="187">
        <v>1</v>
      </c>
      <c r="G131" s="188">
        <f t="shared" si="9"/>
        <v>1.25</v>
      </c>
      <c r="H131" s="188"/>
      <c r="I131" s="188">
        <f t="shared" si="10"/>
        <v>1.25</v>
      </c>
      <c r="J131" s="188"/>
      <c r="K131" s="188">
        <f t="shared" si="13"/>
        <v>1</v>
      </c>
      <c r="L131" s="188"/>
      <c r="M131" s="188">
        <f t="shared" si="11"/>
        <v>1.5625</v>
      </c>
      <c r="N131" s="188">
        <f t="shared" si="12"/>
        <v>1.5625</v>
      </c>
      <c r="O131" s="188"/>
      <c r="P131" s="188"/>
    </row>
    <row r="132" spans="1:16">
      <c r="A132" s="184" t="s">
        <v>2426</v>
      </c>
      <c r="B132" s="184" t="str">
        <f t="shared" si="7"/>
        <v>Sapatas PG12 (20X40)</v>
      </c>
      <c r="C132" s="185"/>
      <c r="D132" s="186"/>
      <c r="E132" s="181" t="str">
        <f t="shared" si="8"/>
        <v>SAPATA B4</v>
      </c>
      <c r="F132" s="187">
        <v>1</v>
      </c>
      <c r="G132" s="188">
        <f t="shared" si="9"/>
        <v>1.25</v>
      </c>
      <c r="H132" s="188"/>
      <c r="I132" s="188">
        <f t="shared" si="10"/>
        <v>1.25</v>
      </c>
      <c r="J132" s="188"/>
      <c r="K132" s="188">
        <f t="shared" si="13"/>
        <v>1</v>
      </c>
      <c r="L132" s="188"/>
      <c r="M132" s="188">
        <f t="shared" si="11"/>
        <v>1.5625</v>
      </c>
      <c r="N132" s="188">
        <f t="shared" si="12"/>
        <v>1.5625</v>
      </c>
      <c r="O132" s="188"/>
      <c r="P132" s="188"/>
    </row>
    <row r="133" spans="1:16">
      <c r="A133" s="184" t="s">
        <v>2427</v>
      </c>
      <c r="B133" s="184" t="str">
        <f t="shared" si="7"/>
        <v>Sapatas PG3 (20X40)</v>
      </c>
      <c r="C133" s="185"/>
      <c r="D133" s="186"/>
      <c r="E133" s="181" t="str">
        <f t="shared" si="8"/>
        <v>SAPATA C1</v>
      </c>
      <c r="F133" s="187">
        <v>1</v>
      </c>
      <c r="G133" s="188">
        <f t="shared" si="9"/>
        <v>1.25</v>
      </c>
      <c r="H133" s="188"/>
      <c r="I133" s="188">
        <f t="shared" si="10"/>
        <v>1.25</v>
      </c>
      <c r="J133" s="188"/>
      <c r="K133" s="188">
        <f t="shared" si="13"/>
        <v>1</v>
      </c>
      <c r="L133" s="188"/>
      <c r="M133" s="188">
        <f t="shared" si="11"/>
        <v>1.5625</v>
      </c>
      <c r="N133" s="188">
        <f t="shared" si="12"/>
        <v>1.5625</v>
      </c>
      <c r="O133" s="188"/>
      <c r="P133" s="188"/>
    </row>
    <row r="134" spans="1:16">
      <c r="A134" s="184" t="s">
        <v>2428</v>
      </c>
      <c r="B134" s="184" t="str">
        <f t="shared" si="7"/>
        <v>Sapatas PG13 (20X40)</v>
      </c>
      <c r="C134" s="185"/>
      <c r="D134" s="186"/>
      <c r="E134" s="181" t="str">
        <f t="shared" si="8"/>
        <v>SAPATA C4</v>
      </c>
      <c r="F134" s="187">
        <v>1</v>
      </c>
      <c r="G134" s="188">
        <f t="shared" si="9"/>
        <v>1.25</v>
      </c>
      <c r="H134" s="188"/>
      <c r="I134" s="188">
        <f t="shared" si="10"/>
        <v>1.25</v>
      </c>
      <c r="J134" s="188"/>
      <c r="K134" s="188">
        <f t="shared" si="13"/>
        <v>1</v>
      </c>
      <c r="L134" s="188"/>
      <c r="M134" s="188">
        <f t="shared" si="11"/>
        <v>1.5625</v>
      </c>
      <c r="N134" s="188">
        <f t="shared" si="12"/>
        <v>1.5625</v>
      </c>
      <c r="O134" s="188"/>
      <c r="P134" s="188"/>
    </row>
    <row r="135" spans="1:16">
      <c r="A135" s="184" t="s">
        <v>2429</v>
      </c>
      <c r="B135" s="184" t="str">
        <f t="shared" si="7"/>
        <v>Sapatas PG4 (20X40)</v>
      </c>
      <c r="C135" s="185"/>
      <c r="D135" s="186"/>
      <c r="E135" s="181" t="str">
        <f t="shared" si="8"/>
        <v>SAPATA D1</v>
      </c>
      <c r="F135" s="187">
        <v>1</v>
      </c>
      <c r="G135" s="188">
        <f t="shared" si="9"/>
        <v>1.25</v>
      </c>
      <c r="H135" s="188"/>
      <c r="I135" s="188">
        <f t="shared" si="10"/>
        <v>1.25</v>
      </c>
      <c r="J135" s="188"/>
      <c r="K135" s="188">
        <f t="shared" si="13"/>
        <v>1</v>
      </c>
      <c r="L135" s="188"/>
      <c r="M135" s="188">
        <f t="shared" si="11"/>
        <v>1.5625</v>
      </c>
      <c r="N135" s="188">
        <f t="shared" si="12"/>
        <v>1.5625</v>
      </c>
      <c r="O135" s="188"/>
      <c r="P135" s="188"/>
    </row>
    <row r="136" spans="1:16">
      <c r="A136" s="184" t="s">
        <v>2430</v>
      </c>
      <c r="B136" s="184" t="str">
        <f t="shared" si="7"/>
        <v>Sapatas PG14 (20X40)</v>
      </c>
      <c r="C136" s="185"/>
      <c r="D136" s="186"/>
      <c r="E136" s="181" t="str">
        <f t="shared" si="8"/>
        <v>SAPATA D4</v>
      </c>
      <c r="F136" s="187">
        <v>1</v>
      </c>
      <c r="G136" s="188">
        <f t="shared" si="9"/>
        <v>1.25</v>
      </c>
      <c r="H136" s="188"/>
      <c r="I136" s="188">
        <f t="shared" si="10"/>
        <v>1.25</v>
      </c>
      <c r="J136" s="188"/>
      <c r="K136" s="188">
        <f t="shared" si="13"/>
        <v>1</v>
      </c>
      <c r="L136" s="188"/>
      <c r="M136" s="188">
        <f t="shared" si="11"/>
        <v>1.5625</v>
      </c>
      <c r="N136" s="188">
        <f t="shared" si="12"/>
        <v>1.5625</v>
      </c>
      <c r="O136" s="188"/>
      <c r="P136" s="188"/>
    </row>
    <row r="137" spans="1:16">
      <c r="A137" s="184" t="s">
        <v>2431</v>
      </c>
      <c r="B137" s="184" t="str">
        <f t="shared" si="7"/>
        <v>Sapatas PG5 (20X40)</v>
      </c>
      <c r="C137" s="185"/>
      <c r="D137" s="186"/>
      <c r="E137" s="181" t="str">
        <f t="shared" si="8"/>
        <v>SAPATA E1</v>
      </c>
      <c r="F137" s="187">
        <v>1</v>
      </c>
      <c r="G137" s="188">
        <f t="shared" si="9"/>
        <v>1.25</v>
      </c>
      <c r="H137" s="188"/>
      <c r="I137" s="188">
        <f t="shared" si="10"/>
        <v>1.25</v>
      </c>
      <c r="J137" s="188"/>
      <c r="K137" s="188">
        <f t="shared" si="13"/>
        <v>1</v>
      </c>
      <c r="L137" s="188"/>
      <c r="M137" s="188">
        <f t="shared" si="11"/>
        <v>1.5625</v>
      </c>
      <c r="N137" s="188">
        <f t="shared" si="12"/>
        <v>1.5625</v>
      </c>
      <c r="O137" s="188"/>
      <c r="P137" s="188"/>
    </row>
    <row r="138" spans="1:16">
      <c r="A138" s="184" t="s">
        <v>2432</v>
      </c>
      <c r="B138" s="184" t="str">
        <f t="shared" si="7"/>
        <v>Sapatas PG15 (20X40)</v>
      </c>
      <c r="C138" s="185"/>
      <c r="D138" s="186"/>
      <c r="E138" s="181" t="str">
        <f t="shared" si="8"/>
        <v>SAPATA E4</v>
      </c>
      <c r="F138" s="187">
        <v>1</v>
      </c>
      <c r="G138" s="188">
        <f t="shared" si="9"/>
        <v>1.25</v>
      </c>
      <c r="H138" s="188"/>
      <c r="I138" s="188">
        <f t="shared" si="10"/>
        <v>1.25</v>
      </c>
      <c r="J138" s="188"/>
      <c r="K138" s="188">
        <f t="shared" si="13"/>
        <v>1</v>
      </c>
      <c r="L138" s="188"/>
      <c r="M138" s="188">
        <f t="shared" si="11"/>
        <v>1.5625</v>
      </c>
      <c r="N138" s="188">
        <f t="shared" si="12"/>
        <v>1.5625</v>
      </c>
      <c r="O138" s="188"/>
      <c r="P138" s="188"/>
    </row>
    <row r="139" spans="1:16">
      <c r="A139" s="184" t="s">
        <v>2433</v>
      </c>
      <c r="B139" s="184" t="str">
        <f t="shared" si="7"/>
        <v>Sapatas PG6 (20X40)</v>
      </c>
      <c r="C139" s="185"/>
      <c r="D139" s="186"/>
      <c r="E139" s="181" t="str">
        <f t="shared" si="8"/>
        <v>SAPATA F1</v>
      </c>
      <c r="F139" s="187">
        <v>1</v>
      </c>
      <c r="G139" s="188">
        <f t="shared" si="9"/>
        <v>1.25</v>
      </c>
      <c r="H139" s="188"/>
      <c r="I139" s="188">
        <f t="shared" si="10"/>
        <v>1.25</v>
      </c>
      <c r="J139" s="188"/>
      <c r="K139" s="188">
        <f t="shared" si="13"/>
        <v>1</v>
      </c>
      <c r="L139" s="188"/>
      <c r="M139" s="188">
        <f t="shared" si="11"/>
        <v>1.5625</v>
      </c>
      <c r="N139" s="188">
        <f t="shared" si="12"/>
        <v>1.5625</v>
      </c>
      <c r="O139" s="188"/>
      <c r="P139" s="188"/>
    </row>
    <row r="140" spans="1:16">
      <c r="A140" s="184" t="s">
        <v>2434</v>
      </c>
      <c r="B140" s="184" t="str">
        <f t="shared" si="7"/>
        <v>Sapatas PG8 (20X40)</v>
      </c>
      <c r="C140" s="185"/>
      <c r="D140" s="186"/>
      <c r="E140" s="181" t="str">
        <f t="shared" si="8"/>
        <v>SAPATA F2</v>
      </c>
      <c r="F140" s="187">
        <v>1</v>
      </c>
      <c r="G140" s="188">
        <f t="shared" si="9"/>
        <v>1.25</v>
      </c>
      <c r="H140" s="188"/>
      <c r="I140" s="188">
        <f t="shared" si="10"/>
        <v>1.25</v>
      </c>
      <c r="J140" s="188"/>
      <c r="K140" s="188">
        <f t="shared" si="13"/>
        <v>1</v>
      </c>
      <c r="L140" s="188"/>
      <c r="M140" s="188">
        <f t="shared" si="11"/>
        <v>1.5625</v>
      </c>
      <c r="N140" s="188">
        <f t="shared" si="12"/>
        <v>1.5625</v>
      </c>
      <c r="O140" s="188"/>
      <c r="P140" s="188"/>
    </row>
    <row r="141" spans="1:16">
      <c r="A141" s="184" t="s">
        <v>2435</v>
      </c>
      <c r="B141" s="184" t="str">
        <f t="shared" si="7"/>
        <v>Sapatas PG10 (20X40)</v>
      </c>
      <c r="C141" s="185"/>
      <c r="D141" s="186"/>
      <c r="E141" s="181" t="str">
        <f t="shared" si="8"/>
        <v>SAPATA F3</v>
      </c>
      <c r="F141" s="187">
        <v>1</v>
      </c>
      <c r="G141" s="188">
        <f t="shared" si="9"/>
        <v>1.25</v>
      </c>
      <c r="H141" s="188"/>
      <c r="I141" s="188">
        <f t="shared" si="10"/>
        <v>1.25</v>
      </c>
      <c r="J141" s="188"/>
      <c r="K141" s="188">
        <f t="shared" si="13"/>
        <v>1</v>
      </c>
      <c r="L141" s="188"/>
      <c r="M141" s="188">
        <f t="shared" si="11"/>
        <v>1.5625</v>
      </c>
      <c r="N141" s="188">
        <f t="shared" si="12"/>
        <v>1.5625</v>
      </c>
      <c r="O141" s="188"/>
      <c r="P141" s="188"/>
    </row>
    <row r="142" spans="1:16">
      <c r="A142" s="184" t="s">
        <v>2436</v>
      </c>
      <c r="B142" s="184" t="str">
        <f t="shared" si="7"/>
        <v>Sapatas PG16 (20X40)</v>
      </c>
      <c r="C142" s="185"/>
      <c r="D142" s="186"/>
      <c r="E142" s="181" t="str">
        <f t="shared" si="8"/>
        <v>SAPATA F4</v>
      </c>
      <c r="F142" s="187">
        <v>1</v>
      </c>
      <c r="G142" s="188">
        <f t="shared" si="9"/>
        <v>1.25</v>
      </c>
      <c r="H142" s="188"/>
      <c r="I142" s="188">
        <f t="shared" si="10"/>
        <v>1.25</v>
      </c>
      <c r="J142" s="188"/>
      <c r="K142" s="188">
        <f t="shared" si="13"/>
        <v>1</v>
      </c>
      <c r="L142" s="188"/>
      <c r="M142" s="188">
        <f t="shared" si="11"/>
        <v>1.5625</v>
      </c>
      <c r="N142" s="188">
        <f t="shared" si="12"/>
        <v>1.5625</v>
      </c>
      <c r="O142" s="188"/>
      <c r="P142" s="188"/>
    </row>
    <row r="143" spans="1:16">
      <c r="A143" s="184" t="s">
        <v>2437</v>
      </c>
      <c r="B143" s="184" t="str">
        <f t="shared" si="7"/>
        <v>Sapatas PG17 (20X20)</v>
      </c>
      <c r="C143" s="185"/>
      <c r="D143" s="186" t="s">
        <v>2438</v>
      </c>
      <c r="E143" s="181" t="str">
        <f t="shared" si="8"/>
        <v>ENTRADA / BILHETERIA</v>
      </c>
      <c r="F143" s="187">
        <v>1</v>
      </c>
      <c r="G143" s="188"/>
      <c r="H143" s="188"/>
      <c r="I143" s="188"/>
      <c r="J143" s="188"/>
      <c r="K143" s="188"/>
      <c r="L143" s="188"/>
      <c r="M143" s="188"/>
      <c r="N143" s="188">
        <f t="shared" si="12"/>
        <v>0</v>
      </c>
      <c r="O143" s="188"/>
      <c r="P143" s="188"/>
    </row>
    <row r="144" spans="1:16">
      <c r="A144" s="184" t="s">
        <v>2439</v>
      </c>
      <c r="B144" s="184" t="str">
        <f t="shared" si="7"/>
        <v>Sapatas PG18 (20X20)</v>
      </c>
      <c r="C144" s="185"/>
      <c r="D144" s="186" t="s">
        <v>2438</v>
      </c>
      <c r="E144" s="181" t="str">
        <f t="shared" si="8"/>
        <v>ENTRADA / BILHETERIA</v>
      </c>
      <c r="F144" s="187">
        <v>1</v>
      </c>
      <c r="G144" s="188"/>
      <c r="H144" s="188"/>
      <c r="I144" s="188"/>
      <c r="J144" s="188"/>
      <c r="K144" s="188"/>
      <c r="L144" s="188"/>
      <c r="M144" s="188"/>
      <c r="N144" s="188">
        <f t="shared" si="12"/>
        <v>0</v>
      </c>
      <c r="O144" s="188"/>
      <c r="P144" s="188"/>
    </row>
    <row r="145" spans="1:16">
      <c r="A145" s="184" t="s">
        <v>2440</v>
      </c>
      <c r="B145" s="184" t="str">
        <f t="shared" si="7"/>
        <v>Sapatas PG19 (15X50)</v>
      </c>
      <c r="C145" s="185"/>
      <c r="D145" s="186"/>
      <c r="E145" s="181" t="str">
        <f t="shared" si="8"/>
        <v>ENTRADA / BILHETERIA</v>
      </c>
      <c r="F145" s="187">
        <v>1</v>
      </c>
      <c r="G145" s="188"/>
      <c r="H145" s="188"/>
      <c r="I145" s="188"/>
      <c r="J145" s="188"/>
      <c r="K145" s="188"/>
      <c r="L145" s="188"/>
      <c r="M145" s="188"/>
      <c r="N145" s="188">
        <f t="shared" si="12"/>
        <v>0</v>
      </c>
      <c r="O145" s="188"/>
      <c r="P145" s="188"/>
    </row>
    <row r="146" spans="1:16">
      <c r="A146" s="184" t="s">
        <v>2441</v>
      </c>
      <c r="B146" s="184" t="str">
        <f t="shared" si="7"/>
        <v>Sapatas PG20 (15X50)</v>
      </c>
      <c r="C146" s="185"/>
      <c r="D146" s="186"/>
      <c r="E146" s="181" t="str">
        <f t="shared" si="8"/>
        <v>ENTRADA / BILHETERIA</v>
      </c>
      <c r="F146" s="187">
        <v>1</v>
      </c>
      <c r="G146" s="188"/>
      <c r="H146" s="188"/>
      <c r="I146" s="188"/>
      <c r="J146" s="188"/>
      <c r="K146" s="188"/>
      <c r="L146" s="188"/>
      <c r="M146" s="188"/>
      <c r="N146" s="188">
        <f t="shared" si="12"/>
        <v>0</v>
      </c>
      <c r="O146" s="188"/>
      <c r="P146" s="188"/>
    </row>
    <row r="147" spans="1:16">
      <c r="A147" s="184" t="s">
        <v>2442</v>
      </c>
      <c r="B147" s="184" t="str">
        <f t="shared" si="7"/>
        <v>Sapatas PG21 (20X20)</v>
      </c>
      <c r="C147" s="185"/>
      <c r="D147" s="186" t="s">
        <v>2438</v>
      </c>
      <c r="E147" s="181" t="str">
        <f t="shared" si="8"/>
        <v>ENTRADA / BILHETERIA</v>
      </c>
      <c r="F147" s="187">
        <v>1</v>
      </c>
      <c r="G147" s="188"/>
      <c r="H147" s="188"/>
      <c r="I147" s="188"/>
      <c r="J147" s="188"/>
      <c r="K147" s="188"/>
      <c r="L147" s="188"/>
      <c r="M147" s="188"/>
      <c r="N147" s="188">
        <f t="shared" si="12"/>
        <v>0</v>
      </c>
      <c r="O147" s="188"/>
      <c r="P147" s="188"/>
    </row>
    <row r="148" spans="1:16">
      <c r="A148" s="184" t="s">
        <v>2443</v>
      </c>
      <c r="B148" s="184" t="str">
        <f t="shared" si="7"/>
        <v>Sapatas PG22 (20X20)</v>
      </c>
      <c r="C148" s="185"/>
      <c r="D148" s="186" t="s">
        <v>2438</v>
      </c>
      <c r="E148" s="181" t="str">
        <f t="shared" si="8"/>
        <v>ENTRADA / BILHETERIA</v>
      </c>
      <c r="F148" s="187">
        <v>1</v>
      </c>
      <c r="G148" s="188"/>
      <c r="H148" s="188"/>
      <c r="I148" s="188"/>
      <c r="J148" s="188"/>
      <c r="K148" s="188"/>
      <c r="L148" s="188"/>
      <c r="M148" s="188"/>
      <c r="N148" s="188">
        <f t="shared" si="12"/>
        <v>0</v>
      </c>
      <c r="O148" s="188"/>
      <c r="P148" s="188"/>
    </row>
    <row r="149" spans="1:16" ht="25.9" customHeight="1">
      <c r="A149" s="153" t="s">
        <v>700</v>
      </c>
      <c r="B149" s="153" t="s">
        <v>702</v>
      </c>
      <c r="C149" s="154" t="s">
        <v>30</v>
      </c>
      <c r="D149" s="155">
        <v>37.9</v>
      </c>
      <c r="E149" s="156"/>
      <c r="F149" s="157"/>
      <c r="G149" s="158"/>
      <c r="H149" s="158"/>
      <c r="I149" s="158"/>
      <c r="J149" s="158"/>
      <c r="K149" s="158"/>
      <c r="L149" s="158"/>
      <c r="M149" s="158"/>
      <c r="N149" s="158"/>
      <c r="O149" s="159">
        <f>N150</f>
        <v>25</v>
      </c>
      <c r="P149" s="158">
        <f>D149-O149</f>
        <v>12.899999999999999</v>
      </c>
    </row>
    <row r="150" spans="1:16">
      <c r="A150" s="184" t="s">
        <v>2444</v>
      </c>
      <c r="B150" s="184" t="s">
        <v>2445</v>
      </c>
      <c r="C150" s="185"/>
      <c r="D150" s="186"/>
      <c r="E150" s="181" t="s">
        <v>2446</v>
      </c>
      <c r="F150" s="187">
        <v>1</v>
      </c>
      <c r="G150" s="188"/>
      <c r="H150" s="188"/>
      <c r="I150" s="188"/>
      <c r="J150" s="188"/>
      <c r="K150" s="188"/>
      <c r="L150" s="188"/>
      <c r="M150" s="188">
        <f>O126</f>
        <v>25</v>
      </c>
      <c r="N150" s="188">
        <f>M150*F150</f>
        <v>25</v>
      </c>
      <c r="O150" s="188"/>
      <c r="P150" s="188"/>
    </row>
    <row r="151" spans="1:16" ht="25.5" hidden="1">
      <c r="A151" s="153" t="s">
        <v>703</v>
      </c>
      <c r="B151" s="153" t="s">
        <v>705</v>
      </c>
      <c r="C151" s="154" t="s">
        <v>25</v>
      </c>
      <c r="D151" s="155">
        <v>112.92</v>
      </c>
      <c r="E151" s="156"/>
      <c r="F151" s="157"/>
      <c r="G151" s="158"/>
      <c r="H151" s="158"/>
      <c r="I151" s="158"/>
      <c r="J151" s="158"/>
      <c r="K151" s="158"/>
      <c r="L151" s="158"/>
      <c r="M151" s="158"/>
      <c r="N151" s="158"/>
      <c r="O151" s="159">
        <f>N152</f>
        <v>151.32</v>
      </c>
      <c r="P151" s="158">
        <f>D151-O151</f>
        <v>-38.399999999999991</v>
      </c>
    </row>
    <row r="152" spans="1:16" hidden="1">
      <c r="A152" s="184" t="s">
        <v>2447</v>
      </c>
      <c r="B152" s="184" t="s">
        <v>2448</v>
      </c>
      <c r="C152" s="185"/>
      <c r="D152" s="186"/>
      <c r="E152" s="181" t="s">
        <v>2449</v>
      </c>
      <c r="F152" s="187">
        <v>1</v>
      </c>
      <c r="G152" s="188">
        <v>1.2</v>
      </c>
      <c r="H152" s="188"/>
      <c r="I152" s="188">
        <f>SUM(I40:I44)</f>
        <v>126.1</v>
      </c>
      <c r="J152" s="188"/>
      <c r="K152" s="188"/>
      <c r="L152" s="188"/>
      <c r="M152" s="188">
        <f>G152*I152</f>
        <v>151.32</v>
      </c>
      <c r="N152" s="188">
        <f>M152*F152</f>
        <v>151.32</v>
      </c>
      <c r="O152" s="188"/>
      <c r="P152" s="188"/>
    </row>
    <row r="153" spans="1:16" ht="15" hidden="1">
      <c r="A153" s="148" t="s">
        <v>57</v>
      </c>
      <c r="B153" s="148" t="s">
        <v>648</v>
      </c>
      <c r="C153" s="149"/>
      <c r="D153" s="149"/>
      <c r="E153" s="148"/>
      <c r="F153" s="151"/>
      <c r="G153" s="152"/>
      <c r="H153" s="152"/>
      <c r="I153" s="152"/>
      <c r="J153" s="152"/>
      <c r="K153" s="152"/>
      <c r="L153" s="152"/>
      <c r="M153" s="152"/>
      <c r="N153" s="152"/>
      <c r="O153" s="189"/>
      <c r="P153" s="152"/>
    </row>
    <row r="154" spans="1:16" ht="15" hidden="1">
      <c r="A154" s="148" t="s">
        <v>58</v>
      </c>
      <c r="B154" s="148" t="s">
        <v>706</v>
      </c>
      <c r="C154" s="149"/>
      <c r="D154" s="149"/>
      <c r="E154" s="148"/>
      <c r="F154" s="151"/>
      <c r="G154" s="152"/>
      <c r="H154" s="152"/>
      <c r="I154" s="152"/>
      <c r="J154" s="152"/>
      <c r="K154" s="152"/>
      <c r="L154" s="152"/>
      <c r="M154" s="152"/>
      <c r="N154" s="152"/>
      <c r="O154" s="189"/>
      <c r="P154" s="152"/>
    </row>
    <row r="155" spans="1:16" ht="38.25" hidden="1">
      <c r="A155" s="153" t="s">
        <v>707</v>
      </c>
      <c r="B155" s="153" t="s">
        <v>48</v>
      </c>
      <c r="C155" s="154" t="s">
        <v>25</v>
      </c>
      <c r="D155" s="155">
        <v>98.48</v>
      </c>
      <c r="E155" s="156"/>
      <c r="F155" s="157"/>
      <c r="G155" s="158"/>
      <c r="H155" s="158"/>
      <c r="I155" s="158"/>
      <c r="J155" s="158"/>
      <c r="K155" s="158"/>
      <c r="L155" s="158"/>
      <c r="M155" s="158"/>
      <c r="N155" s="158"/>
      <c r="O155" s="159">
        <f>N156</f>
        <v>98.48</v>
      </c>
      <c r="P155" s="158">
        <f>D155-O155</f>
        <v>0</v>
      </c>
    </row>
    <row r="156" spans="1:16" hidden="1">
      <c r="A156" s="184" t="s">
        <v>2450</v>
      </c>
      <c r="B156" s="184" t="s">
        <v>2451</v>
      </c>
      <c r="C156" s="184"/>
      <c r="D156" s="184"/>
      <c r="E156" s="184" t="s">
        <v>2410</v>
      </c>
      <c r="F156" s="170">
        <v>1</v>
      </c>
      <c r="G156" s="184"/>
      <c r="H156" s="184"/>
      <c r="I156" s="184"/>
      <c r="J156" s="184"/>
      <c r="K156" s="184"/>
      <c r="L156" s="184"/>
      <c r="M156" s="166">
        <v>98.48</v>
      </c>
      <c r="N156" s="166">
        <f>M156*F156</f>
        <v>98.48</v>
      </c>
      <c r="O156" s="184"/>
      <c r="P156" s="184"/>
    </row>
    <row r="157" spans="1:16" ht="38.25" hidden="1">
      <c r="A157" s="153" t="s">
        <v>708</v>
      </c>
      <c r="B157" s="153" t="s">
        <v>56</v>
      </c>
      <c r="C157" s="154" t="s">
        <v>34</v>
      </c>
      <c r="D157" s="155">
        <v>151</v>
      </c>
      <c r="E157" s="156"/>
      <c r="F157" s="157"/>
      <c r="G157" s="158"/>
      <c r="H157" s="158"/>
      <c r="I157" s="158"/>
      <c r="J157" s="158"/>
      <c r="K157" s="158"/>
      <c r="L157" s="158"/>
      <c r="M157" s="158"/>
      <c r="N157" s="158"/>
      <c r="O157" s="159">
        <f>N158</f>
        <v>151</v>
      </c>
      <c r="P157" s="158">
        <f>D157-O157</f>
        <v>0</v>
      </c>
    </row>
    <row r="158" spans="1:16" hidden="1">
      <c r="A158" s="184" t="s">
        <v>2452</v>
      </c>
      <c r="B158" s="184" t="s">
        <v>2453</v>
      </c>
      <c r="C158" s="185"/>
      <c r="D158" s="186"/>
      <c r="E158" s="181" t="s">
        <v>2410</v>
      </c>
      <c r="F158" s="187">
        <v>1</v>
      </c>
      <c r="G158" s="188"/>
      <c r="H158" s="188"/>
      <c r="I158" s="188"/>
      <c r="J158" s="188"/>
      <c r="K158" s="188"/>
      <c r="L158" s="188"/>
      <c r="M158" s="188">
        <v>151</v>
      </c>
      <c r="N158" s="188">
        <f>M158*F158</f>
        <v>151</v>
      </c>
      <c r="O158" s="188"/>
      <c r="P158" s="188"/>
    </row>
    <row r="159" spans="1:16" ht="38.25" hidden="1">
      <c r="A159" s="153" t="s">
        <v>709</v>
      </c>
      <c r="B159" s="153" t="s">
        <v>54</v>
      </c>
      <c r="C159" s="154" t="s">
        <v>34</v>
      </c>
      <c r="D159" s="155">
        <v>402</v>
      </c>
      <c r="E159" s="156"/>
      <c r="F159" s="157"/>
      <c r="G159" s="158"/>
      <c r="H159" s="158"/>
      <c r="I159" s="158"/>
      <c r="J159" s="158"/>
      <c r="K159" s="158"/>
      <c r="L159" s="158"/>
      <c r="M159" s="158"/>
      <c r="N159" s="158"/>
      <c r="O159" s="159">
        <f>N160</f>
        <v>402</v>
      </c>
      <c r="P159" s="158">
        <f>D159-O159</f>
        <v>0</v>
      </c>
    </row>
    <row r="160" spans="1:16" hidden="1">
      <c r="A160" s="184" t="s">
        <v>2454</v>
      </c>
      <c r="B160" s="184" t="s">
        <v>2453</v>
      </c>
      <c r="C160" s="185"/>
      <c r="D160" s="186"/>
      <c r="E160" s="181" t="s">
        <v>2410</v>
      </c>
      <c r="F160" s="187">
        <v>1</v>
      </c>
      <c r="G160" s="188"/>
      <c r="H160" s="188"/>
      <c r="I160" s="188"/>
      <c r="J160" s="188"/>
      <c r="K160" s="188"/>
      <c r="L160" s="188"/>
      <c r="M160" s="188">
        <v>402</v>
      </c>
      <c r="N160" s="188">
        <f>M160*F160</f>
        <v>402</v>
      </c>
      <c r="O160" s="188"/>
      <c r="P160" s="188"/>
    </row>
    <row r="161" spans="1:16" ht="39" hidden="1" customHeight="1">
      <c r="A161" s="153" t="s">
        <v>710</v>
      </c>
      <c r="B161" s="153" t="s">
        <v>699</v>
      </c>
      <c r="C161" s="154" t="s">
        <v>30</v>
      </c>
      <c r="D161" s="155">
        <v>7.43</v>
      </c>
      <c r="E161" s="156"/>
      <c r="F161" s="157"/>
      <c r="G161" s="158"/>
      <c r="H161" s="158"/>
      <c r="I161" s="158"/>
      <c r="J161" s="158"/>
      <c r="K161" s="158"/>
      <c r="L161" s="158"/>
      <c r="M161" s="158"/>
      <c r="N161" s="158"/>
      <c r="O161" s="159">
        <f>N162</f>
        <v>7.43</v>
      </c>
      <c r="P161" s="158">
        <f>D161-O161</f>
        <v>0</v>
      </c>
    </row>
    <row r="162" spans="1:16" hidden="1">
      <c r="A162" s="184" t="s">
        <v>2455</v>
      </c>
      <c r="B162" s="184" t="s">
        <v>2456</v>
      </c>
      <c r="C162" s="185"/>
      <c r="D162" s="186"/>
      <c r="E162" s="181" t="s">
        <v>2410</v>
      </c>
      <c r="F162" s="187">
        <v>1</v>
      </c>
      <c r="G162" s="188"/>
      <c r="H162" s="188"/>
      <c r="I162" s="188"/>
      <c r="J162" s="188"/>
      <c r="K162" s="188"/>
      <c r="L162" s="188"/>
      <c r="M162" s="188">
        <v>7.43</v>
      </c>
      <c r="N162" s="188">
        <f>M162*F162</f>
        <v>7.43</v>
      </c>
      <c r="O162" s="188"/>
      <c r="P162" s="188"/>
    </row>
    <row r="163" spans="1:16" ht="25.9" hidden="1" customHeight="1">
      <c r="A163" s="153" t="s">
        <v>711</v>
      </c>
      <c r="B163" s="153" t="s">
        <v>702</v>
      </c>
      <c r="C163" s="154" t="s">
        <v>30</v>
      </c>
      <c r="D163" s="155">
        <v>7.43</v>
      </c>
      <c r="E163" s="156"/>
      <c r="F163" s="157"/>
      <c r="G163" s="158"/>
      <c r="H163" s="158"/>
      <c r="I163" s="158"/>
      <c r="J163" s="158"/>
      <c r="K163" s="158"/>
      <c r="L163" s="158"/>
      <c r="M163" s="158"/>
      <c r="N163" s="158"/>
      <c r="O163" s="159">
        <f>N164</f>
        <v>7.43</v>
      </c>
      <c r="P163" s="158">
        <f>D163-O163</f>
        <v>0</v>
      </c>
    </row>
    <row r="164" spans="1:16" hidden="1">
      <c r="A164" s="184" t="s">
        <v>2457</v>
      </c>
      <c r="B164" s="184" t="s">
        <v>2458</v>
      </c>
      <c r="C164" s="185"/>
      <c r="D164" s="186"/>
      <c r="E164" s="181" t="s">
        <v>2459</v>
      </c>
      <c r="F164" s="187">
        <v>1</v>
      </c>
      <c r="G164" s="188"/>
      <c r="H164" s="188"/>
      <c r="I164" s="188"/>
      <c r="J164" s="188"/>
      <c r="K164" s="188"/>
      <c r="L164" s="188"/>
      <c r="M164" s="188">
        <f>O161</f>
        <v>7.43</v>
      </c>
      <c r="N164" s="188">
        <f>M164*F164</f>
        <v>7.43</v>
      </c>
      <c r="O164" s="188"/>
      <c r="P164" s="188"/>
    </row>
    <row r="165" spans="1:16" ht="15" hidden="1">
      <c r="A165" s="148" t="s">
        <v>712</v>
      </c>
      <c r="B165" s="148" t="s">
        <v>713</v>
      </c>
      <c r="C165" s="149"/>
      <c r="D165" s="149"/>
      <c r="E165" s="149"/>
      <c r="F165" s="151"/>
      <c r="G165" s="152"/>
      <c r="H165" s="152"/>
      <c r="I165" s="152"/>
      <c r="J165" s="152"/>
      <c r="K165" s="152"/>
      <c r="L165" s="152"/>
      <c r="M165" s="152"/>
      <c r="N165" s="152"/>
      <c r="O165" s="189"/>
      <c r="P165" s="152"/>
    </row>
    <row r="166" spans="1:16" ht="39" hidden="1" customHeight="1">
      <c r="A166" s="153" t="s">
        <v>714</v>
      </c>
      <c r="B166" s="153" t="s">
        <v>89</v>
      </c>
      <c r="C166" s="154" t="s">
        <v>25</v>
      </c>
      <c r="D166" s="155">
        <v>136</v>
      </c>
      <c r="E166" s="156"/>
      <c r="F166" s="157"/>
      <c r="G166" s="158"/>
      <c r="H166" s="158"/>
      <c r="I166" s="158"/>
      <c r="J166" s="158"/>
      <c r="K166" s="158"/>
      <c r="L166" s="158"/>
      <c r="M166" s="158"/>
      <c r="N166" s="158"/>
      <c r="O166" s="159">
        <f>SUM(N167:N168)</f>
        <v>136</v>
      </c>
      <c r="P166" s="158">
        <f>D166-O166</f>
        <v>0</v>
      </c>
    </row>
    <row r="167" spans="1:16" hidden="1">
      <c r="A167" s="184" t="s">
        <v>2460</v>
      </c>
      <c r="B167" s="184" t="s">
        <v>2461</v>
      </c>
      <c r="C167" s="185"/>
      <c r="D167" s="186"/>
      <c r="E167" s="181" t="s">
        <v>2410</v>
      </c>
      <c r="F167" s="187">
        <v>1</v>
      </c>
      <c r="G167" s="188"/>
      <c r="H167" s="188"/>
      <c r="I167" s="188"/>
      <c r="J167" s="188"/>
      <c r="K167" s="188"/>
      <c r="L167" s="188"/>
      <c r="M167" s="188">
        <v>104</v>
      </c>
      <c r="N167" s="188">
        <f>M167*F167</f>
        <v>104</v>
      </c>
      <c r="O167" s="188"/>
      <c r="P167" s="188"/>
    </row>
    <row r="168" spans="1:16" hidden="1">
      <c r="A168" s="184" t="s">
        <v>2462</v>
      </c>
      <c r="B168" s="184" t="s">
        <v>2463</v>
      </c>
      <c r="C168" s="185"/>
      <c r="D168" s="186"/>
      <c r="E168" s="181" t="s">
        <v>2410</v>
      </c>
      <c r="F168" s="187">
        <v>1</v>
      </c>
      <c r="G168" s="188"/>
      <c r="H168" s="188"/>
      <c r="I168" s="188"/>
      <c r="J168" s="188"/>
      <c r="K168" s="188"/>
      <c r="L168" s="188"/>
      <c r="M168" s="188">
        <v>32</v>
      </c>
      <c r="N168" s="188">
        <f>M168*F168</f>
        <v>32</v>
      </c>
      <c r="O168" s="188"/>
      <c r="P168" s="188"/>
    </row>
    <row r="169" spans="1:16" ht="38.25" hidden="1">
      <c r="A169" s="153" t="s">
        <v>715</v>
      </c>
      <c r="B169" s="153" t="s">
        <v>56</v>
      </c>
      <c r="C169" s="154" t="s">
        <v>34</v>
      </c>
      <c r="D169" s="155">
        <v>174</v>
      </c>
      <c r="E169" s="156"/>
      <c r="F169" s="157"/>
      <c r="G169" s="158"/>
      <c r="H169" s="158"/>
      <c r="I169" s="158"/>
      <c r="J169" s="158"/>
      <c r="K169" s="158"/>
      <c r="L169" s="158"/>
      <c r="M169" s="158"/>
      <c r="N169" s="158"/>
      <c r="O169" s="159">
        <f>SUM(N170:N171)</f>
        <v>174</v>
      </c>
      <c r="P169" s="158">
        <f>D169-O169</f>
        <v>0</v>
      </c>
    </row>
    <row r="170" spans="1:16" hidden="1">
      <c r="A170" s="184" t="s">
        <v>2464</v>
      </c>
      <c r="B170" s="184" t="s">
        <v>2461</v>
      </c>
      <c r="C170" s="185"/>
      <c r="D170" s="186"/>
      <c r="E170" s="181" t="s">
        <v>2410</v>
      </c>
      <c r="F170" s="187">
        <v>1</v>
      </c>
      <c r="G170" s="188"/>
      <c r="H170" s="188"/>
      <c r="I170" s="188"/>
      <c r="J170" s="188"/>
      <c r="K170" s="188"/>
      <c r="L170" s="188"/>
      <c r="M170" s="188">
        <v>122</v>
      </c>
      <c r="N170" s="188">
        <f>M170*F170</f>
        <v>122</v>
      </c>
      <c r="O170" s="188"/>
      <c r="P170" s="188"/>
    </row>
    <row r="171" spans="1:16" hidden="1">
      <c r="A171" s="184" t="s">
        <v>2465</v>
      </c>
      <c r="B171" s="184" t="s">
        <v>2463</v>
      </c>
      <c r="C171" s="185"/>
      <c r="D171" s="186"/>
      <c r="E171" s="181" t="s">
        <v>2410</v>
      </c>
      <c r="F171" s="187">
        <v>1</v>
      </c>
      <c r="G171" s="188"/>
      <c r="H171" s="188"/>
      <c r="I171" s="188"/>
      <c r="J171" s="188"/>
      <c r="K171" s="188"/>
      <c r="L171" s="188"/>
      <c r="M171" s="188">
        <v>52</v>
      </c>
      <c r="N171" s="188">
        <f>M171*F171</f>
        <v>52</v>
      </c>
      <c r="O171" s="188"/>
      <c r="P171" s="188"/>
    </row>
    <row r="172" spans="1:16" ht="38.25" hidden="1">
      <c r="A172" s="153" t="s">
        <v>716</v>
      </c>
      <c r="B172" s="153" t="s">
        <v>50</v>
      </c>
      <c r="C172" s="154" t="s">
        <v>34</v>
      </c>
      <c r="D172" s="155">
        <v>90.8</v>
      </c>
      <c r="E172" s="156"/>
      <c r="F172" s="157"/>
      <c r="G172" s="158"/>
      <c r="H172" s="158"/>
      <c r="I172" s="158"/>
      <c r="J172" s="158"/>
      <c r="K172" s="158"/>
      <c r="L172" s="158"/>
      <c r="M172" s="158"/>
      <c r="N172" s="158"/>
      <c r="O172" s="159">
        <f>SUM(N173+N174)</f>
        <v>90.8</v>
      </c>
      <c r="P172" s="158">
        <f>D172-O172</f>
        <v>0</v>
      </c>
    </row>
    <row r="173" spans="1:16" hidden="1">
      <c r="A173" s="184" t="s">
        <v>2466</v>
      </c>
      <c r="B173" s="184" t="s">
        <v>2461</v>
      </c>
      <c r="C173" s="185"/>
      <c r="D173" s="186"/>
      <c r="E173" s="181" t="s">
        <v>2410</v>
      </c>
      <c r="F173" s="187">
        <v>1</v>
      </c>
      <c r="G173" s="188"/>
      <c r="H173" s="188"/>
      <c r="I173" s="188"/>
      <c r="J173" s="188"/>
      <c r="K173" s="188"/>
      <c r="L173" s="188"/>
      <c r="M173" s="188">
        <v>5.8</v>
      </c>
      <c r="N173" s="188">
        <f>M173*F173</f>
        <v>5.8</v>
      </c>
      <c r="O173" s="188"/>
      <c r="P173" s="188"/>
    </row>
    <row r="174" spans="1:16" hidden="1">
      <c r="A174" s="184" t="s">
        <v>2467</v>
      </c>
      <c r="B174" s="184" t="s">
        <v>2463</v>
      </c>
      <c r="C174" s="185"/>
      <c r="D174" s="186"/>
      <c r="E174" s="181" t="s">
        <v>2410</v>
      </c>
      <c r="F174" s="187">
        <v>1</v>
      </c>
      <c r="G174" s="188"/>
      <c r="H174" s="188"/>
      <c r="I174" s="188"/>
      <c r="J174" s="188"/>
      <c r="K174" s="188"/>
      <c r="L174" s="188"/>
      <c r="M174" s="188">
        <v>85</v>
      </c>
      <c r="N174" s="188">
        <f>M174*F174</f>
        <v>85</v>
      </c>
      <c r="O174" s="188"/>
      <c r="P174" s="188"/>
    </row>
    <row r="175" spans="1:16" ht="38.25" hidden="1">
      <c r="A175" s="153" t="s">
        <v>717</v>
      </c>
      <c r="B175" s="153" t="s">
        <v>52</v>
      </c>
      <c r="C175" s="154" t="s">
        <v>34</v>
      </c>
      <c r="D175" s="155">
        <v>92.3</v>
      </c>
      <c r="E175" s="156"/>
      <c r="F175" s="157"/>
      <c r="G175" s="158"/>
      <c r="H175" s="158"/>
      <c r="I175" s="158"/>
      <c r="J175" s="158"/>
      <c r="K175" s="158"/>
      <c r="L175" s="158"/>
      <c r="M175" s="158"/>
      <c r="N175" s="158"/>
      <c r="O175" s="159">
        <f>N176</f>
        <v>92.3</v>
      </c>
      <c r="P175" s="158">
        <f>D175-O175</f>
        <v>0</v>
      </c>
    </row>
    <row r="176" spans="1:16" hidden="1">
      <c r="A176" s="184" t="s">
        <v>2468</v>
      </c>
      <c r="B176" s="184" t="s">
        <v>2461</v>
      </c>
      <c r="C176" s="185"/>
      <c r="D176" s="186"/>
      <c r="E176" s="181" t="s">
        <v>2410</v>
      </c>
      <c r="F176" s="187">
        <v>1</v>
      </c>
      <c r="G176" s="188"/>
      <c r="H176" s="188"/>
      <c r="I176" s="188"/>
      <c r="J176" s="188"/>
      <c r="K176" s="188"/>
      <c r="L176" s="188"/>
      <c r="M176" s="188">
        <v>92.3</v>
      </c>
      <c r="N176" s="188">
        <f>M176*F176</f>
        <v>92.3</v>
      </c>
      <c r="O176" s="188"/>
      <c r="P176" s="188"/>
    </row>
    <row r="177" spans="1:16" ht="38.25" hidden="1">
      <c r="A177" s="153" t="s">
        <v>718</v>
      </c>
      <c r="B177" s="153" t="s">
        <v>54</v>
      </c>
      <c r="C177" s="154" t="s">
        <v>34</v>
      </c>
      <c r="D177" s="155">
        <v>140</v>
      </c>
      <c r="E177" s="156"/>
      <c r="F177" s="157"/>
      <c r="G177" s="158"/>
      <c r="H177" s="158"/>
      <c r="I177" s="158"/>
      <c r="J177" s="158"/>
      <c r="K177" s="158"/>
      <c r="L177" s="158"/>
      <c r="M177" s="158"/>
      <c r="N177" s="158"/>
      <c r="O177" s="159">
        <f>N178</f>
        <v>140</v>
      </c>
      <c r="P177" s="158">
        <f>D177-O177</f>
        <v>0</v>
      </c>
    </row>
    <row r="178" spans="1:16" hidden="1">
      <c r="A178" s="184" t="s">
        <v>2469</v>
      </c>
      <c r="B178" s="184" t="s">
        <v>2461</v>
      </c>
      <c r="C178" s="185"/>
      <c r="D178" s="186"/>
      <c r="E178" s="181" t="s">
        <v>2410</v>
      </c>
      <c r="F178" s="187">
        <v>1</v>
      </c>
      <c r="G178" s="188"/>
      <c r="H178" s="188"/>
      <c r="I178" s="188"/>
      <c r="J178" s="188"/>
      <c r="K178" s="188"/>
      <c r="L178" s="188"/>
      <c r="M178" s="188">
        <v>140</v>
      </c>
      <c r="N178" s="188">
        <f>M178*F178</f>
        <v>140</v>
      </c>
      <c r="O178" s="188"/>
      <c r="P178" s="188"/>
    </row>
    <row r="179" spans="1:16" ht="38.25" hidden="1">
      <c r="A179" s="153" t="s">
        <v>719</v>
      </c>
      <c r="B179" s="153" t="s">
        <v>721</v>
      </c>
      <c r="C179" s="154" t="s">
        <v>34</v>
      </c>
      <c r="D179" s="155">
        <v>76.400000000000006</v>
      </c>
      <c r="E179" s="156"/>
      <c r="F179" s="157"/>
      <c r="G179" s="158"/>
      <c r="H179" s="158"/>
      <c r="I179" s="158"/>
      <c r="J179" s="158"/>
      <c r="K179" s="158"/>
      <c r="L179" s="158"/>
      <c r="M179" s="158"/>
      <c r="N179" s="158"/>
      <c r="O179" s="159">
        <f>N180</f>
        <v>76.400000000000006</v>
      </c>
      <c r="P179" s="158">
        <f>D179-O179</f>
        <v>0</v>
      </c>
    </row>
    <row r="180" spans="1:16" hidden="1">
      <c r="A180" s="184" t="s">
        <v>2470</v>
      </c>
      <c r="B180" s="184" t="s">
        <v>2461</v>
      </c>
      <c r="C180" s="185"/>
      <c r="D180" s="186"/>
      <c r="E180" s="181" t="s">
        <v>2410</v>
      </c>
      <c r="F180" s="187">
        <v>1</v>
      </c>
      <c r="G180" s="188"/>
      <c r="H180" s="188"/>
      <c r="I180" s="188"/>
      <c r="J180" s="188"/>
      <c r="K180" s="188"/>
      <c r="L180" s="188"/>
      <c r="M180" s="188">
        <v>76.400000000000006</v>
      </c>
      <c r="N180" s="188">
        <f>M180*F180</f>
        <v>76.400000000000006</v>
      </c>
      <c r="O180" s="188"/>
      <c r="P180" s="188"/>
    </row>
    <row r="181" spans="1:16" ht="39" hidden="1" customHeight="1">
      <c r="A181" s="153" t="s">
        <v>722</v>
      </c>
      <c r="B181" s="153" t="s">
        <v>699</v>
      </c>
      <c r="C181" s="154" t="s">
        <v>30</v>
      </c>
      <c r="D181" s="155">
        <v>11.5</v>
      </c>
      <c r="E181" s="156"/>
      <c r="F181" s="157"/>
      <c r="G181" s="158"/>
      <c r="H181" s="158"/>
      <c r="I181" s="158"/>
      <c r="J181" s="158"/>
      <c r="K181" s="158"/>
      <c r="L181" s="158"/>
      <c r="M181" s="158"/>
      <c r="N181" s="158"/>
      <c r="O181" s="159">
        <f>SUM(N182:N183)</f>
        <v>11.5</v>
      </c>
      <c r="P181" s="158">
        <f>D181-O181</f>
        <v>0</v>
      </c>
    </row>
    <row r="182" spans="1:16" hidden="1">
      <c r="A182" s="184" t="s">
        <v>2471</v>
      </c>
      <c r="B182" s="184" t="s">
        <v>2461</v>
      </c>
      <c r="C182" s="185"/>
      <c r="D182" s="186"/>
      <c r="E182" s="181" t="s">
        <v>2410</v>
      </c>
      <c r="F182" s="187">
        <v>1</v>
      </c>
      <c r="G182" s="188"/>
      <c r="H182" s="188"/>
      <c r="I182" s="188"/>
      <c r="J182" s="188"/>
      <c r="K182" s="188"/>
      <c r="L182" s="188"/>
      <c r="M182" s="188">
        <v>8.3000000000000007</v>
      </c>
      <c r="N182" s="188">
        <f>M182*F182</f>
        <v>8.3000000000000007</v>
      </c>
      <c r="O182" s="188"/>
      <c r="P182" s="188"/>
    </row>
    <row r="183" spans="1:16" hidden="1">
      <c r="A183" s="184" t="s">
        <v>2472</v>
      </c>
      <c r="B183" s="184" t="s">
        <v>2463</v>
      </c>
      <c r="C183" s="185"/>
      <c r="D183" s="186"/>
      <c r="E183" s="181" t="s">
        <v>2410</v>
      </c>
      <c r="F183" s="187">
        <v>1</v>
      </c>
      <c r="G183" s="188"/>
      <c r="H183" s="188"/>
      <c r="I183" s="188"/>
      <c r="J183" s="188"/>
      <c r="K183" s="188"/>
      <c r="L183" s="188"/>
      <c r="M183" s="188">
        <v>3.2</v>
      </c>
      <c r="N183" s="188">
        <f>M183*F183</f>
        <v>3.2</v>
      </c>
      <c r="O183" s="188"/>
      <c r="P183" s="188"/>
    </row>
    <row r="184" spans="1:16" ht="25.9" hidden="1" customHeight="1">
      <c r="A184" s="153" t="s">
        <v>723</v>
      </c>
      <c r="B184" s="153" t="s">
        <v>702</v>
      </c>
      <c r="C184" s="154" t="s">
        <v>30</v>
      </c>
      <c r="D184" s="155">
        <v>11.5</v>
      </c>
      <c r="E184" s="156"/>
      <c r="F184" s="157"/>
      <c r="G184" s="158"/>
      <c r="H184" s="158"/>
      <c r="I184" s="158"/>
      <c r="J184" s="158"/>
      <c r="K184" s="158"/>
      <c r="L184" s="158"/>
      <c r="M184" s="158"/>
      <c r="N184" s="158"/>
      <c r="O184" s="159">
        <f>SUM(N185:N186)</f>
        <v>11.5</v>
      </c>
      <c r="P184" s="158">
        <f>D184-O184</f>
        <v>0</v>
      </c>
    </row>
    <row r="185" spans="1:16" hidden="1">
      <c r="A185" s="184" t="s">
        <v>2473</v>
      </c>
      <c r="B185" s="184" t="s">
        <v>2461</v>
      </c>
      <c r="C185" s="185"/>
      <c r="D185" s="186"/>
      <c r="E185" s="181" t="s">
        <v>2459</v>
      </c>
      <c r="F185" s="187">
        <v>1</v>
      </c>
      <c r="G185" s="188"/>
      <c r="H185" s="188"/>
      <c r="I185" s="188"/>
      <c r="J185" s="188"/>
      <c r="K185" s="188"/>
      <c r="L185" s="188"/>
      <c r="M185" s="188">
        <v>8.3000000000000007</v>
      </c>
      <c r="N185" s="188">
        <f>N182</f>
        <v>8.3000000000000007</v>
      </c>
      <c r="O185" s="188"/>
      <c r="P185" s="188"/>
    </row>
    <row r="186" spans="1:16" hidden="1">
      <c r="A186" s="184" t="s">
        <v>2474</v>
      </c>
      <c r="B186" s="184" t="s">
        <v>2463</v>
      </c>
      <c r="C186" s="185"/>
      <c r="D186" s="186"/>
      <c r="E186" s="181" t="s">
        <v>2459</v>
      </c>
      <c r="F186" s="187">
        <v>1</v>
      </c>
      <c r="G186" s="188"/>
      <c r="H186" s="188"/>
      <c r="I186" s="188"/>
      <c r="J186" s="188"/>
      <c r="K186" s="188"/>
      <c r="L186" s="188"/>
      <c r="M186" s="188">
        <v>3.2</v>
      </c>
      <c r="N186" s="188">
        <f>N183</f>
        <v>3.2</v>
      </c>
      <c r="O186" s="188"/>
      <c r="P186" s="188"/>
    </row>
    <row r="187" spans="1:16" ht="15" hidden="1">
      <c r="A187" s="148" t="s">
        <v>724</v>
      </c>
      <c r="B187" s="148" t="s">
        <v>725</v>
      </c>
      <c r="C187" s="149"/>
      <c r="D187" s="149"/>
      <c r="E187" s="149"/>
      <c r="F187" s="151"/>
      <c r="G187" s="152"/>
      <c r="H187" s="152"/>
      <c r="I187" s="152"/>
      <c r="J187" s="152"/>
      <c r="K187" s="152"/>
      <c r="L187" s="152"/>
      <c r="M187" s="152"/>
      <c r="N187" s="152"/>
      <c r="O187" s="189"/>
      <c r="P187" s="152"/>
    </row>
    <row r="188" spans="1:16" ht="39" hidden="1" customHeight="1">
      <c r="A188" s="153" t="s">
        <v>726</v>
      </c>
      <c r="B188" s="153" t="s">
        <v>728</v>
      </c>
      <c r="C188" s="154" t="s">
        <v>25</v>
      </c>
      <c r="D188" s="155">
        <v>40</v>
      </c>
      <c r="E188" s="156"/>
      <c r="F188" s="157"/>
      <c r="G188" s="158"/>
      <c r="H188" s="158"/>
      <c r="I188" s="158"/>
      <c r="J188" s="158"/>
      <c r="K188" s="158"/>
      <c r="L188" s="158"/>
      <c r="M188" s="158"/>
      <c r="N188" s="158"/>
      <c r="O188" s="159">
        <f>N189</f>
        <v>40</v>
      </c>
      <c r="P188" s="158">
        <f>D188-O188</f>
        <v>0</v>
      </c>
    </row>
    <row r="189" spans="1:16" ht="15" hidden="1">
      <c r="A189" s="184" t="s">
        <v>2475</v>
      </c>
      <c r="B189" s="184" t="s">
        <v>2476</v>
      </c>
      <c r="C189" s="185"/>
      <c r="D189" s="186"/>
      <c r="E189" s="181" t="s">
        <v>2410</v>
      </c>
      <c r="F189" s="165">
        <v>1</v>
      </c>
      <c r="G189" s="166"/>
      <c r="H189" s="166"/>
      <c r="I189" s="166"/>
      <c r="J189" s="166"/>
      <c r="K189" s="166"/>
      <c r="L189" s="166"/>
      <c r="M189" s="166">
        <v>40</v>
      </c>
      <c r="N189" s="166">
        <f>M189*F189</f>
        <v>40</v>
      </c>
      <c r="O189" s="167"/>
      <c r="P189" s="166"/>
    </row>
    <row r="190" spans="1:16" ht="39" hidden="1" customHeight="1">
      <c r="A190" s="153" t="s">
        <v>729</v>
      </c>
      <c r="B190" s="153" t="s">
        <v>494</v>
      </c>
      <c r="C190" s="154" t="s">
        <v>30</v>
      </c>
      <c r="D190" s="155">
        <v>5.5</v>
      </c>
      <c r="E190" s="156"/>
      <c r="F190" s="157"/>
      <c r="G190" s="158"/>
      <c r="H190" s="158"/>
      <c r="I190" s="158"/>
      <c r="J190" s="158"/>
      <c r="K190" s="158"/>
      <c r="L190" s="158"/>
      <c r="M190" s="158"/>
      <c r="N190" s="158"/>
      <c r="O190" s="159">
        <f>N191</f>
        <v>5.5</v>
      </c>
      <c r="P190" s="158">
        <f>D190-O190</f>
        <v>0</v>
      </c>
    </row>
    <row r="191" spans="1:16" hidden="1">
      <c r="A191" s="184" t="s">
        <v>2477</v>
      </c>
      <c r="B191" s="184" t="s">
        <v>2476</v>
      </c>
      <c r="C191" s="185"/>
      <c r="D191" s="186"/>
      <c r="E191" s="181" t="s">
        <v>2410</v>
      </c>
      <c r="F191" s="187">
        <v>1</v>
      </c>
      <c r="G191" s="188"/>
      <c r="H191" s="188"/>
      <c r="I191" s="188"/>
      <c r="J191" s="188"/>
      <c r="K191" s="188"/>
      <c r="L191" s="188"/>
      <c r="M191" s="188">
        <v>5.5</v>
      </c>
      <c r="N191" s="188">
        <f>F191*M191</f>
        <v>5.5</v>
      </c>
      <c r="O191" s="188"/>
      <c r="P191" s="188"/>
    </row>
    <row r="192" spans="1:16" ht="25.9" hidden="1" customHeight="1">
      <c r="A192" s="153" t="s">
        <v>730</v>
      </c>
      <c r="B192" s="153" t="s">
        <v>702</v>
      </c>
      <c r="C192" s="154" t="s">
        <v>30</v>
      </c>
      <c r="D192" s="155">
        <v>5.5</v>
      </c>
      <c r="E192" s="156"/>
      <c r="F192" s="157"/>
      <c r="G192" s="158"/>
      <c r="H192" s="158"/>
      <c r="I192" s="158"/>
      <c r="J192" s="158"/>
      <c r="K192" s="158"/>
      <c r="L192" s="158"/>
      <c r="M192" s="158"/>
      <c r="N192" s="158"/>
      <c r="O192" s="159">
        <f>N193</f>
        <v>5.5</v>
      </c>
      <c r="P192" s="158">
        <f>D192-O192</f>
        <v>0</v>
      </c>
    </row>
    <row r="193" spans="1:16" hidden="1">
      <c r="A193" s="184" t="s">
        <v>2478</v>
      </c>
      <c r="B193" s="184" t="s">
        <v>2476</v>
      </c>
      <c r="C193" s="185"/>
      <c r="D193" s="186"/>
      <c r="E193" s="181" t="s">
        <v>2459</v>
      </c>
      <c r="F193" s="187">
        <v>1</v>
      </c>
      <c r="G193" s="188"/>
      <c r="H193" s="188"/>
      <c r="I193" s="188"/>
      <c r="J193" s="188"/>
      <c r="K193" s="188"/>
      <c r="L193" s="188"/>
      <c r="M193" s="188">
        <f>N191</f>
        <v>5.5</v>
      </c>
      <c r="N193" s="188">
        <f>F193*M193</f>
        <v>5.5</v>
      </c>
      <c r="O193" s="188"/>
      <c r="P193" s="188"/>
    </row>
    <row r="194" spans="1:16" ht="38.25" hidden="1">
      <c r="A194" s="153" t="s">
        <v>731</v>
      </c>
      <c r="B194" s="153" t="s">
        <v>50</v>
      </c>
      <c r="C194" s="154" t="s">
        <v>34</v>
      </c>
      <c r="D194" s="155">
        <v>160.80000000000001</v>
      </c>
      <c r="E194" s="156"/>
      <c r="F194" s="157"/>
      <c r="G194" s="158"/>
      <c r="H194" s="158"/>
      <c r="I194" s="158"/>
      <c r="J194" s="158"/>
      <c r="K194" s="158"/>
      <c r="L194" s="158"/>
      <c r="M194" s="158"/>
      <c r="N194" s="158"/>
      <c r="O194" s="159">
        <f>N195</f>
        <v>160.80000000000001</v>
      </c>
      <c r="P194" s="158">
        <f>D194-O194</f>
        <v>0</v>
      </c>
    </row>
    <row r="195" spans="1:16" hidden="1">
      <c r="A195" s="184" t="s">
        <v>2479</v>
      </c>
      <c r="B195" s="184" t="s">
        <v>2476</v>
      </c>
      <c r="C195" s="185"/>
      <c r="D195" s="186"/>
      <c r="E195" s="181" t="s">
        <v>2410</v>
      </c>
      <c r="F195" s="187">
        <v>1</v>
      </c>
      <c r="G195" s="188"/>
      <c r="H195" s="188"/>
      <c r="I195" s="188"/>
      <c r="J195" s="188"/>
      <c r="K195" s="188"/>
      <c r="L195" s="188"/>
      <c r="M195" s="188">
        <v>160.80000000000001</v>
      </c>
      <c r="N195" s="188">
        <f>F195*M195</f>
        <v>160.80000000000001</v>
      </c>
      <c r="O195" s="188"/>
      <c r="P195" s="188"/>
    </row>
    <row r="196" spans="1:16" ht="38.25" hidden="1">
      <c r="A196" s="153" t="s">
        <v>732</v>
      </c>
      <c r="B196" s="153" t="s">
        <v>52</v>
      </c>
      <c r="C196" s="154" t="s">
        <v>34</v>
      </c>
      <c r="D196" s="155">
        <v>28.4</v>
      </c>
      <c r="E196" s="156"/>
      <c r="F196" s="157"/>
      <c r="G196" s="158"/>
      <c r="H196" s="158"/>
      <c r="I196" s="158"/>
      <c r="J196" s="158"/>
      <c r="K196" s="158"/>
      <c r="L196" s="158"/>
      <c r="M196" s="158"/>
      <c r="N196" s="158"/>
      <c r="O196" s="159">
        <f>N197</f>
        <v>28.4</v>
      </c>
      <c r="P196" s="158">
        <f>D196-O196</f>
        <v>0</v>
      </c>
    </row>
    <row r="197" spans="1:16" hidden="1">
      <c r="A197" s="184" t="s">
        <v>2480</v>
      </c>
      <c r="B197" s="184" t="s">
        <v>2476</v>
      </c>
      <c r="C197" s="185"/>
      <c r="D197" s="186"/>
      <c r="E197" s="181" t="s">
        <v>2410</v>
      </c>
      <c r="F197" s="187">
        <v>1</v>
      </c>
      <c r="G197" s="188"/>
      <c r="H197" s="188"/>
      <c r="I197" s="188"/>
      <c r="J197" s="188"/>
      <c r="K197" s="188"/>
      <c r="L197" s="188"/>
      <c r="M197" s="188">
        <v>28.4</v>
      </c>
      <c r="N197" s="188">
        <f>F197*M197</f>
        <v>28.4</v>
      </c>
      <c r="O197" s="188"/>
      <c r="P197" s="188"/>
    </row>
    <row r="198" spans="1:16" ht="38.25" hidden="1">
      <c r="A198" s="153" t="s">
        <v>733</v>
      </c>
      <c r="B198" s="153" t="s">
        <v>56</v>
      </c>
      <c r="C198" s="154" t="s">
        <v>34</v>
      </c>
      <c r="D198" s="155">
        <v>72.599999999999994</v>
      </c>
      <c r="E198" s="156"/>
      <c r="F198" s="157"/>
      <c r="G198" s="158"/>
      <c r="H198" s="158"/>
      <c r="I198" s="158"/>
      <c r="J198" s="158"/>
      <c r="K198" s="158"/>
      <c r="L198" s="158"/>
      <c r="M198" s="158"/>
      <c r="N198" s="158"/>
      <c r="O198" s="159">
        <f>N199</f>
        <v>72.599999999999994</v>
      </c>
      <c r="P198" s="158">
        <f>D198-O198</f>
        <v>0</v>
      </c>
    </row>
    <row r="199" spans="1:16" hidden="1">
      <c r="A199" s="184" t="s">
        <v>2481</v>
      </c>
      <c r="B199" s="184" t="s">
        <v>2476</v>
      </c>
      <c r="C199" s="185"/>
      <c r="D199" s="186"/>
      <c r="E199" s="181" t="s">
        <v>2410</v>
      </c>
      <c r="F199" s="187">
        <v>1</v>
      </c>
      <c r="G199" s="188"/>
      <c r="H199" s="188"/>
      <c r="I199" s="188"/>
      <c r="J199" s="188"/>
      <c r="K199" s="188"/>
      <c r="L199" s="188"/>
      <c r="M199" s="188">
        <v>72.599999999999994</v>
      </c>
      <c r="N199" s="188">
        <f>F199*M199</f>
        <v>72.599999999999994</v>
      </c>
      <c r="O199" s="188"/>
      <c r="P199" s="188"/>
    </row>
    <row r="200" spans="1:16" ht="15" hidden="1">
      <c r="A200" s="148" t="s">
        <v>59</v>
      </c>
      <c r="B200" s="148" t="s">
        <v>649</v>
      </c>
      <c r="C200" s="149"/>
      <c r="D200" s="149"/>
      <c r="E200" s="149"/>
      <c r="F200" s="151"/>
      <c r="G200" s="152"/>
      <c r="H200" s="152"/>
      <c r="I200" s="152"/>
      <c r="J200" s="152"/>
      <c r="K200" s="152"/>
      <c r="L200" s="152"/>
      <c r="M200" s="152"/>
      <c r="N200" s="152"/>
      <c r="O200" s="189"/>
      <c r="P200" s="152"/>
    </row>
    <row r="201" spans="1:16" ht="51" hidden="1">
      <c r="A201" s="153" t="s">
        <v>60</v>
      </c>
      <c r="B201" s="153" t="s">
        <v>735</v>
      </c>
      <c r="C201" s="154" t="s">
        <v>25</v>
      </c>
      <c r="D201" s="155">
        <v>148.44999999999999</v>
      </c>
      <c r="E201" s="156"/>
      <c r="F201" s="157"/>
      <c r="G201" s="158"/>
      <c r="H201" s="158"/>
      <c r="I201" s="158"/>
      <c r="J201" s="158"/>
      <c r="K201" s="158"/>
      <c r="L201" s="158"/>
      <c r="M201" s="158"/>
      <c r="N201" s="158"/>
      <c r="O201" s="159">
        <f>SUM(N202:N205)</f>
        <v>148.44672</v>
      </c>
      <c r="P201" s="158">
        <f>D201-O201</f>
        <v>3.2799999999895135E-3</v>
      </c>
    </row>
    <row r="202" spans="1:16" hidden="1">
      <c r="A202" s="184" t="s">
        <v>2482</v>
      </c>
      <c r="B202" s="184" t="s">
        <v>2483</v>
      </c>
      <c r="C202" s="185"/>
      <c r="D202" s="186"/>
      <c r="E202" s="181"/>
      <c r="F202" s="187">
        <v>1</v>
      </c>
      <c r="G202" s="188">
        <v>94.2</v>
      </c>
      <c r="H202" s="188"/>
      <c r="I202" s="188">
        <v>1.6315999999999999</v>
      </c>
      <c r="J202" s="188"/>
      <c r="K202" s="188"/>
      <c r="L202" s="188"/>
      <c r="M202" s="188">
        <f>G202*I202</f>
        <v>153.69672</v>
      </c>
      <c r="N202" s="188">
        <f>M202*F202</f>
        <v>153.69672</v>
      </c>
      <c r="O202" s="188"/>
      <c r="P202" s="188"/>
    </row>
    <row r="203" spans="1:16" hidden="1">
      <c r="A203" s="184" t="s">
        <v>2484</v>
      </c>
      <c r="B203" s="184" t="s">
        <v>2485</v>
      </c>
      <c r="C203" s="185"/>
      <c r="D203" s="186"/>
      <c r="E203" s="181"/>
      <c r="F203" s="187">
        <v>1</v>
      </c>
      <c r="G203" s="188">
        <v>7.8</v>
      </c>
      <c r="H203" s="188"/>
      <c r="I203" s="188">
        <v>2.5</v>
      </c>
      <c r="J203" s="188"/>
      <c r="K203" s="188"/>
      <c r="L203" s="188"/>
      <c r="M203" s="188">
        <f t="shared" ref="M203:M205" si="14">G203*I203</f>
        <v>19.5</v>
      </c>
      <c r="N203" s="188">
        <f t="shared" ref="N203:N205" si="15">M203*F203</f>
        <v>19.5</v>
      </c>
      <c r="O203" s="188"/>
      <c r="P203" s="188"/>
    </row>
    <row r="204" spans="1:16" hidden="1">
      <c r="A204" s="184" t="s">
        <v>2486</v>
      </c>
      <c r="B204" s="184" t="s">
        <v>2487</v>
      </c>
      <c r="C204" s="185"/>
      <c r="D204" s="186"/>
      <c r="E204" s="181"/>
      <c r="F204" s="187">
        <v>-5</v>
      </c>
      <c r="G204" s="188">
        <v>1.5</v>
      </c>
      <c r="H204" s="188"/>
      <c r="I204" s="188">
        <v>2.5</v>
      </c>
      <c r="J204" s="188"/>
      <c r="K204" s="188"/>
      <c r="L204" s="188"/>
      <c r="M204" s="188">
        <f t="shared" si="14"/>
        <v>3.75</v>
      </c>
      <c r="N204" s="188">
        <f t="shared" si="15"/>
        <v>-18.75</v>
      </c>
      <c r="O204" s="188"/>
      <c r="P204" s="188"/>
    </row>
    <row r="205" spans="1:16" hidden="1">
      <c r="A205" s="184" t="s">
        <v>2488</v>
      </c>
      <c r="B205" s="184" t="s">
        <v>2489</v>
      </c>
      <c r="C205" s="185"/>
      <c r="D205" s="186"/>
      <c r="E205" s="181"/>
      <c r="F205" s="187">
        <v>-2</v>
      </c>
      <c r="G205" s="188">
        <v>2.5</v>
      </c>
      <c r="H205" s="188"/>
      <c r="I205" s="188">
        <v>1.2</v>
      </c>
      <c r="J205" s="188"/>
      <c r="K205" s="188"/>
      <c r="L205" s="188"/>
      <c r="M205" s="188">
        <f t="shared" si="14"/>
        <v>3</v>
      </c>
      <c r="N205" s="188">
        <f t="shared" si="15"/>
        <v>-6</v>
      </c>
      <c r="O205" s="188"/>
      <c r="P205" s="188"/>
    </row>
    <row r="206" spans="1:16" ht="39" hidden="1" customHeight="1">
      <c r="A206" s="153" t="s">
        <v>61</v>
      </c>
      <c r="B206" s="153" t="s">
        <v>737</v>
      </c>
      <c r="C206" s="154" t="s">
        <v>25</v>
      </c>
      <c r="D206" s="155">
        <v>191.54</v>
      </c>
      <c r="E206" s="156"/>
      <c r="F206" s="157"/>
      <c r="G206" s="158"/>
      <c r="H206" s="158"/>
      <c r="I206" s="158"/>
      <c r="J206" s="158"/>
      <c r="K206" s="158"/>
      <c r="L206" s="158"/>
      <c r="M206" s="158"/>
      <c r="N206" s="158"/>
      <c r="O206" s="159">
        <f>SUM(N207:N208)</f>
        <v>191.54000000000002</v>
      </c>
      <c r="P206" s="158">
        <f>D206-O206</f>
        <v>0</v>
      </c>
    </row>
    <row r="207" spans="1:16" hidden="1">
      <c r="A207" s="184" t="s">
        <v>2490</v>
      </c>
      <c r="B207" s="184" t="s">
        <v>2491</v>
      </c>
      <c r="C207" s="185"/>
      <c r="D207" s="186"/>
      <c r="E207" s="181" t="s">
        <v>2492</v>
      </c>
      <c r="F207" s="187">
        <v>2</v>
      </c>
      <c r="G207" s="188"/>
      <c r="H207" s="188"/>
      <c r="I207" s="188"/>
      <c r="J207" s="188"/>
      <c r="K207" s="188"/>
      <c r="L207" s="188"/>
      <c r="M207" s="188">
        <v>58.95</v>
      </c>
      <c r="N207" s="188">
        <f>M207*F207</f>
        <v>117.9</v>
      </c>
      <c r="O207" s="188"/>
      <c r="P207" s="188"/>
    </row>
    <row r="208" spans="1:16" hidden="1">
      <c r="A208" s="184" t="s">
        <v>2493</v>
      </c>
      <c r="B208" s="184" t="s">
        <v>2494</v>
      </c>
      <c r="C208" s="185"/>
      <c r="D208" s="186"/>
      <c r="E208" s="181" t="s">
        <v>2492</v>
      </c>
      <c r="F208" s="187">
        <v>2</v>
      </c>
      <c r="G208" s="188"/>
      <c r="H208" s="188"/>
      <c r="I208" s="188"/>
      <c r="J208" s="188"/>
      <c r="K208" s="188"/>
      <c r="L208" s="188"/>
      <c r="M208" s="188">
        <v>36.82</v>
      </c>
      <c r="N208" s="188">
        <f>M208*F208</f>
        <v>73.64</v>
      </c>
      <c r="O208" s="188"/>
      <c r="P208" s="188"/>
    </row>
    <row r="209" spans="1:16" ht="25.9" hidden="1" customHeight="1">
      <c r="A209" s="153" t="s">
        <v>62</v>
      </c>
      <c r="B209" s="153" t="s">
        <v>739</v>
      </c>
      <c r="C209" s="154" t="s">
        <v>71</v>
      </c>
      <c r="D209" s="155">
        <v>2.12</v>
      </c>
      <c r="E209" s="156"/>
      <c r="F209" s="157"/>
      <c r="G209" s="158"/>
      <c r="H209" s="158"/>
      <c r="I209" s="158"/>
      <c r="J209" s="158"/>
      <c r="K209" s="158"/>
      <c r="L209" s="158"/>
      <c r="M209" s="158"/>
      <c r="N209" s="158"/>
      <c r="O209" s="159">
        <f>N210</f>
        <v>2.12</v>
      </c>
      <c r="P209" s="158">
        <f>D209-O209</f>
        <v>0</v>
      </c>
    </row>
    <row r="210" spans="1:16" hidden="1">
      <c r="A210" s="184" t="s">
        <v>2495</v>
      </c>
      <c r="B210" s="184" t="s">
        <v>2496</v>
      </c>
      <c r="C210" s="185"/>
      <c r="D210" s="186"/>
      <c r="E210" s="181"/>
      <c r="F210" s="187">
        <v>1</v>
      </c>
      <c r="G210" s="188"/>
      <c r="H210" s="188"/>
      <c r="I210" s="188"/>
      <c r="J210" s="188"/>
      <c r="K210" s="188"/>
      <c r="L210" s="188"/>
      <c r="M210" s="188">
        <v>2.12</v>
      </c>
      <c r="N210" s="188">
        <f>M210*F210</f>
        <v>2.12</v>
      </c>
      <c r="O210" s="188"/>
      <c r="P210" s="188"/>
    </row>
    <row r="211" spans="1:16" ht="25.9" hidden="1" customHeight="1">
      <c r="A211" s="153" t="s">
        <v>65</v>
      </c>
      <c r="B211" s="153" t="s">
        <v>741</v>
      </c>
      <c r="C211" s="154" t="s">
        <v>71</v>
      </c>
      <c r="D211" s="155">
        <v>15.95</v>
      </c>
      <c r="E211" s="156"/>
      <c r="F211" s="157"/>
      <c r="G211" s="158"/>
      <c r="H211" s="158"/>
      <c r="I211" s="158"/>
      <c r="J211" s="158"/>
      <c r="K211" s="158"/>
      <c r="L211" s="158"/>
      <c r="M211" s="158"/>
      <c r="N211" s="158"/>
      <c r="O211" s="159">
        <f>SUM(N212:N214)</f>
        <v>15.95</v>
      </c>
      <c r="P211" s="158">
        <f>D211-O211</f>
        <v>0</v>
      </c>
    </row>
    <row r="212" spans="1:16" hidden="1">
      <c r="A212" s="184" t="s">
        <v>2497</v>
      </c>
      <c r="B212" s="184" t="s">
        <v>2498</v>
      </c>
      <c r="C212" s="185"/>
      <c r="D212" s="186"/>
      <c r="E212" s="181"/>
      <c r="F212" s="187">
        <v>5</v>
      </c>
      <c r="G212" s="188"/>
      <c r="H212" s="188"/>
      <c r="I212" s="188"/>
      <c r="J212" s="188"/>
      <c r="K212" s="188"/>
      <c r="L212" s="188"/>
      <c r="M212" s="188">
        <v>1.9</v>
      </c>
      <c r="N212" s="188">
        <f>M212*F212</f>
        <v>9.5</v>
      </c>
      <c r="O212" s="188"/>
      <c r="P212" s="188"/>
    </row>
    <row r="213" spans="1:16" hidden="1">
      <c r="A213" s="184" t="s">
        <v>2499</v>
      </c>
      <c r="B213" s="184" t="s">
        <v>2500</v>
      </c>
      <c r="C213" s="185"/>
      <c r="D213" s="186"/>
      <c r="E213" s="181"/>
      <c r="F213" s="187">
        <v>3</v>
      </c>
      <c r="G213" s="188"/>
      <c r="H213" s="188"/>
      <c r="I213" s="188"/>
      <c r="J213" s="188"/>
      <c r="K213" s="188"/>
      <c r="L213" s="188"/>
      <c r="M213" s="188">
        <v>1.75</v>
      </c>
      <c r="N213" s="188">
        <f t="shared" ref="N213:N214" si="16">M213*F213</f>
        <v>5.25</v>
      </c>
      <c r="O213" s="188"/>
      <c r="P213" s="188"/>
    </row>
    <row r="214" spans="1:16" hidden="1">
      <c r="A214" s="184" t="s">
        <v>2501</v>
      </c>
      <c r="B214" s="184" t="s">
        <v>2502</v>
      </c>
      <c r="C214" s="185"/>
      <c r="D214" s="186"/>
      <c r="E214" s="181"/>
      <c r="F214" s="187">
        <v>1</v>
      </c>
      <c r="G214" s="188"/>
      <c r="H214" s="188"/>
      <c r="I214" s="188"/>
      <c r="J214" s="188"/>
      <c r="K214" s="188"/>
      <c r="L214" s="188"/>
      <c r="M214" s="188">
        <v>1.2</v>
      </c>
      <c r="N214" s="188">
        <f t="shared" si="16"/>
        <v>1.2</v>
      </c>
      <c r="O214" s="188"/>
      <c r="P214" s="188"/>
    </row>
    <row r="215" spans="1:16" ht="25.9" hidden="1" customHeight="1">
      <c r="A215" s="153" t="s">
        <v>66</v>
      </c>
      <c r="B215" s="153" t="s">
        <v>743</v>
      </c>
      <c r="C215" s="154" t="s">
        <v>71</v>
      </c>
      <c r="D215" s="155">
        <v>2.12</v>
      </c>
      <c r="E215" s="156"/>
      <c r="F215" s="157"/>
      <c r="G215" s="158"/>
      <c r="H215" s="158"/>
      <c r="I215" s="158"/>
      <c r="J215" s="158"/>
      <c r="K215" s="158"/>
      <c r="L215" s="158"/>
      <c r="M215" s="158"/>
      <c r="N215" s="158"/>
      <c r="O215" s="159">
        <f>N216</f>
        <v>2.12</v>
      </c>
      <c r="P215" s="158">
        <f>D215-O215</f>
        <v>0</v>
      </c>
    </row>
    <row r="216" spans="1:16" hidden="1">
      <c r="A216" s="184" t="s">
        <v>2503</v>
      </c>
      <c r="B216" s="184" t="s">
        <v>2504</v>
      </c>
      <c r="C216" s="185"/>
      <c r="D216" s="186"/>
      <c r="E216" s="181" t="s">
        <v>2505</v>
      </c>
      <c r="F216" s="187">
        <v>1</v>
      </c>
      <c r="G216" s="188"/>
      <c r="H216" s="188"/>
      <c r="I216" s="188"/>
      <c r="J216" s="188"/>
      <c r="K216" s="188"/>
      <c r="L216" s="188"/>
      <c r="M216" s="188">
        <v>2.12</v>
      </c>
      <c r="N216" s="188">
        <f>M216*F216</f>
        <v>2.12</v>
      </c>
      <c r="O216" s="188"/>
      <c r="P216" s="188"/>
    </row>
    <row r="217" spans="1:16" ht="15" hidden="1">
      <c r="A217" s="148" t="s">
        <v>650</v>
      </c>
      <c r="B217" s="148" t="s">
        <v>76</v>
      </c>
      <c r="C217" s="149"/>
      <c r="D217" s="149"/>
      <c r="E217" s="149"/>
      <c r="F217" s="151"/>
      <c r="G217" s="152"/>
      <c r="H217" s="152"/>
      <c r="I217" s="152"/>
      <c r="J217" s="152"/>
      <c r="K217" s="152"/>
      <c r="L217" s="152"/>
      <c r="M217" s="152"/>
      <c r="N217" s="152"/>
      <c r="O217" s="152"/>
      <c r="P217" s="152"/>
    </row>
    <row r="218" spans="1:16" ht="15" hidden="1">
      <c r="A218" s="148" t="s">
        <v>744</v>
      </c>
      <c r="B218" s="148" t="s">
        <v>745</v>
      </c>
      <c r="C218" s="149"/>
      <c r="D218" s="149"/>
      <c r="E218" s="149"/>
      <c r="F218" s="151"/>
      <c r="G218" s="152"/>
      <c r="H218" s="152"/>
      <c r="I218" s="152"/>
      <c r="J218" s="152"/>
      <c r="K218" s="152"/>
      <c r="L218" s="152"/>
      <c r="M218" s="152"/>
      <c r="N218" s="152"/>
      <c r="O218" s="152"/>
      <c r="P218" s="152"/>
    </row>
    <row r="219" spans="1:16" ht="38.25" hidden="1">
      <c r="A219" s="153" t="s">
        <v>746</v>
      </c>
      <c r="B219" s="153" t="s">
        <v>91</v>
      </c>
      <c r="C219" s="154" t="s">
        <v>25</v>
      </c>
      <c r="D219" s="155">
        <v>1.49</v>
      </c>
      <c r="E219" s="156"/>
      <c r="F219" s="157"/>
      <c r="G219" s="158"/>
      <c r="H219" s="158"/>
      <c r="I219" s="158"/>
      <c r="J219" s="158"/>
      <c r="K219" s="158"/>
      <c r="L219" s="158"/>
      <c r="M219" s="158"/>
      <c r="N219" s="158"/>
      <c r="O219" s="159">
        <f>N220</f>
        <v>1.4909999999999999</v>
      </c>
      <c r="P219" s="158">
        <f>D219-O219</f>
        <v>-9.9999999999988987E-4</v>
      </c>
    </row>
    <row r="220" spans="1:16" hidden="1">
      <c r="A220" s="184" t="s">
        <v>2506</v>
      </c>
      <c r="B220" s="184" t="s">
        <v>2502</v>
      </c>
      <c r="C220" s="185"/>
      <c r="D220" s="186"/>
      <c r="E220" s="181" t="s">
        <v>2505</v>
      </c>
      <c r="F220" s="187">
        <v>1</v>
      </c>
      <c r="G220" s="188">
        <v>0.7</v>
      </c>
      <c r="H220" s="188"/>
      <c r="I220" s="188">
        <v>2.13</v>
      </c>
      <c r="J220" s="188"/>
      <c r="K220" s="188"/>
      <c r="L220" s="188"/>
      <c r="M220" s="188">
        <f>G220*I220</f>
        <v>1.4909999999999999</v>
      </c>
      <c r="N220" s="188">
        <f>M220*F220</f>
        <v>1.4909999999999999</v>
      </c>
      <c r="O220" s="188"/>
      <c r="P220" s="188"/>
    </row>
    <row r="221" spans="1:16" ht="25.5" hidden="1">
      <c r="A221" s="153" t="s">
        <v>747</v>
      </c>
      <c r="B221" s="153" t="s">
        <v>749</v>
      </c>
      <c r="C221" s="154" t="s">
        <v>25</v>
      </c>
      <c r="D221" s="155">
        <v>27.75</v>
      </c>
      <c r="E221" s="156"/>
      <c r="F221" s="157"/>
      <c r="G221" s="158"/>
      <c r="H221" s="158"/>
      <c r="I221" s="158"/>
      <c r="J221" s="158"/>
      <c r="K221" s="158"/>
      <c r="L221" s="158"/>
      <c r="M221" s="158"/>
      <c r="N221" s="158"/>
      <c r="O221" s="159">
        <f>SUM(N222:N223)</f>
        <v>27.75</v>
      </c>
      <c r="P221" s="158">
        <f>D221-O221</f>
        <v>0</v>
      </c>
    </row>
    <row r="222" spans="1:16" hidden="1">
      <c r="A222" s="184" t="s">
        <v>2507</v>
      </c>
      <c r="B222" s="184" t="s">
        <v>2498</v>
      </c>
      <c r="C222" s="185"/>
      <c r="D222" s="186"/>
      <c r="E222" s="181" t="s">
        <v>2505</v>
      </c>
      <c r="F222" s="187">
        <v>5</v>
      </c>
      <c r="G222" s="188">
        <v>1.5</v>
      </c>
      <c r="H222" s="188"/>
      <c r="I222" s="188">
        <v>2.5</v>
      </c>
      <c r="J222" s="188"/>
      <c r="K222" s="188"/>
      <c r="L222" s="188"/>
      <c r="M222" s="188">
        <f>G222*I222</f>
        <v>3.75</v>
      </c>
      <c r="N222" s="188">
        <f>M222*F222</f>
        <v>18.75</v>
      </c>
      <c r="O222" s="188"/>
      <c r="P222" s="188"/>
    </row>
    <row r="223" spans="1:16" hidden="1">
      <c r="A223" s="184" t="s">
        <v>2508</v>
      </c>
      <c r="B223" s="184" t="s">
        <v>2500</v>
      </c>
      <c r="C223" s="185"/>
      <c r="D223" s="186"/>
      <c r="E223" s="181" t="s">
        <v>2505</v>
      </c>
      <c r="F223" s="187">
        <v>3</v>
      </c>
      <c r="G223" s="188">
        <v>1.2</v>
      </c>
      <c r="H223" s="188"/>
      <c r="I223" s="188">
        <v>2.5</v>
      </c>
      <c r="J223" s="188"/>
      <c r="K223" s="188"/>
      <c r="L223" s="188"/>
      <c r="M223" s="188">
        <f>G223*I223</f>
        <v>3</v>
      </c>
      <c r="N223" s="188">
        <f>M223*F223</f>
        <v>9</v>
      </c>
      <c r="O223" s="188"/>
      <c r="P223" s="188"/>
    </row>
    <row r="224" spans="1:16" ht="15" hidden="1">
      <c r="A224" s="148" t="s">
        <v>651</v>
      </c>
      <c r="B224" s="148" t="s">
        <v>72</v>
      </c>
      <c r="C224" s="149"/>
      <c r="D224" s="149"/>
      <c r="E224" s="149"/>
      <c r="F224" s="151"/>
      <c r="G224" s="152"/>
      <c r="H224" s="152"/>
      <c r="I224" s="152"/>
      <c r="J224" s="152"/>
      <c r="K224" s="152"/>
      <c r="L224" s="152"/>
      <c r="M224" s="152"/>
      <c r="N224" s="152"/>
      <c r="O224" s="189"/>
      <c r="P224" s="152"/>
    </row>
    <row r="225" spans="1:16" ht="15" hidden="1">
      <c r="A225" s="148" t="s">
        <v>750</v>
      </c>
      <c r="B225" s="148" t="s">
        <v>751</v>
      </c>
      <c r="C225" s="149"/>
      <c r="D225" s="149"/>
      <c r="E225" s="149"/>
      <c r="F225" s="151"/>
      <c r="G225" s="152"/>
      <c r="H225" s="152"/>
      <c r="I225" s="152"/>
      <c r="J225" s="152"/>
      <c r="K225" s="152"/>
      <c r="L225" s="152"/>
      <c r="M225" s="152"/>
      <c r="N225" s="152"/>
      <c r="O225" s="189"/>
      <c r="P225" s="152"/>
    </row>
    <row r="226" spans="1:16" ht="51" hidden="1">
      <c r="A226" s="153" t="s">
        <v>752</v>
      </c>
      <c r="B226" s="153" t="s">
        <v>754</v>
      </c>
      <c r="C226" s="154" t="s">
        <v>34</v>
      </c>
      <c r="D226" s="155">
        <v>4972</v>
      </c>
      <c r="E226" s="156"/>
      <c r="F226" s="157"/>
      <c r="G226" s="158"/>
      <c r="H226" s="158"/>
      <c r="I226" s="158"/>
      <c r="J226" s="158"/>
      <c r="K226" s="158"/>
      <c r="L226" s="158"/>
      <c r="M226" s="158"/>
      <c r="N226" s="158"/>
      <c r="O226" s="159">
        <f>N227</f>
        <v>4972</v>
      </c>
      <c r="P226" s="158">
        <f>D226-O226</f>
        <v>0</v>
      </c>
    </row>
    <row r="227" spans="1:16" hidden="1">
      <c r="A227" s="184" t="s">
        <v>2509</v>
      </c>
      <c r="B227" s="184" t="s">
        <v>2510</v>
      </c>
      <c r="C227" s="185"/>
      <c r="D227" s="186"/>
      <c r="E227" s="181" t="s">
        <v>2511</v>
      </c>
      <c r="F227" s="187">
        <v>1</v>
      </c>
      <c r="G227" s="188"/>
      <c r="H227" s="188"/>
      <c r="I227" s="188"/>
      <c r="J227" s="188"/>
      <c r="K227" s="188"/>
      <c r="L227" s="188"/>
      <c r="M227" s="188">
        <v>4972</v>
      </c>
      <c r="N227" s="188">
        <f>F227*M227</f>
        <v>4972</v>
      </c>
      <c r="O227" s="188"/>
      <c r="P227" s="188"/>
    </row>
    <row r="228" spans="1:16" ht="25.5" hidden="1">
      <c r="A228" s="153" t="s">
        <v>755</v>
      </c>
      <c r="B228" s="153" t="s">
        <v>757</v>
      </c>
      <c r="C228" s="154" t="s">
        <v>25</v>
      </c>
      <c r="D228" s="155" t="s">
        <v>1165</v>
      </c>
      <c r="E228" s="156"/>
      <c r="F228" s="157"/>
      <c r="G228" s="158"/>
      <c r="H228" s="158"/>
      <c r="I228" s="158"/>
      <c r="J228" s="158"/>
      <c r="K228" s="158"/>
      <c r="L228" s="158"/>
      <c r="M228" s="158"/>
      <c r="N228" s="158"/>
      <c r="O228" s="159">
        <f>N229</f>
        <v>690.97499999999991</v>
      </c>
      <c r="P228" s="158">
        <f>D228-O228</f>
        <v>5.0000000001091394E-3</v>
      </c>
    </row>
    <row r="229" spans="1:16" hidden="1">
      <c r="A229" s="184" t="s">
        <v>2512</v>
      </c>
      <c r="B229" s="184" t="s">
        <v>2513</v>
      </c>
      <c r="C229" s="185"/>
      <c r="D229" s="186"/>
      <c r="E229" s="181" t="s">
        <v>2505</v>
      </c>
      <c r="F229" s="187">
        <v>1</v>
      </c>
      <c r="G229" s="188">
        <v>27.75</v>
      </c>
      <c r="H229" s="188"/>
      <c r="I229" s="188">
        <v>24.9</v>
      </c>
      <c r="J229" s="188"/>
      <c r="K229" s="188"/>
      <c r="L229" s="188"/>
      <c r="M229" s="188">
        <f>G229*I229</f>
        <v>690.97499999999991</v>
      </c>
      <c r="N229" s="188">
        <f>M229*F229</f>
        <v>690.97499999999991</v>
      </c>
      <c r="O229" s="188"/>
      <c r="P229" s="188"/>
    </row>
    <row r="230" spans="1:16" ht="51" hidden="1">
      <c r="A230" s="153" t="s">
        <v>758</v>
      </c>
      <c r="B230" s="153" t="s">
        <v>95</v>
      </c>
      <c r="C230" s="154" t="s">
        <v>71</v>
      </c>
      <c r="D230" s="155">
        <v>36</v>
      </c>
      <c r="E230" s="156"/>
      <c r="F230" s="157"/>
      <c r="G230" s="158"/>
      <c r="H230" s="158"/>
      <c r="I230" s="158"/>
      <c r="J230" s="158"/>
      <c r="K230" s="158"/>
      <c r="L230" s="158"/>
      <c r="M230" s="158"/>
      <c r="N230" s="158"/>
      <c r="O230" s="159">
        <f>N231</f>
        <v>36</v>
      </c>
      <c r="P230" s="158">
        <f>D230-O230</f>
        <v>0</v>
      </c>
    </row>
    <row r="231" spans="1:16" hidden="1">
      <c r="A231" s="184" t="s">
        <v>2514</v>
      </c>
      <c r="B231" s="184" t="s">
        <v>2515</v>
      </c>
      <c r="C231" s="185"/>
      <c r="D231" s="186"/>
      <c r="E231" s="181" t="s">
        <v>2516</v>
      </c>
      <c r="F231" s="187">
        <v>1</v>
      </c>
      <c r="G231" s="188"/>
      <c r="H231" s="188"/>
      <c r="I231" s="188"/>
      <c r="J231" s="188"/>
      <c r="K231" s="188"/>
      <c r="L231" s="188"/>
      <c r="M231" s="188">
        <v>36</v>
      </c>
      <c r="N231" s="188">
        <f>M231*F231</f>
        <v>36</v>
      </c>
      <c r="O231" s="188"/>
      <c r="P231" s="188"/>
    </row>
    <row r="232" spans="1:16" ht="25.5" hidden="1">
      <c r="A232" s="153" t="s">
        <v>759</v>
      </c>
      <c r="B232" s="153" t="s">
        <v>74</v>
      </c>
      <c r="C232" s="154" t="s">
        <v>25</v>
      </c>
      <c r="D232" s="155" t="s">
        <v>1402</v>
      </c>
      <c r="E232" s="156"/>
      <c r="F232" s="157"/>
      <c r="G232" s="158"/>
      <c r="H232" s="158"/>
      <c r="I232" s="158"/>
      <c r="J232" s="158"/>
      <c r="K232" s="158"/>
      <c r="L232" s="158"/>
      <c r="M232" s="158"/>
      <c r="N232" s="158"/>
      <c r="O232" s="159">
        <f>N233</f>
        <v>6.48</v>
      </c>
      <c r="P232" s="158">
        <f>D232-O232</f>
        <v>0</v>
      </c>
    </row>
    <row r="233" spans="1:16" hidden="1">
      <c r="A233" s="184" t="s">
        <v>2517</v>
      </c>
      <c r="B233" s="184" t="s">
        <v>2518</v>
      </c>
      <c r="C233" s="185"/>
      <c r="D233" s="192" t="s">
        <v>638</v>
      </c>
      <c r="E233" s="181" t="s">
        <v>2519</v>
      </c>
      <c r="F233" s="187">
        <v>1</v>
      </c>
      <c r="G233" s="188"/>
      <c r="H233" s="188"/>
      <c r="I233" s="188"/>
      <c r="J233" s="188"/>
      <c r="K233" s="188"/>
      <c r="L233" s="188"/>
      <c r="M233" s="188">
        <v>6.48</v>
      </c>
      <c r="N233" s="188">
        <f>M233*F233</f>
        <v>6.48</v>
      </c>
      <c r="O233" s="188"/>
      <c r="P233" s="188"/>
    </row>
    <row r="234" spans="1:16" ht="25.5" hidden="1">
      <c r="A234" s="153" t="s">
        <v>760</v>
      </c>
      <c r="B234" s="153" t="s">
        <v>762</v>
      </c>
      <c r="C234" s="154" t="s">
        <v>25</v>
      </c>
      <c r="D234" s="155" t="s">
        <v>1380</v>
      </c>
      <c r="E234" s="156"/>
      <c r="F234" s="157"/>
      <c r="G234" s="158"/>
      <c r="H234" s="158"/>
      <c r="I234" s="158"/>
      <c r="J234" s="158"/>
      <c r="K234" s="158"/>
      <c r="L234" s="158"/>
      <c r="M234" s="158"/>
      <c r="N234" s="158"/>
      <c r="O234" s="159">
        <f>N235</f>
        <v>29.12</v>
      </c>
      <c r="P234" s="158">
        <f>D234-O234</f>
        <v>0</v>
      </c>
    </row>
    <row r="235" spans="1:16" hidden="1">
      <c r="A235" s="184" t="s">
        <v>2520</v>
      </c>
      <c r="B235" s="184" t="s">
        <v>2521</v>
      </c>
      <c r="C235" s="185"/>
      <c r="D235" s="186"/>
      <c r="E235" s="181" t="s">
        <v>2505</v>
      </c>
      <c r="F235" s="187">
        <v>1</v>
      </c>
      <c r="G235" s="188"/>
      <c r="H235" s="188"/>
      <c r="I235" s="188"/>
      <c r="J235" s="188"/>
      <c r="K235" s="188"/>
      <c r="L235" s="188"/>
      <c r="M235" s="188">
        <v>29.12</v>
      </c>
      <c r="N235" s="188">
        <f>M235*F235</f>
        <v>29.12</v>
      </c>
      <c r="O235" s="188"/>
      <c r="P235" s="188"/>
    </row>
    <row r="236" spans="1:16" ht="15" hidden="1">
      <c r="A236" s="148" t="s">
        <v>652</v>
      </c>
      <c r="B236" s="148" t="s">
        <v>653</v>
      </c>
      <c r="C236" s="149"/>
      <c r="D236" s="149"/>
      <c r="E236" s="149"/>
      <c r="F236" s="151"/>
      <c r="G236" s="152"/>
      <c r="H236" s="152"/>
      <c r="I236" s="152"/>
      <c r="J236" s="152"/>
      <c r="K236" s="152"/>
      <c r="L236" s="152"/>
      <c r="M236" s="152"/>
      <c r="N236" s="152"/>
      <c r="O236" s="189"/>
      <c r="P236" s="152"/>
    </row>
    <row r="237" spans="1:16" ht="38.25" hidden="1">
      <c r="A237" s="153" t="s">
        <v>763</v>
      </c>
      <c r="B237" s="153" t="s">
        <v>765</v>
      </c>
      <c r="C237" s="154" t="s">
        <v>25</v>
      </c>
      <c r="D237" s="155" t="s">
        <v>2522</v>
      </c>
      <c r="E237" s="156"/>
      <c r="F237" s="157"/>
      <c r="G237" s="158"/>
      <c r="H237" s="158"/>
      <c r="I237" s="158"/>
      <c r="J237" s="158"/>
      <c r="K237" s="158"/>
      <c r="L237" s="158"/>
      <c r="M237" s="158"/>
      <c r="N237" s="158"/>
      <c r="O237" s="159">
        <f>SUM(N238:N243)</f>
        <v>463.10999999999996</v>
      </c>
      <c r="P237" s="158">
        <f>D237-O237</f>
        <v>0</v>
      </c>
    </row>
    <row r="238" spans="1:16" hidden="1">
      <c r="A238" s="184" t="s">
        <v>2523</v>
      </c>
      <c r="B238" s="184" t="s">
        <v>2524</v>
      </c>
      <c r="C238" s="185"/>
      <c r="D238" s="186"/>
      <c r="E238" s="181" t="s">
        <v>2505</v>
      </c>
      <c r="F238" s="187">
        <v>1</v>
      </c>
      <c r="G238" s="188">
        <v>102.8</v>
      </c>
      <c r="H238" s="188"/>
      <c r="I238" s="188">
        <v>2.2999999999999998</v>
      </c>
      <c r="J238" s="188"/>
      <c r="K238" s="188"/>
      <c r="L238" s="188"/>
      <c r="M238" s="188">
        <f>G238*I238</f>
        <v>236.43999999999997</v>
      </c>
      <c r="N238" s="188">
        <f>M238*F238</f>
        <v>236.43999999999997</v>
      </c>
      <c r="O238" s="188"/>
      <c r="P238" s="188"/>
    </row>
    <row r="239" spans="1:16" hidden="1">
      <c r="A239" s="184" t="s">
        <v>2525</v>
      </c>
      <c r="B239" s="184" t="s">
        <v>2526</v>
      </c>
      <c r="C239" s="185"/>
      <c r="D239" s="186"/>
      <c r="E239" s="181" t="s">
        <v>2505</v>
      </c>
      <c r="F239" s="187">
        <v>1</v>
      </c>
      <c r="G239" s="188">
        <v>100.07</v>
      </c>
      <c r="H239" s="188"/>
      <c r="I239" s="188">
        <v>2.2999999999999998</v>
      </c>
      <c r="J239" s="188"/>
      <c r="K239" s="188"/>
      <c r="L239" s="188"/>
      <c r="M239" s="188">
        <f t="shared" ref="M239:M243" si="17">G239*I239</f>
        <v>230.16099999999997</v>
      </c>
      <c r="N239" s="188">
        <f t="shared" ref="N239:N243" si="18">M239*F239</f>
        <v>230.16099999999997</v>
      </c>
      <c r="O239" s="188"/>
      <c r="P239" s="188"/>
    </row>
    <row r="240" spans="1:16" hidden="1">
      <c r="A240" s="184" t="s">
        <v>2527</v>
      </c>
      <c r="B240" s="184" t="s">
        <v>2528</v>
      </c>
      <c r="C240" s="185"/>
      <c r="D240" s="186"/>
      <c r="E240" s="181" t="s">
        <v>2505</v>
      </c>
      <c r="F240" s="187">
        <v>1</v>
      </c>
      <c r="G240" s="188">
        <v>10.3</v>
      </c>
      <c r="H240" s="188"/>
      <c r="I240" s="188">
        <v>2.5</v>
      </c>
      <c r="J240" s="188"/>
      <c r="K240" s="188"/>
      <c r="L240" s="188"/>
      <c r="M240" s="188">
        <f t="shared" si="17"/>
        <v>25.75</v>
      </c>
      <c r="N240" s="188">
        <f t="shared" si="18"/>
        <v>25.75</v>
      </c>
      <c r="O240" s="188"/>
      <c r="P240" s="188"/>
    </row>
    <row r="241" spans="1:16" hidden="1">
      <c r="A241" s="184" t="s">
        <v>2529</v>
      </c>
      <c r="B241" s="184" t="s">
        <v>2498</v>
      </c>
      <c r="C241" s="185"/>
      <c r="D241" s="186"/>
      <c r="E241" s="181" t="s">
        <v>2505</v>
      </c>
      <c r="F241" s="187">
        <v>-5</v>
      </c>
      <c r="G241" s="188">
        <v>1.5</v>
      </c>
      <c r="H241" s="188"/>
      <c r="I241" s="188">
        <v>2.5</v>
      </c>
      <c r="J241" s="188"/>
      <c r="K241" s="188"/>
      <c r="L241" s="188"/>
      <c r="M241" s="188">
        <f t="shared" si="17"/>
        <v>3.75</v>
      </c>
      <c r="N241" s="188">
        <f t="shared" si="18"/>
        <v>-18.75</v>
      </c>
      <c r="O241" s="188"/>
      <c r="P241" s="188"/>
    </row>
    <row r="242" spans="1:16" hidden="1">
      <c r="A242" s="184" t="s">
        <v>2530</v>
      </c>
      <c r="B242" s="184" t="s">
        <v>2500</v>
      </c>
      <c r="C242" s="185"/>
      <c r="D242" s="186"/>
      <c r="E242" s="181" t="s">
        <v>2505</v>
      </c>
      <c r="F242" s="187">
        <v>-3</v>
      </c>
      <c r="G242" s="188">
        <v>1.2</v>
      </c>
      <c r="H242" s="188"/>
      <c r="I242" s="188">
        <v>2.5</v>
      </c>
      <c r="J242" s="188"/>
      <c r="K242" s="188"/>
      <c r="L242" s="188"/>
      <c r="M242" s="188">
        <f t="shared" si="17"/>
        <v>3</v>
      </c>
      <c r="N242" s="188">
        <f t="shared" si="18"/>
        <v>-9</v>
      </c>
      <c r="O242" s="188"/>
      <c r="P242" s="188"/>
    </row>
    <row r="243" spans="1:16" hidden="1">
      <c r="A243" s="184" t="s">
        <v>2531</v>
      </c>
      <c r="B243" s="184" t="s">
        <v>2502</v>
      </c>
      <c r="C243" s="185"/>
      <c r="D243" s="186"/>
      <c r="E243" s="181" t="s">
        <v>2505</v>
      </c>
      <c r="F243" s="187">
        <v>-1</v>
      </c>
      <c r="G243" s="188">
        <v>0.7</v>
      </c>
      <c r="H243" s="188"/>
      <c r="I243" s="188">
        <v>2.13</v>
      </c>
      <c r="J243" s="188"/>
      <c r="K243" s="188"/>
      <c r="L243" s="188"/>
      <c r="M243" s="188">
        <f t="shared" si="17"/>
        <v>1.4909999999999999</v>
      </c>
      <c r="N243" s="188">
        <f t="shared" si="18"/>
        <v>-1.4909999999999999</v>
      </c>
      <c r="O243" s="188"/>
      <c r="P243" s="188"/>
    </row>
    <row r="244" spans="1:16" ht="51" hidden="1">
      <c r="A244" s="153" t="s">
        <v>766</v>
      </c>
      <c r="B244" s="153" t="s">
        <v>395</v>
      </c>
      <c r="C244" s="154" t="s">
        <v>25</v>
      </c>
      <c r="D244" s="155" t="s">
        <v>2522</v>
      </c>
      <c r="E244" s="156"/>
      <c r="F244" s="157"/>
      <c r="G244" s="158"/>
      <c r="H244" s="158"/>
      <c r="I244" s="158"/>
      <c r="J244" s="158"/>
      <c r="K244" s="158"/>
      <c r="L244" s="158"/>
      <c r="M244" s="158"/>
      <c r="N244" s="158"/>
      <c r="O244" s="159">
        <f>N245</f>
        <v>463.10999999999996</v>
      </c>
      <c r="P244" s="158">
        <f>D244-O244</f>
        <v>0</v>
      </c>
    </row>
    <row r="245" spans="1:16" hidden="1">
      <c r="A245" s="184" t="s">
        <v>2532</v>
      </c>
      <c r="B245" s="184" t="s">
        <v>2533</v>
      </c>
      <c r="C245" s="185"/>
      <c r="D245" s="186"/>
      <c r="E245" s="181" t="s">
        <v>2534</v>
      </c>
      <c r="F245" s="187">
        <v>1</v>
      </c>
      <c r="G245" s="188"/>
      <c r="H245" s="188"/>
      <c r="I245" s="188"/>
      <c r="J245" s="188"/>
      <c r="K245" s="188"/>
      <c r="L245" s="188"/>
      <c r="M245" s="188">
        <f>O237</f>
        <v>463.10999999999996</v>
      </c>
      <c r="N245" s="188">
        <f>M245*F245</f>
        <v>463.10999999999996</v>
      </c>
      <c r="O245" s="188"/>
      <c r="P245" s="188"/>
    </row>
    <row r="246" spans="1:16" ht="15" hidden="1">
      <c r="A246" s="148" t="s">
        <v>654</v>
      </c>
      <c r="B246" s="148" t="s">
        <v>87</v>
      </c>
      <c r="C246" s="149"/>
      <c r="D246" s="149"/>
      <c r="E246" s="149"/>
      <c r="F246" s="151"/>
      <c r="G246" s="152"/>
      <c r="H246" s="152"/>
      <c r="I246" s="152"/>
      <c r="J246" s="152"/>
      <c r="K246" s="152"/>
      <c r="L246" s="152"/>
      <c r="M246" s="152"/>
      <c r="N246" s="152"/>
      <c r="O246" s="189"/>
      <c r="P246" s="152"/>
    </row>
    <row r="247" spans="1:16" ht="25.5" hidden="1">
      <c r="A247" s="153" t="s">
        <v>767</v>
      </c>
      <c r="B247" s="153" t="s">
        <v>769</v>
      </c>
      <c r="C247" s="154" t="s">
        <v>30</v>
      </c>
      <c r="D247" s="155" t="s">
        <v>1435</v>
      </c>
      <c r="E247" s="156"/>
      <c r="F247" s="157"/>
      <c r="G247" s="158"/>
      <c r="H247" s="158"/>
      <c r="I247" s="158"/>
      <c r="J247" s="158"/>
      <c r="K247" s="158"/>
      <c r="L247" s="158"/>
      <c r="M247" s="158"/>
      <c r="N247" s="158"/>
      <c r="O247" s="159">
        <f>N248</f>
        <v>23.81</v>
      </c>
      <c r="P247" s="158">
        <f>D247-O247</f>
        <v>0</v>
      </c>
    </row>
    <row r="248" spans="1:16" hidden="1">
      <c r="A248" s="184" t="s">
        <v>2535</v>
      </c>
      <c r="B248" s="184" t="s">
        <v>2536</v>
      </c>
      <c r="C248" s="185"/>
      <c r="D248" s="186"/>
      <c r="E248" s="181" t="s">
        <v>2537</v>
      </c>
      <c r="F248" s="187">
        <v>1</v>
      </c>
      <c r="G248" s="188"/>
      <c r="H248" s="188"/>
      <c r="I248" s="188"/>
      <c r="J248" s="188"/>
      <c r="K248" s="188"/>
      <c r="L248" s="188"/>
      <c r="M248" s="188">
        <v>23.81</v>
      </c>
      <c r="N248" s="188">
        <f>M248*F248</f>
        <v>23.81</v>
      </c>
      <c r="O248" s="188"/>
      <c r="P248" s="188"/>
    </row>
    <row r="249" spans="1:16" ht="25.5" hidden="1">
      <c r="A249" s="153" t="s">
        <v>770</v>
      </c>
      <c r="B249" s="153" t="s">
        <v>687</v>
      </c>
      <c r="C249" s="154" t="s">
        <v>30</v>
      </c>
      <c r="D249" s="155" t="s">
        <v>1402</v>
      </c>
      <c r="E249" s="156"/>
      <c r="F249" s="157"/>
      <c r="G249" s="158"/>
      <c r="H249" s="158"/>
      <c r="I249" s="158"/>
      <c r="J249" s="158"/>
      <c r="K249" s="158"/>
      <c r="L249" s="158"/>
      <c r="M249" s="158"/>
      <c r="N249" s="158"/>
      <c r="O249" s="159">
        <f>N250</f>
        <v>6.48</v>
      </c>
      <c r="P249" s="158">
        <f>D249-O249</f>
        <v>0</v>
      </c>
    </row>
    <row r="250" spans="1:16" hidden="1">
      <c r="A250" s="184" t="s">
        <v>2538</v>
      </c>
      <c r="B250" s="184" t="s">
        <v>2539</v>
      </c>
      <c r="C250" s="185"/>
      <c r="D250" s="186"/>
      <c r="E250" s="181" t="s">
        <v>2540</v>
      </c>
      <c r="F250" s="187">
        <v>1</v>
      </c>
      <c r="G250" s="188"/>
      <c r="H250" s="188"/>
      <c r="I250" s="188"/>
      <c r="J250" s="188"/>
      <c r="K250" s="188"/>
      <c r="L250" s="188"/>
      <c r="M250" s="188">
        <v>6.48</v>
      </c>
      <c r="N250" s="188">
        <f>M250*F250</f>
        <v>6.48</v>
      </c>
      <c r="O250" s="188"/>
      <c r="P250" s="188"/>
    </row>
    <row r="251" spans="1:16" ht="38.25" hidden="1">
      <c r="A251" s="153" t="s">
        <v>771</v>
      </c>
      <c r="B251" s="153" t="s">
        <v>80</v>
      </c>
      <c r="C251" s="154" t="s">
        <v>25</v>
      </c>
      <c r="D251" s="155" t="s">
        <v>1402</v>
      </c>
      <c r="E251" s="156"/>
      <c r="F251" s="157"/>
      <c r="G251" s="158"/>
      <c r="H251" s="158"/>
      <c r="I251" s="158"/>
      <c r="J251" s="158"/>
      <c r="K251" s="158"/>
      <c r="L251" s="158"/>
      <c r="M251" s="158"/>
      <c r="N251" s="158"/>
      <c r="O251" s="159">
        <f>N252</f>
        <v>6.48</v>
      </c>
      <c r="P251" s="158">
        <f>D251-O251</f>
        <v>0</v>
      </c>
    </row>
    <row r="252" spans="1:16" hidden="1">
      <c r="A252" s="184" t="s">
        <v>2541</v>
      </c>
      <c r="B252" s="184" t="s">
        <v>2542</v>
      </c>
      <c r="C252" s="185"/>
      <c r="D252" s="186"/>
      <c r="E252" s="181" t="s">
        <v>2540</v>
      </c>
      <c r="F252" s="187">
        <v>1</v>
      </c>
      <c r="G252" s="188"/>
      <c r="H252" s="188"/>
      <c r="I252" s="188"/>
      <c r="J252" s="188"/>
      <c r="K252" s="188"/>
      <c r="L252" s="188"/>
      <c r="M252" s="188">
        <v>6.48</v>
      </c>
      <c r="N252" s="188">
        <f>M252*F252</f>
        <v>6.48</v>
      </c>
      <c r="O252" s="188"/>
      <c r="P252" s="188"/>
    </row>
    <row r="253" spans="1:16" ht="25.5" hidden="1">
      <c r="A253" s="153" t="s">
        <v>772</v>
      </c>
      <c r="B253" s="153" t="s">
        <v>774</v>
      </c>
      <c r="C253" s="154" t="s">
        <v>25</v>
      </c>
      <c r="D253" s="155" t="s">
        <v>1170</v>
      </c>
      <c r="E253" s="156"/>
      <c r="F253" s="157"/>
      <c r="G253" s="158"/>
      <c r="H253" s="158"/>
      <c r="I253" s="158"/>
      <c r="J253" s="158"/>
      <c r="K253" s="158"/>
      <c r="L253" s="158"/>
      <c r="M253" s="158"/>
      <c r="N253" s="158"/>
      <c r="O253" s="159">
        <f>N254</f>
        <v>450.65</v>
      </c>
      <c r="P253" s="158">
        <f>D253-O253</f>
        <v>0</v>
      </c>
    </row>
    <row r="254" spans="1:16" hidden="1">
      <c r="A254" s="184" t="s">
        <v>2543</v>
      </c>
      <c r="B254" s="184" t="s">
        <v>2544</v>
      </c>
      <c r="C254" s="185"/>
      <c r="D254" s="186"/>
      <c r="E254" s="181" t="s">
        <v>2540</v>
      </c>
      <c r="F254" s="187">
        <v>1</v>
      </c>
      <c r="G254" s="188"/>
      <c r="H254" s="188"/>
      <c r="I254" s="188"/>
      <c r="J254" s="188"/>
      <c r="K254" s="188"/>
      <c r="L254" s="188"/>
      <c r="M254" s="188">
        <v>450.65</v>
      </c>
      <c r="N254" s="188">
        <f>M254*F254</f>
        <v>450.65</v>
      </c>
      <c r="O254" s="188"/>
      <c r="P254" s="188"/>
    </row>
    <row r="255" spans="1:16" ht="38.25" hidden="1">
      <c r="A255" s="153" t="s">
        <v>775</v>
      </c>
      <c r="B255" s="153" t="s">
        <v>777</v>
      </c>
      <c r="C255" s="154" t="s">
        <v>25</v>
      </c>
      <c r="D255" s="155" t="s">
        <v>1170</v>
      </c>
      <c r="E255" s="156"/>
      <c r="F255" s="157"/>
      <c r="G255" s="158"/>
      <c r="H255" s="158"/>
      <c r="I255" s="158"/>
      <c r="J255" s="158"/>
      <c r="K255" s="158"/>
      <c r="L255" s="158"/>
      <c r="M255" s="158"/>
      <c r="N255" s="158"/>
      <c r="O255" s="159">
        <f>N256</f>
        <v>450.65</v>
      </c>
      <c r="P255" s="158">
        <f>D255-O255</f>
        <v>0</v>
      </c>
    </row>
    <row r="256" spans="1:16" hidden="1">
      <c r="A256" s="184" t="s">
        <v>2545</v>
      </c>
      <c r="B256" s="184" t="s">
        <v>2544</v>
      </c>
      <c r="C256" s="185"/>
      <c r="D256" s="186"/>
      <c r="E256" s="181" t="s">
        <v>2540</v>
      </c>
      <c r="F256" s="187">
        <v>1</v>
      </c>
      <c r="G256" s="188"/>
      <c r="H256" s="188"/>
      <c r="I256" s="188"/>
      <c r="J256" s="188"/>
      <c r="K256" s="188"/>
      <c r="L256" s="188"/>
      <c r="M256" s="188">
        <v>450.65</v>
      </c>
      <c r="N256" s="188">
        <f>M256*F256</f>
        <v>450.65</v>
      </c>
      <c r="O256" s="188"/>
      <c r="P256" s="188"/>
    </row>
    <row r="257" spans="1:16" ht="51" hidden="1">
      <c r="A257" s="153" t="s">
        <v>778</v>
      </c>
      <c r="B257" s="153" t="s">
        <v>780</v>
      </c>
      <c r="C257" s="154" t="s">
        <v>25</v>
      </c>
      <c r="D257" s="155">
        <v>19.100000000000001</v>
      </c>
      <c r="E257" s="156"/>
      <c r="F257" s="157"/>
      <c r="G257" s="158"/>
      <c r="H257" s="158"/>
      <c r="I257" s="158"/>
      <c r="J257" s="158"/>
      <c r="K257" s="158"/>
      <c r="L257" s="158"/>
      <c r="M257" s="158"/>
      <c r="N257" s="158"/>
      <c r="O257" s="159">
        <f>N258</f>
        <v>19.100000000000001</v>
      </c>
      <c r="P257" s="158">
        <f>D257-O257</f>
        <v>0</v>
      </c>
    </row>
    <row r="258" spans="1:16" hidden="1">
      <c r="A258" s="184" t="s">
        <v>2546</v>
      </c>
      <c r="B258" s="184" t="s">
        <v>2544</v>
      </c>
      <c r="C258" s="185"/>
      <c r="D258" s="186"/>
      <c r="E258" s="181" t="s">
        <v>2540</v>
      </c>
      <c r="F258" s="187">
        <v>1</v>
      </c>
      <c r="G258" s="188"/>
      <c r="H258" s="188"/>
      <c r="I258" s="188"/>
      <c r="J258" s="188"/>
      <c r="K258" s="188"/>
      <c r="L258" s="188"/>
      <c r="M258" s="188">
        <v>19.100000000000001</v>
      </c>
      <c r="N258" s="188">
        <f>M258*F258</f>
        <v>19.100000000000001</v>
      </c>
      <c r="O258" s="188"/>
      <c r="P258" s="188"/>
    </row>
    <row r="259" spans="1:16" ht="15" hidden="1">
      <c r="A259" s="148" t="s">
        <v>655</v>
      </c>
      <c r="B259" s="148" t="s">
        <v>81</v>
      </c>
      <c r="C259" s="149"/>
      <c r="D259" s="149"/>
      <c r="E259" s="149"/>
      <c r="F259" s="151"/>
      <c r="G259" s="152"/>
      <c r="H259" s="152"/>
      <c r="I259" s="152"/>
      <c r="J259" s="152"/>
      <c r="K259" s="152"/>
      <c r="L259" s="152"/>
      <c r="M259" s="152"/>
      <c r="N259" s="152"/>
      <c r="O259" s="152"/>
      <c r="P259" s="152"/>
    </row>
    <row r="260" spans="1:16" ht="25.9" hidden="1" customHeight="1">
      <c r="A260" s="153" t="s">
        <v>781</v>
      </c>
      <c r="B260" s="153" t="s">
        <v>64</v>
      </c>
      <c r="C260" s="193" t="s">
        <v>25</v>
      </c>
      <c r="D260" s="155" t="s">
        <v>2522</v>
      </c>
      <c r="E260" s="156"/>
      <c r="F260" s="157"/>
      <c r="G260" s="158"/>
      <c r="H260" s="158"/>
      <c r="I260" s="158"/>
      <c r="J260" s="158"/>
      <c r="K260" s="158"/>
      <c r="L260" s="158"/>
      <c r="M260" s="158"/>
      <c r="N260" s="158"/>
      <c r="O260" s="159">
        <f>N261</f>
        <v>463.11</v>
      </c>
      <c r="P260" s="158">
        <f>D260-O260</f>
        <v>0</v>
      </c>
    </row>
    <row r="261" spans="1:16" hidden="1">
      <c r="A261" s="184" t="s">
        <v>2547</v>
      </c>
      <c r="B261" s="184"/>
      <c r="C261" s="185"/>
      <c r="D261" s="186"/>
      <c r="E261" s="181" t="s">
        <v>2540</v>
      </c>
      <c r="F261" s="187">
        <v>1</v>
      </c>
      <c r="G261" s="188"/>
      <c r="H261" s="188"/>
      <c r="I261" s="188"/>
      <c r="J261" s="188"/>
      <c r="K261" s="188"/>
      <c r="L261" s="188"/>
      <c r="M261" s="188">
        <v>463.11</v>
      </c>
      <c r="N261" s="188">
        <f>M261*F261</f>
        <v>463.11</v>
      </c>
      <c r="O261" s="188"/>
      <c r="P261" s="188"/>
    </row>
    <row r="262" spans="1:16" ht="25.9" hidden="1" customHeight="1">
      <c r="A262" s="153" t="s">
        <v>782</v>
      </c>
      <c r="B262" s="153" t="s">
        <v>83</v>
      </c>
      <c r="C262" s="193" t="s">
        <v>25</v>
      </c>
      <c r="D262" s="155" t="s">
        <v>2522</v>
      </c>
      <c r="E262" s="156"/>
      <c r="F262" s="157"/>
      <c r="G262" s="158"/>
      <c r="H262" s="158"/>
      <c r="I262" s="158"/>
      <c r="J262" s="158"/>
      <c r="K262" s="158"/>
      <c r="L262" s="158"/>
      <c r="M262" s="158"/>
      <c r="N262" s="158"/>
      <c r="O262" s="159">
        <f>N263</f>
        <v>463.11</v>
      </c>
      <c r="P262" s="158">
        <f>D262-O262</f>
        <v>0</v>
      </c>
    </row>
    <row r="263" spans="1:16" hidden="1">
      <c r="A263" s="184" t="s">
        <v>2548</v>
      </c>
      <c r="B263" s="184"/>
      <c r="C263" s="185"/>
      <c r="D263" s="186"/>
      <c r="E263" s="181" t="s">
        <v>2540</v>
      </c>
      <c r="F263" s="187">
        <v>1</v>
      </c>
      <c r="G263" s="188"/>
      <c r="H263" s="188"/>
      <c r="I263" s="188"/>
      <c r="J263" s="188"/>
      <c r="K263" s="188"/>
      <c r="L263" s="188"/>
      <c r="M263" s="188">
        <v>463.11</v>
      </c>
      <c r="N263" s="188">
        <f>M263*F263</f>
        <v>463.11</v>
      </c>
      <c r="O263" s="188"/>
      <c r="P263" s="188"/>
    </row>
    <row r="264" spans="1:16" ht="25.9" hidden="1" customHeight="1">
      <c r="A264" s="153" t="s">
        <v>783</v>
      </c>
      <c r="B264" s="153" t="s">
        <v>68</v>
      </c>
      <c r="C264" s="193" t="s">
        <v>25</v>
      </c>
      <c r="D264" s="155" t="s">
        <v>2522</v>
      </c>
      <c r="E264" s="156"/>
      <c r="F264" s="157"/>
      <c r="G264" s="158"/>
      <c r="H264" s="158"/>
      <c r="I264" s="158"/>
      <c r="J264" s="158"/>
      <c r="K264" s="158"/>
      <c r="L264" s="158"/>
      <c r="M264" s="158"/>
      <c r="N264" s="158"/>
      <c r="O264" s="159">
        <f>N265</f>
        <v>463.11</v>
      </c>
      <c r="P264" s="158">
        <f>D264-O264</f>
        <v>0</v>
      </c>
    </row>
    <row r="265" spans="1:16" hidden="1">
      <c r="A265" s="184" t="s">
        <v>2549</v>
      </c>
      <c r="B265" s="184"/>
      <c r="C265" s="185"/>
      <c r="D265" s="186"/>
      <c r="E265" s="181" t="s">
        <v>2540</v>
      </c>
      <c r="F265" s="187">
        <v>1</v>
      </c>
      <c r="G265" s="188"/>
      <c r="H265" s="188"/>
      <c r="I265" s="188"/>
      <c r="J265" s="188"/>
      <c r="K265" s="188"/>
      <c r="L265" s="188"/>
      <c r="M265" s="188">
        <v>463.11</v>
      </c>
      <c r="N265" s="188">
        <f>M265*F265</f>
        <v>463.11</v>
      </c>
      <c r="O265" s="188"/>
      <c r="P265" s="188"/>
    </row>
    <row r="266" spans="1:16" ht="25.9" hidden="1" customHeight="1">
      <c r="A266" s="153" t="s">
        <v>784</v>
      </c>
      <c r="B266" s="153" t="s">
        <v>786</v>
      </c>
      <c r="C266" s="193" t="s">
        <v>25</v>
      </c>
      <c r="D266" s="155" t="s">
        <v>1402</v>
      </c>
      <c r="E266" s="156"/>
      <c r="F266" s="157"/>
      <c r="G266" s="158"/>
      <c r="H266" s="158"/>
      <c r="I266" s="158"/>
      <c r="J266" s="158"/>
      <c r="K266" s="158"/>
      <c r="L266" s="158"/>
      <c r="M266" s="158"/>
      <c r="N266" s="158"/>
      <c r="O266" s="159">
        <f>N267</f>
        <v>6.48</v>
      </c>
      <c r="P266" s="158">
        <f>D266-O266</f>
        <v>0</v>
      </c>
    </row>
    <row r="267" spans="1:16" hidden="1">
      <c r="A267" s="184" t="s">
        <v>2550</v>
      </c>
      <c r="B267" s="184"/>
      <c r="C267" s="185"/>
      <c r="D267" s="186"/>
      <c r="E267" s="181" t="s">
        <v>2540</v>
      </c>
      <c r="F267" s="187">
        <v>1</v>
      </c>
      <c r="G267" s="188"/>
      <c r="H267" s="188"/>
      <c r="I267" s="188"/>
      <c r="J267" s="188"/>
      <c r="K267" s="188"/>
      <c r="L267" s="188"/>
      <c r="M267" s="188">
        <v>6.48</v>
      </c>
      <c r="N267" s="188">
        <f>M267*F267</f>
        <v>6.48</v>
      </c>
      <c r="O267" s="188"/>
      <c r="P267" s="188"/>
    </row>
    <row r="268" spans="1:16" ht="25.9" hidden="1" customHeight="1">
      <c r="A268" s="153" t="s">
        <v>787</v>
      </c>
      <c r="B268" s="153" t="s">
        <v>789</v>
      </c>
      <c r="C268" s="193" t="s">
        <v>25</v>
      </c>
      <c r="D268" s="155" t="s">
        <v>1402</v>
      </c>
      <c r="E268" s="156"/>
      <c r="F268" s="157"/>
      <c r="G268" s="158"/>
      <c r="H268" s="158"/>
      <c r="I268" s="158"/>
      <c r="J268" s="158"/>
      <c r="K268" s="158"/>
      <c r="L268" s="158"/>
      <c r="M268" s="158"/>
      <c r="N268" s="158"/>
      <c r="O268" s="159">
        <f>N269</f>
        <v>6.48</v>
      </c>
      <c r="P268" s="158">
        <f>D268-O268</f>
        <v>0</v>
      </c>
    </row>
    <row r="269" spans="1:16" hidden="1">
      <c r="A269" s="184" t="s">
        <v>2551</v>
      </c>
      <c r="B269" s="184"/>
      <c r="C269" s="185"/>
      <c r="D269" s="186"/>
      <c r="E269" s="181" t="s">
        <v>2540</v>
      </c>
      <c r="F269" s="187">
        <v>1</v>
      </c>
      <c r="G269" s="188"/>
      <c r="H269" s="188"/>
      <c r="I269" s="188"/>
      <c r="J269" s="188"/>
      <c r="K269" s="188"/>
      <c r="L269" s="188"/>
      <c r="M269" s="188">
        <v>6.48</v>
      </c>
      <c r="N269" s="188">
        <f>M269*F269</f>
        <v>6.48</v>
      </c>
      <c r="O269" s="188"/>
      <c r="P269" s="188"/>
    </row>
    <row r="270" spans="1:16" ht="25.9" hidden="1" customHeight="1">
      <c r="A270" s="153" t="s">
        <v>790</v>
      </c>
      <c r="B270" s="153" t="s">
        <v>85</v>
      </c>
      <c r="C270" s="193" t="s">
        <v>25</v>
      </c>
      <c r="D270" s="155" t="s">
        <v>1402</v>
      </c>
      <c r="E270" s="156"/>
      <c r="F270" s="157"/>
      <c r="G270" s="158"/>
      <c r="H270" s="158"/>
      <c r="I270" s="158"/>
      <c r="J270" s="158"/>
      <c r="K270" s="158"/>
      <c r="L270" s="158"/>
      <c r="M270" s="158"/>
      <c r="N270" s="158"/>
      <c r="O270" s="159">
        <f>N271</f>
        <v>6.48</v>
      </c>
      <c r="P270" s="158">
        <f>D270-O270</f>
        <v>0</v>
      </c>
    </row>
    <row r="271" spans="1:16" hidden="1">
      <c r="A271" s="184" t="s">
        <v>2552</v>
      </c>
      <c r="B271" s="184"/>
      <c r="C271" s="185"/>
      <c r="D271" s="186"/>
      <c r="E271" s="181" t="s">
        <v>2540</v>
      </c>
      <c r="F271" s="187">
        <v>1</v>
      </c>
      <c r="G271" s="188"/>
      <c r="H271" s="188"/>
      <c r="I271" s="188"/>
      <c r="J271" s="188"/>
      <c r="K271" s="188"/>
      <c r="L271" s="188"/>
      <c r="M271" s="188">
        <v>6.48</v>
      </c>
      <c r="N271" s="188">
        <f>M271*F271</f>
        <v>6.48</v>
      </c>
      <c r="O271" s="188"/>
      <c r="P271" s="188"/>
    </row>
    <row r="272" spans="1:16" ht="25.9" hidden="1" customHeight="1">
      <c r="A272" s="153" t="s">
        <v>791</v>
      </c>
      <c r="B272" s="153" t="s">
        <v>793</v>
      </c>
      <c r="C272" s="193" t="s">
        <v>25</v>
      </c>
      <c r="D272" s="155" t="s">
        <v>1194</v>
      </c>
      <c r="E272" s="156"/>
      <c r="F272" s="157"/>
      <c r="G272" s="158"/>
      <c r="H272" s="158"/>
      <c r="I272" s="158"/>
      <c r="J272" s="158"/>
      <c r="K272" s="158"/>
      <c r="L272" s="158"/>
      <c r="M272" s="158"/>
      <c r="N272" s="158"/>
      <c r="O272" s="159">
        <f>N273</f>
        <v>340.38</v>
      </c>
      <c r="P272" s="158">
        <f>D272-O272</f>
        <v>0</v>
      </c>
    </row>
    <row r="273" spans="1:16" hidden="1">
      <c r="A273" s="184" t="s">
        <v>2552</v>
      </c>
      <c r="B273" s="184"/>
      <c r="C273" s="185"/>
      <c r="D273" s="186"/>
      <c r="E273" s="181" t="s">
        <v>2540</v>
      </c>
      <c r="F273" s="187">
        <v>1</v>
      </c>
      <c r="G273" s="188"/>
      <c r="H273" s="188"/>
      <c r="I273" s="188"/>
      <c r="J273" s="188"/>
      <c r="K273" s="188"/>
      <c r="L273" s="188"/>
      <c r="M273" s="188">
        <v>340.38</v>
      </c>
      <c r="N273" s="188">
        <f>M273*F273</f>
        <v>340.38</v>
      </c>
      <c r="O273" s="188"/>
      <c r="P273" s="188"/>
    </row>
    <row r="274" spans="1:16" ht="39" hidden="1" customHeight="1">
      <c r="A274" s="153" t="s">
        <v>794</v>
      </c>
      <c r="B274" s="153" t="s">
        <v>796</v>
      </c>
      <c r="C274" s="193" t="s">
        <v>25</v>
      </c>
      <c r="D274" s="155" t="s">
        <v>1194</v>
      </c>
      <c r="E274" s="156"/>
      <c r="F274" s="157"/>
      <c r="G274" s="158"/>
      <c r="H274" s="158"/>
      <c r="I274" s="158"/>
      <c r="J274" s="158"/>
      <c r="K274" s="158"/>
      <c r="L274" s="158"/>
      <c r="M274" s="158"/>
      <c r="N274" s="158"/>
      <c r="O274" s="159">
        <f>N275</f>
        <v>340.38</v>
      </c>
      <c r="P274" s="158">
        <f t="shared" ref="P274:P276" si="19">D274-O274</f>
        <v>0</v>
      </c>
    </row>
    <row r="275" spans="1:16" hidden="1">
      <c r="A275" s="184" t="s">
        <v>2552</v>
      </c>
      <c r="B275" s="184"/>
      <c r="C275" s="185"/>
      <c r="D275" s="186"/>
      <c r="E275" s="181" t="s">
        <v>2540</v>
      </c>
      <c r="F275" s="187">
        <v>1</v>
      </c>
      <c r="G275" s="188"/>
      <c r="H275" s="188"/>
      <c r="I275" s="188"/>
      <c r="J275" s="188"/>
      <c r="K275" s="188"/>
      <c r="L275" s="188"/>
      <c r="M275" s="188">
        <v>340.38</v>
      </c>
      <c r="N275" s="188">
        <f>M275*F275</f>
        <v>340.38</v>
      </c>
      <c r="O275" s="188"/>
      <c r="P275" s="188"/>
    </row>
    <row r="276" spans="1:16" ht="52.15" hidden="1" customHeight="1">
      <c r="A276" s="153" t="s">
        <v>797</v>
      </c>
      <c r="B276" s="153" t="s">
        <v>799</v>
      </c>
      <c r="C276" s="193" t="s">
        <v>25</v>
      </c>
      <c r="D276" s="155" t="s">
        <v>1194</v>
      </c>
      <c r="E276" s="156"/>
      <c r="F276" s="157"/>
      <c r="G276" s="158"/>
      <c r="H276" s="158"/>
      <c r="I276" s="158"/>
      <c r="J276" s="158"/>
      <c r="K276" s="158"/>
      <c r="L276" s="158"/>
      <c r="M276" s="158"/>
      <c r="N276" s="158"/>
      <c r="O276" s="159">
        <f>N277</f>
        <v>340.38</v>
      </c>
      <c r="P276" s="158">
        <f t="shared" si="19"/>
        <v>0</v>
      </c>
    </row>
    <row r="277" spans="1:16" hidden="1">
      <c r="A277" s="184" t="s">
        <v>2552</v>
      </c>
      <c r="B277" s="184"/>
      <c r="C277" s="185"/>
      <c r="D277" s="186"/>
      <c r="E277" s="181" t="s">
        <v>2540</v>
      </c>
      <c r="F277" s="187">
        <v>1</v>
      </c>
      <c r="G277" s="188"/>
      <c r="H277" s="188"/>
      <c r="I277" s="188"/>
      <c r="J277" s="188"/>
      <c r="K277" s="188"/>
      <c r="L277" s="188"/>
      <c r="M277" s="188">
        <v>340.38</v>
      </c>
      <c r="N277" s="188">
        <f>M277*F277</f>
        <v>340.38</v>
      </c>
      <c r="O277" s="188"/>
      <c r="P277" s="188"/>
    </row>
    <row r="278" spans="1:16" ht="24" hidden="1" customHeight="1">
      <c r="A278" s="148" t="s">
        <v>656</v>
      </c>
      <c r="B278" s="148" t="s">
        <v>657</v>
      </c>
      <c r="C278" s="149"/>
      <c r="D278" s="149"/>
      <c r="E278" s="149"/>
      <c r="F278" s="151"/>
      <c r="G278" s="152"/>
      <c r="H278" s="152"/>
      <c r="I278" s="152"/>
      <c r="J278" s="152"/>
      <c r="K278" s="152"/>
      <c r="L278" s="152"/>
      <c r="M278" s="152"/>
      <c r="N278" s="152"/>
      <c r="O278" s="189"/>
      <c r="P278" s="152"/>
    </row>
    <row r="279" spans="1:16" ht="25.9" hidden="1" customHeight="1">
      <c r="A279" s="153" t="s">
        <v>800</v>
      </c>
      <c r="B279" s="153" t="s">
        <v>802</v>
      </c>
      <c r="C279" s="154" t="s">
        <v>75</v>
      </c>
      <c r="D279" s="155">
        <v>1</v>
      </c>
      <c r="E279" s="156"/>
      <c r="F279" s="157"/>
      <c r="G279" s="158"/>
      <c r="H279" s="158"/>
      <c r="I279" s="158"/>
      <c r="J279" s="158"/>
      <c r="K279" s="158"/>
      <c r="L279" s="158"/>
      <c r="M279" s="158"/>
      <c r="N279" s="158"/>
      <c r="O279" s="159"/>
      <c r="P279" s="158"/>
    </row>
    <row r="280" spans="1:16" ht="25.9" hidden="1" customHeight="1">
      <c r="A280" s="153" t="s">
        <v>803</v>
      </c>
      <c r="B280" s="153" t="s">
        <v>805</v>
      </c>
      <c r="C280" s="154" t="s">
        <v>75</v>
      </c>
      <c r="D280" s="155">
        <v>1</v>
      </c>
      <c r="E280" s="156"/>
      <c r="F280" s="157"/>
      <c r="G280" s="158"/>
      <c r="H280" s="158"/>
      <c r="I280" s="158"/>
      <c r="J280" s="158"/>
      <c r="K280" s="158"/>
      <c r="L280" s="158"/>
      <c r="M280" s="158"/>
      <c r="N280" s="158"/>
      <c r="O280" s="159"/>
      <c r="P280" s="158"/>
    </row>
    <row r="281" spans="1:16" ht="25.9" hidden="1" customHeight="1">
      <c r="A281" s="153" t="s">
        <v>806</v>
      </c>
      <c r="B281" s="153" t="s">
        <v>99</v>
      </c>
      <c r="C281" s="154" t="s">
        <v>75</v>
      </c>
      <c r="D281" s="155">
        <v>7</v>
      </c>
      <c r="E281" s="156"/>
      <c r="F281" s="157"/>
      <c r="G281" s="158"/>
      <c r="H281" s="158"/>
      <c r="I281" s="158"/>
      <c r="J281" s="158"/>
      <c r="K281" s="158"/>
      <c r="L281" s="158"/>
      <c r="M281" s="158"/>
      <c r="N281" s="158"/>
      <c r="O281" s="159"/>
      <c r="P281" s="158"/>
    </row>
    <row r="282" spans="1:16" ht="25.9" hidden="1" customHeight="1">
      <c r="A282" s="153" t="s">
        <v>807</v>
      </c>
      <c r="B282" s="153" t="s">
        <v>101</v>
      </c>
      <c r="C282" s="154" t="s">
        <v>75</v>
      </c>
      <c r="D282" s="155">
        <v>2</v>
      </c>
      <c r="E282" s="156"/>
      <c r="F282" s="157"/>
      <c r="G282" s="158"/>
      <c r="H282" s="158"/>
      <c r="I282" s="158"/>
      <c r="J282" s="158"/>
      <c r="K282" s="158"/>
      <c r="L282" s="158"/>
      <c r="M282" s="158"/>
      <c r="N282" s="158"/>
      <c r="O282" s="159"/>
      <c r="P282" s="158"/>
    </row>
    <row r="283" spans="1:16" ht="52.15" hidden="1" customHeight="1">
      <c r="A283" s="153" t="s">
        <v>808</v>
      </c>
      <c r="B283" s="153" t="s">
        <v>105</v>
      </c>
      <c r="C283" s="154" t="s">
        <v>75</v>
      </c>
      <c r="D283" s="155">
        <v>1</v>
      </c>
      <c r="E283" s="156"/>
      <c r="F283" s="157"/>
      <c r="G283" s="158"/>
      <c r="H283" s="158"/>
      <c r="I283" s="158"/>
      <c r="J283" s="158"/>
      <c r="K283" s="158"/>
      <c r="L283" s="158"/>
      <c r="M283" s="158"/>
      <c r="N283" s="158"/>
      <c r="O283" s="159"/>
      <c r="P283" s="158"/>
    </row>
    <row r="284" spans="1:16" ht="24" hidden="1" customHeight="1">
      <c r="A284" s="148" t="s">
        <v>658</v>
      </c>
      <c r="B284" s="148" t="s">
        <v>659</v>
      </c>
      <c r="C284" s="149"/>
      <c r="D284" s="149"/>
      <c r="E284" s="149"/>
      <c r="F284" s="151"/>
      <c r="G284" s="152"/>
      <c r="H284" s="152"/>
      <c r="I284" s="152"/>
      <c r="J284" s="152"/>
      <c r="K284" s="152"/>
      <c r="L284" s="152"/>
      <c r="M284" s="152"/>
      <c r="N284" s="152"/>
      <c r="O284" s="189"/>
      <c r="P284" s="152"/>
    </row>
    <row r="285" spans="1:16" ht="25.9" hidden="1" customHeight="1">
      <c r="A285" s="194" t="s">
        <v>809</v>
      </c>
      <c r="B285" s="194" t="s">
        <v>141</v>
      </c>
      <c r="C285" s="193" t="s">
        <v>71</v>
      </c>
      <c r="D285" s="155" t="s">
        <v>1367</v>
      </c>
      <c r="E285" s="156"/>
      <c r="F285" s="157"/>
      <c r="G285" s="158"/>
      <c r="H285" s="158"/>
      <c r="I285" s="158"/>
      <c r="J285" s="158"/>
      <c r="K285" s="158"/>
      <c r="L285" s="158"/>
      <c r="M285" s="158"/>
      <c r="N285" s="158"/>
      <c r="O285" s="159"/>
      <c r="P285" s="158"/>
    </row>
    <row r="286" spans="1:16" ht="39" hidden="1" customHeight="1">
      <c r="A286" s="194" t="s">
        <v>810</v>
      </c>
      <c r="B286" s="194" t="s">
        <v>103</v>
      </c>
      <c r="C286" s="193" t="s">
        <v>71</v>
      </c>
      <c r="D286" s="155">
        <v>36.9</v>
      </c>
      <c r="E286" s="156"/>
      <c r="F286" s="157"/>
      <c r="G286" s="158"/>
      <c r="H286" s="158"/>
      <c r="I286" s="158"/>
      <c r="J286" s="158"/>
      <c r="K286" s="158"/>
      <c r="L286" s="158"/>
      <c r="M286" s="158"/>
      <c r="N286" s="158"/>
      <c r="O286" s="159"/>
      <c r="P286" s="158"/>
    </row>
    <row r="287" spans="1:16" ht="39" hidden="1" customHeight="1">
      <c r="A287" s="194" t="s">
        <v>811</v>
      </c>
      <c r="B287" s="194" t="s">
        <v>813</v>
      </c>
      <c r="C287" s="193" t="s">
        <v>71</v>
      </c>
      <c r="D287" s="155" t="s">
        <v>1367</v>
      </c>
      <c r="E287" s="156"/>
      <c r="F287" s="157"/>
      <c r="G287" s="158"/>
      <c r="H287" s="158"/>
      <c r="I287" s="158"/>
      <c r="J287" s="158"/>
      <c r="K287" s="158"/>
      <c r="L287" s="158"/>
      <c r="M287" s="158"/>
      <c r="N287" s="158"/>
      <c r="O287" s="159"/>
      <c r="P287" s="158"/>
    </row>
    <row r="288" spans="1:16" ht="25.9" hidden="1" customHeight="1">
      <c r="A288" s="194" t="s">
        <v>814</v>
      </c>
      <c r="B288" s="194" t="s">
        <v>151</v>
      </c>
      <c r="C288" s="193" t="s">
        <v>75</v>
      </c>
      <c r="D288" s="155">
        <v>3</v>
      </c>
      <c r="E288" s="156"/>
      <c r="F288" s="157"/>
      <c r="G288" s="158"/>
      <c r="H288" s="158"/>
      <c r="I288" s="158"/>
      <c r="J288" s="158"/>
      <c r="K288" s="158"/>
      <c r="L288" s="158"/>
      <c r="M288" s="158"/>
      <c r="N288" s="158"/>
      <c r="O288" s="159"/>
      <c r="P288" s="158"/>
    </row>
    <row r="289" spans="1:16" ht="39" hidden="1" customHeight="1">
      <c r="A289" s="194" t="s">
        <v>815</v>
      </c>
      <c r="B289" s="194" t="s">
        <v>153</v>
      </c>
      <c r="C289" s="193" t="s">
        <v>75</v>
      </c>
      <c r="D289" s="155">
        <v>2</v>
      </c>
      <c r="E289" s="156"/>
      <c r="F289" s="157"/>
      <c r="G289" s="158"/>
      <c r="H289" s="158"/>
      <c r="I289" s="158"/>
      <c r="J289" s="158"/>
      <c r="K289" s="158"/>
      <c r="L289" s="158"/>
      <c r="M289" s="158"/>
      <c r="N289" s="158"/>
      <c r="O289" s="159"/>
      <c r="P289" s="158"/>
    </row>
    <row r="290" spans="1:16" ht="39" hidden="1" customHeight="1">
      <c r="A290" s="194" t="s">
        <v>816</v>
      </c>
      <c r="B290" s="194" t="s">
        <v>107</v>
      </c>
      <c r="C290" s="193" t="s">
        <v>75</v>
      </c>
      <c r="D290" s="155">
        <v>1</v>
      </c>
      <c r="E290" s="156"/>
      <c r="F290" s="157"/>
      <c r="G290" s="158"/>
      <c r="H290" s="158"/>
      <c r="I290" s="158"/>
      <c r="J290" s="158"/>
      <c r="K290" s="158"/>
      <c r="L290" s="158"/>
      <c r="M290" s="158"/>
      <c r="N290" s="158"/>
      <c r="O290" s="159"/>
      <c r="P290" s="158"/>
    </row>
    <row r="291" spans="1:16" ht="39" hidden="1" customHeight="1">
      <c r="A291" s="194" t="s">
        <v>817</v>
      </c>
      <c r="B291" s="194" t="s">
        <v>138</v>
      </c>
      <c r="C291" s="193" t="s">
        <v>75</v>
      </c>
      <c r="D291" s="155">
        <v>2</v>
      </c>
      <c r="E291" s="156"/>
      <c r="F291" s="157"/>
      <c r="G291" s="158"/>
      <c r="H291" s="158"/>
      <c r="I291" s="158"/>
      <c r="J291" s="158"/>
      <c r="K291" s="158"/>
      <c r="L291" s="158"/>
      <c r="M291" s="158"/>
      <c r="N291" s="158"/>
      <c r="O291" s="159"/>
      <c r="P291" s="158"/>
    </row>
    <row r="292" spans="1:16" ht="24" hidden="1" customHeight="1">
      <c r="A292" s="148" t="s">
        <v>660</v>
      </c>
      <c r="B292" s="148" t="s">
        <v>661</v>
      </c>
      <c r="C292" s="149"/>
      <c r="D292" s="149"/>
      <c r="E292" s="149"/>
      <c r="F292" s="149"/>
      <c r="G292" s="152"/>
      <c r="H292" s="152"/>
      <c r="I292" s="152"/>
      <c r="J292" s="152"/>
      <c r="K292" s="152"/>
      <c r="L292" s="152"/>
      <c r="M292" s="152"/>
      <c r="N292" s="152"/>
      <c r="O292" s="189"/>
      <c r="P292" s="152"/>
    </row>
    <row r="293" spans="1:16" ht="39" hidden="1" customHeight="1">
      <c r="A293" s="194" t="s">
        <v>818</v>
      </c>
      <c r="B293" s="194" t="s">
        <v>134</v>
      </c>
      <c r="C293" s="193" t="s">
        <v>71</v>
      </c>
      <c r="D293" s="155" t="s">
        <v>1478</v>
      </c>
      <c r="E293" s="156"/>
      <c r="F293" s="157"/>
      <c r="G293" s="158"/>
      <c r="H293" s="158"/>
      <c r="I293" s="158"/>
      <c r="J293" s="158"/>
      <c r="K293" s="158"/>
      <c r="L293" s="158"/>
      <c r="M293" s="158"/>
      <c r="N293" s="158"/>
      <c r="O293" s="159"/>
      <c r="P293" s="158"/>
    </row>
    <row r="294" spans="1:16" ht="39" hidden="1" customHeight="1">
      <c r="A294" s="194" t="s">
        <v>819</v>
      </c>
      <c r="B294" s="194" t="s">
        <v>136</v>
      </c>
      <c r="C294" s="193" t="s">
        <v>71</v>
      </c>
      <c r="D294" s="155" t="s">
        <v>1318</v>
      </c>
      <c r="E294" s="156"/>
      <c r="F294" s="157"/>
      <c r="G294" s="158"/>
      <c r="H294" s="158"/>
      <c r="I294" s="158"/>
      <c r="J294" s="158"/>
      <c r="K294" s="158"/>
      <c r="L294" s="158"/>
      <c r="M294" s="158"/>
      <c r="N294" s="158"/>
      <c r="O294" s="159"/>
      <c r="P294" s="158"/>
    </row>
    <row r="295" spans="1:16" ht="24" hidden="1" customHeight="1">
      <c r="A295" s="148" t="s">
        <v>662</v>
      </c>
      <c r="B295" s="148" t="s">
        <v>663</v>
      </c>
      <c r="C295" s="149"/>
      <c r="D295" s="149"/>
      <c r="E295" s="149"/>
      <c r="F295" s="151"/>
      <c r="G295" s="152"/>
      <c r="H295" s="152"/>
      <c r="I295" s="152"/>
      <c r="J295" s="152"/>
      <c r="K295" s="152"/>
      <c r="L295" s="152"/>
      <c r="M295" s="152"/>
      <c r="N295" s="152"/>
      <c r="O295" s="189"/>
      <c r="P295" s="152"/>
    </row>
    <row r="296" spans="1:16" ht="39" hidden="1" customHeight="1">
      <c r="A296" s="194" t="s">
        <v>820</v>
      </c>
      <c r="B296" s="194" t="s">
        <v>822</v>
      </c>
      <c r="C296" s="193" t="s">
        <v>75</v>
      </c>
      <c r="D296" s="155">
        <v>2</v>
      </c>
      <c r="E296" s="156"/>
      <c r="F296" s="157"/>
      <c r="G296" s="158"/>
      <c r="H296" s="158"/>
      <c r="I296" s="158"/>
      <c r="J296" s="158"/>
      <c r="K296" s="158"/>
      <c r="L296" s="158"/>
      <c r="M296" s="158"/>
      <c r="N296" s="158"/>
      <c r="O296" s="159"/>
      <c r="P296" s="158"/>
    </row>
    <row r="297" spans="1:16" ht="39" hidden="1" customHeight="1">
      <c r="A297" s="194" t="s">
        <v>823</v>
      </c>
      <c r="B297" s="194" t="s">
        <v>97</v>
      </c>
      <c r="C297" s="193" t="s">
        <v>75</v>
      </c>
      <c r="D297" s="155">
        <v>2</v>
      </c>
      <c r="E297" s="156"/>
      <c r="F297" s="157"/>
      <c r="G297" s="158"/>
      <c r="H297" s="158"/>
      <c r="I297" s="158"/>
      <c r="J297" s="158"/>
      <c r="K297" s="158"/>
      <c r="L297" s="158"/>
      <c r="M297" s="158"/>
      <c r="N297" s="158"/>
      <c r="O297" s="159"/>
      <c r="P297" s="158"/>
    </row>
    <row r="298" spans="1:16" ht="39" hidden="1" customHeight="1">
      <c r="A298" s="194" t="s">
        <v>824</v>
      </c>
      <c r="B298" s="194" t="s">
        <v>366</v>
      </c>
      <c r="C298" s="193" t="s">
        <v>75</v>
      </c>
      <c r="D298" s="155">
        <v>1</v>
      </c>
      <c r="E298" s="156"/>
      <c r="F298" s="157"/>
      <c r="G298" s="158"/>
      <c r="H298" s="158"/>
      <c r="I298" s="158"/>
      <c r="J298" s="158"/>
      <c r="K298" s="158"/>
      <c r="L298" s="158"/>
      <c r="M298" s="158"/>
      <c r="N298" s="158"/>
      <c r="O298" s="159"/>
      <c r="P298" s="158"/>
    </row>
    <row r="299" spans="1:16" ht="39" hidden="1" customHeight="1">
      <c r="A299" s="194" t="s">
        <v>825</v>
      </c>
      <c r="B299" s="194" t="s">
        <v>827</v>
      </c>
      <c r="C299" s="193" t="s">
        <v>75</v>
      </c>
      <c r="D299" s="155">
        <v>3</v>
      </c>
      <c r="E299" s="156"/>
      <c r="F299" s="157"/>
      <c r="G299" s="158"/>
      <c r="H299" s="158"/>
      <c r="I299" s="158"/>
      <c r="J299" s="158"/>
      <c r="K299" s="158"/>
      <c r="L299" s="158"/>
      <c r="M299" s="158"/>
      <c r="N299" s="158"/>
      <c r="O299" s="159"/>
      <c r="P299" s="158"/>
    </row>
    <row r="300" spans="1:16" ht="52.15" hidden="1" customHeight="1">
      <c r="A300" s="194" t="s">
        <v>828</v>
      </c>
      <c r="B300" s="194" t="s">
        <v>830</v>
      </c>
      <c r="C300" s="193" t="s">
        <v>75</v>
      </c>
      <c r="D300" s="155">
        <v>16</v>
      </c>
      <c r="E300" s="156"/>
      <c r="F300" s="157"/>
      <c r="G300" s="158"/>
      <c r="H300" s="158"/>
      <c r="I300" s="158"/>
      <c r="J300" s="158"/>
      <c r="K300" s="158"/>
      <c r="L300" s="158"/>
      <c r="M300" s="158"/>
      <c r="N300" s="158"/>
      <c r="O300" s="159"/>
      <c r="P300" s="158"/>
    </row>
    <row r="301" spans="1:16" ht="24" hidden="1" customHeight="1">
      <c r="A301" s="148" t="s">
        <v>664</v>
      </c>
      <c r="B301" s="148" t="s">
        <v>665</v>
      </c>
      <c r="C301" s="149"/>
      <c r="D301" s="149"/>
      <c r="E301" s="149"/>
      <c r="F301" s="151"/>
      <c r="G301" s="152"/>
      <c r="H301" s="152"/>
      <c r="I301" s="152"/>
      <c r="J301" s="152"/>
      <c r="K301" s="152"/>
      <c r="L301" s="152"/>
      <c r="M301" s="152"/>
      <c r="N301" s="152"/>
      <c r="O301" s="189"/>
      <c r="P301" s="152"/>
    </row>
    <row r="302" spans="1:16" ht="52.15" hidden="1" customHeight="1">
      <c r="A302" s="194" t="s">
        <v>831</v>
      </c>
      <c r="B302" s="194" t="s">
        <v>833</v>
      </c>
      <c r="C302" s="193" t="s">
        <v>75</v>
      </c>
      <c r="D302" s="155">
        <v>1</v>
      </c>
      <c r="E302" s="156"/>
      <c r="F302" s="157"/>
      <c r="G302" s="158"/>
      <c r="H302" s="158"/>
      <c r="I302" s="158"/>
      <c r="J302" s="158"/>
      <c r="K302" s="158"/>
      <c r="L302" s="158"/>
      <c r="M302" s="158"/>
      <c r="N302" s="158"/>
      <c r="O302" s="159"/>
      <c r="P302" s="158"/>
    </row>
    <row r="303" spans="1:16" ht="39" hidden="1" customHeight="1">
      <c r="A303" s="194" t="s">
        <v>834</v>
      </c>
      <c r="B303" s="194" t="s">
        <v>836</v>
      </c>
      <c r="C303" s="193" t="s">
        <v>86</v>
      </c>
      <c r="D303" s="155">
        <v>1</v>
      </c>
      <c r="E303" s="156"/>
      <c r="F303" s="157"/>
      <c r="G303" s="158"/>
      <c r="H303" s="158"/>
      <c r="I303" s="158"/>
      <c r="J303" s="158"/>
      <c r="K303" s="158"/>
      <c r="L303" s="158"/>
      <c r="M303" s="158"/>
      <c r="N303" s="158"/>
      <c r="O303" s="159"/>
      <c r="P303" s="158"/>
    </row>
    <row r="304" spans="1:16" ht="64.900000000000006" hidden="1" customHeight="1">
      <c r="A304" s="194" t="s">
        <v>837</v>
      </c>
      <c r="B304" s="194" t="s">
        <v>839</v>
      </c>
      <c r="C304" s="193" t="s">
        <v>75</v>
      </c>
      <c r="D304" s="155">
        <v>1</v>
      </c>
      <c r="E304" s="156"/>
      <c r="F304" s="157"/>
      <c r="G304" s="158"/>
      <c r="H304" s="158"/>
      <c r="I304" s="158"/>
      <c r="J304" s="158"/>
      <c r="K304" s="158"/>
      <c r="L304" s="158"/>
      <c r="M304" s="158"/>
      <c r="N304" s="158"/>
      <c r="O304" s="159"/>
      <c r="P304" s="158"/>
    </row>
    <row r="305" spans="1:16" ht="24" hidden="1" customHeight="1">
      <c r="A305" s="148" t="s">
        <v>666</v>
      </c>
      <c r="B305" s="148" t="s">
        <v>667</v>
      </c>
      <c r="C305" s="149"/>
      <c r="D305" s="149"/>
      <c r="E305" s="149"/>
      <c r="F305" s="151"/>
      <c r="G305" s="152"/>
      <c r="H305" s="152"/>
      <c r="I305" s="152"/>
      <c r="J305" s="152"/>
      <c r="K305" s="152"/>
      <c r="L305" s="152"/>
      <c r="M305" s="152"/>
      <c r="N305" s="152"/>
      <c r="O305" s="189"/>
      <c r="P305" s="152"/>
    </row>
    <row r="306" spans="1:16" ht="39" hidden="1" customHeight="1">
      <c r="A306" s="194" t="s">
        <v>840</v>
      </c>
      <c r="B306" s="194" t="s">
        <v>842</v>
      </c>
      <c r="C306" s="193" t="s">
        <v>75</v>
      </c>
      <c r="D306" s="155">
        <v>6</v>
      </c>
      <c r="E306" s="156"/>
      <c r="F306" s="157"/>
      <c r="G306" s="158"/>
      <c r="H306" s="158"/>
      <c r="I306" s="158"/>
      <c r="J306" s="158"/>
      <c r="K306" s="158"/>
      <c r="L306" s="158"/>
      <c r="M306" s="158"/>
      <c r="N306" s="158"/>
      <c r="O306" s="159"/>
      <c r="P306" s="158"/>
    </row>
    <row r="307" spans="1:16" ht="39" hidden="1" customHeight="1">
      <c r="A307" s="194" t="s">
        <v>843</v>
      </c>
      <c r="B307" s="194" t="s">
        <v>845</v>
      </c>
      <c r="C307" s="193" t="s">
        <v>75</v>
      </c>
      <c r="D307" s="155">
        <v>6</v>
      </c>
      <c r="E307" s="156"/>
      <c r="F307" s="157"/>
      <c r="G307" s="158"/>
      <c r="H307" s="158"/>
      <c r="I307" s="158"/>
      <c r="J307" s="158"/>
      <c r="K307" s="158"/>
      <c r="L307" s="158"/>
      <c r="M307" s="158"/>
      <c r="N307" s="158"/>
      <c r="O307" s="159"/>
      <c r="P307" s="158"/>
    </row>
    <row r="308" spans="1:16" ht="39" hidden="1" customHeight="1">
      <c r="A308" s="194" t="s">
        <v>846</v>
      </c>
      <c r="B308" s="194" t="s">
        <v>848</v>
      </c>
      <c r="C308" s="193" t="s">
        <v>71</v>
      </c>
      <c r="D308" s="155" t="s">
        <v>2553</v>
      </c>
      <c r="E308" s="156"/>
      <c r="F308" s="157"/>
      <c r="G308" s="158"/>
      <c r="H308" s="158"/>
      <c r="I308" s="158"/>
      <c r="J308" s="158"/>
      <c r="K308" s="158"/>
      <c r="L308" s="158"/>
      <c r="M308" s="158"/>
      <c r="N308" s="158"/>
      <c r="O308" s="159"/>
      <c r="P308" s="158"/>
    </row>
    <row r="309" spans="1:16" ht="39" hidden="1" customHeight="1">
      <c r="A309" s="194" t="s">
        <v>849</v>
      </c>
      <c r="B309" s="194" t="s">
        <v>848</v>
      </c>
      <c r="C309" s="193" t="s">
        <v>71</v>
      </c>
      <c r="D309" s="155">
        <v>1</v>
      </c>
      <c r="E309" s="156"/>
      <c r="F309" s="157"/>
      <c r="G309" s="158"/>
      <c r="H309" s="158"/>
      <c r="I309" s="158"/>
      <c r="J309" s="158"/>
      <c r="K309" s="158"/>
      <c r="L309" s="158"/>
      <c r="M309" s="158"/>
      <c r="N309" s="158"/>
      <c r="O309" s="159"/>
      <c r="P309" s="158"/>
    </row>
    <row r="310" spans="1:16" ht="25.9" hidden="1" customHeight="1">
      <c r="A310" s="194" t="s">
        <v>850</v>
      </c>
      <c r="B310" s="194" t="s">
        <v>852</v>
      </c>
      <c r="C310" s="193" t="s">
        <v>86</v>
      </c>
      <c r="D310" s="155">
        <v>1</v>
      </c>
      <c r="E310" s="156"/>
      <c r="F310" s="157"/>
      <c r="G310" s="158"/>
      <c r="H310" s="158"/>
      <c r="I310" s="158"/>
      <c r="J310" s="158"/>
      <c r="K310" s="158"/>
      <c r="L310" s="158"/>
      <c r="M310" s="158"/>
      <c r="N310" s="158"/>
      <c r="O310" s="159"/>
      <c r="P310" s="158"/>
    </row>
    <row r="311" spans="1:16" ht="24" hidden="1" customHeight="1">
      <c r="A311" s="148" t="s">
        <v>668</v>
      </c>
      <c r="B311" s="148" t="s">
        <v>669</v>
      </c>
      <c r="C311" s="149"/>
      <c r="D311" s="149"/>
      <c r="E311" s="149"/>
      <c r="F311" s="151"/>
      <c r="G311" s="152"/>
      <c r="H311" s="152"/>
      <c r="I311" s="152"/>
      <c r="J311" s="152"/>
      <c r="K311" s="152"/>
      <c r="L311" s="152"/>
      <c r="M311" s="152"/>
      <c r="N311" s="152"/>
      <c r="O311" s="189"/>
      <c r="P311" s="152"/>
    </row>
    <row r="312" spans="1:16" ht="25.9" hidden="1" customHeight="1">
      <c r="A312" s="194" t="s">
        <v>853</v>
      </c>
      <c r="B312" s="194" t="s">
        <v>855</v>
      </c>
      <c r="C312" s="193" t="s">
        <v>86</v>
      </c>
      <c r="D312" s="155">
        <v>2</v>
      </c>
      <c r="E312" s="156"/>
      <c r="F312" s="157"/>
      <c r="G312" s="158"/>
      <c r="H312" s="158"/>
      <c r="I312" s="158"/>
      <c r="J312" s="158"/>
      <c r="K312" s="158"/>
      <c r="L312" s="158"/>
      <c r="M312" s="158"/>
      <c r="N312" s="158"/>
      <c r="O312" s="159"/>
      <c r="P312" s="158"/>
    </row>
    <row r="313" spans="1:16" ht="39" hidden="1" customHeight="1">
      <c r="A313" s="194" t="s">
        <v>856</v>
      </c>
      <c r="B313" s="194" t="s">
        <v>858</v>
      </c>
      <c r="C313" s="193" t="s">
        <v>86</v>
      </c>
      <c r="D313" s="155">
        <v>2</v>
      </c>
      <c r="E313" s="156"/>
      <c r="F313" s="157"/>
      <c r="G313" s="158"/>
      <c r="H313" s="158"/>
      <c r="I313" s="158"/>
      <c r="J313" s="158"/>
      <c r="K313" s="158"/>
      <c r="L313" s="158"/>
      <c r="M313" s="158"/>
      <c r="N313" s="158"/>
      <c r="O313" s="159"/>
      <c r="P313" s="158"/>
    </row>
    <row r="314" spans="1:16" ht="52.15" hidden="1" customHeight="1">
      <c r="A314" s="194" t="s">
        <v>859</v>
      </c>
      <c r="B314" s="194" t="s">
        <v>861</v>
      </c>
      <c r="C314" s="193" t="s">
        <v>86</v>
      </c>
      <c r="D314" s="155">
        <v>13</v>
      </c>
      <c r="E314" s="156"/>
      <c r="F314" s="157"/>
      <c r="G314" s="158"/>
      <c r="H314" s="158"/>
      <c r="I314" s="158"/>
      <c r="J314" s="158"/>
      <c r="K314" s="158"/>
      <c r="L314" s="158"/>
      <c r="M314" s="158"/>
      <c r="N314" s="158"/>
      <c r="O314" s="159"/>
      <c r="P314" s="158"/>
    </row>
    <row r="315" spans="1:16" ht="39" hidden="1" customHeight="1">
      <c r="A315" s="194" t="s">
        <v>862</v>
      </c>
      <c r="B315" s="194" t="s">
        <v>864</v>
      </c>
      <c r="C315" s="193" t="s">
        <v>75</v>
      </c>
      <c r="D315" s="155">
        <v>2</v>
      </c>
      <c r="E315" s="156"/>
      <c r="F315" s="157"/>
      <c r="G315" s="158"/>
      <c r="H315" s="158"/>
      <c r="I315" s="158"/>
      <c r="J315" s="158"/>
      <c r="K315" s="158"/>
      <c r="L315" s="158"/>
      <c r="M315" s="158"/>
      <c r="N315" s="158"/>
      <c r="O315" s="159"/>
      <c r="P315" s="158"/>
    </row>
    <row r="316" spans="1:16" ht="24" hidden="1" customHeight="1">
      <c r="A316" s="148" t="s">
        <v>670</v>
      </c>
      <c r="B316" s="148" t="s">
        <v>671</v>
      </c>
      <c r="C316" s="149"/>
      <c r="D316" s="149"/>
      <c r="E316" s="149"/>
      <c r="F316" s="151"/>
      <c r="G316" s="152"/>
      <c r="H316" s="152"/>
      <c r="I316" s="152"/>
      <c r="J316" s="152"/>
      <c r="K316" s="152"/>
      <c r="L316" s="152"/>
      <c r="M316" s="152"/>
      <c r="N316" s="152"/>
      <c r="O316" s="189"/>
      <c r="P316" s="152"/>
    </row>
    <row r="317" spans="1:16" ht="25.9" hidden="1" customHeight="1">
      <c r="A317" s="194" t="s">
        <v>865</v>
      </c>
      <c r="B317" s="194" t="s">
        <v>677</v>
      </c>
      <c r="C317" s="193" t="s">
        <v>30</v>
      </c>
      <c r="D317" s="155" t="s">
        <v>2554</v>
      </c>
      <c r="E317" s="156"/>
      <c r="F317" s="157"/>
      <c r="G317" s="158"/>
      <c r="H317" s="158"/>
      <c r="I317" s="158"/>
      <c r="J317" s="158"/>
      <c r="K317" s="158"/>
      <c r="L317" s="158"/>
      <c r="M317" s="158"/>
      <c r="N317" s="158"/>
      <c r="O317" s="159"/>
      <c r="P317" s="158"/>
    </row>
    <row r="318" spans="1:16" ht="24" hidden="1" customHeight="1">
      <c r="A318" s="194" t="s">
        <v>866</v>
      </c>
      <c r="B318" s="194" t="s">
        <v>44</v>
      </c>
      <c r="C318" s="193" t="s">
        <v>30</v>
      </c>
      <c r="D318" s="155" t="s">
        <v>2213</v>
      </c>
      <c r="E318" s="156"/>
      <c r="F318" s="157"/>
      <c r="G318" s="158"/>
      <c r="H318" s="158"/>
      <c r="I318" s="158"/>
      <c r="J318" s="158"/>
      <c r="K318" s="158"/>
      <c r="L318" s="158"/>
      <c r="M318" s="158"/>
      <c r="N318" s="158"/>
      <c r="O318" s="159"/>
      <c r="P318" s="158"/>
    </row>
    <row r="319" spans="1:16" ht="64.900000000000006" hidden="1" customHeight="1">
      <c r="A319" s="194" t="s">
        <v>867</v>
      </c>
      <c r="B319" s="194" t="s">
        <v>869</v>
      </c>
      <c r="C319" s="193" t="s">
        <v>25</v>
      </c>
      <c r="D319" s="155" t="s">
        <v>1389</v>
      </c>
      <c r="E319" s="156"/>
      <c r="F319" s="157"/>
      <c r="G319" s="158"/>
      <c r="H319" s="158"/>
      <c r="I319" s="158"/>
      <c r="J319" s="158"/>
      <c r="K319" s="158"/>
      <c r="L319" s="158"/>
      <c r="M319" s="158"/>
      <c r="N319" s="158"/>
      <c r="O319" s="159"/>
      <c r="P319" s="158"/>
    </row>
    <row r="320" spans="1:16" ht="39" hidden="1" customHeight="1">
      <c r="A320" s="194" t="s">
        <v>870</v>
      </c>
      <c r="B320" s="194" t="s">
        <v>728</v>
      </c>
      <c r="C320" s="193" t="s">
        <v>25</v>
      </c>
      <c r="D320" s="155">
        <v>14.4</v>
      </c>
      <c r="E320" s="156"/>
      <c r="F320" s="157"/>
      <c r="G320" s="158"/>
      <c r="H320" s="158"/>
      <c r="I320" s="158"/>
      <c r="J320" s="158"/>
      <c r="K320" s="158"/>
      <c r="L320" s="158"/>
      <c r="M320" s="158"/>
      <c r="N320" s="158"/>
      <c r="O320" s="159"/>
      <c r="P320" s="158"/>
    </row>
    <row r="321" spans="1:16" ht="25.9" hidden="1" customHeight="1">
      <c r="A321" s="194" t="s">
        <v>871</v>
      </c>
      <c r="B321" s="194" t="s">
        <v>40</v>
      </c>
      <c r="C321" s="193" t="s">
        <v>34</v>
      </c>
      <c r="D321" s="155">
        <v>31</v>
      </c>
      <c r="E321" s="156"/>
      <c r="F321" s="157"/>
      <c r="G321" s="158"/>
      <c r="H321" s="158"/>
      <c r="I321" s="158"/>
      <c r="J321" s="158"/>
      <c r="K321" s="158"/>
      <c r="L321" s="158"/>
      <c r="M321" s="158"/>
      <c r="N321" s="158"/>
      <c r="O321" s="159"/>
      <c r="P321" s="158"/>
    </row>
    <row r="322" spans="1:16" ht="25.9" hidden="1" customHeight="1">
      <c r="A322" s="194" t="s">
        <v>872</v>
      </c>
      <c r="B322" s="194" t="s">
        <v>38</v>
      </c>
      <c r="C322" s="193" t="s">
        <v>34</v>
      </c>
      <c r="D322" s="155">
        <v>77</v>
      </c>
      <c r="E322" s="156"/>
      <c r="F322" s="157"/>
      <c r="G322" s="158"/>
      <c r="H322" s="158"/>
      <c r="I322" s="158"/>
      <c r="J322" s="158"/>
      <c r="K322" s="158"/>
      <c r="L322" s="158"/>
      <c r="M322" s="158"/>
      <c r="N322" s="158"/>
      <c r="O322" s="159"/>
      <c r="P322" s="158"/>
    </row>
    <row r="323" spans="1:16" ht="39" hidden="1" customHeight="1">
      <c r="A323" s="194" t="s">
        <v>873</v>
      </c>
      <c r="B323" s="194" t="s">
        <v>875</v>
      </c>
      <c r="C323" s="193" t="s">
        <v>30</v>
      </c>
      <c r="D323" s="155" t="s">
        <v>1466</v>
      </c>
      <c r="E323" s="156"/>
      <c r="F323" s="157"/>
      <c r="G323" s="158"/>
      <c r="H323" s="158"/>
      <c r="I323" s="158"/>
      <c r="J323" s="158"/>
      <c r="K323" s="158"/>
      <c r="L323" s="158"/>
      <c r="M323" s="158"/>
      <c r="N323" s="158"/>
      <c r="O323" s="159"/>
      <c r="P323" s="158"/>
    </row>
    <row r="324" spans="1:16" ht="25.9" hidden="1" customHeight="1">
      <c r="A324" s="194" t="s">
        <v>876</v>
      </c>
      <c r="B324" s="194" t="s">
        <v>702</v>
      </c>
      <c r="C324" s="193" t="s">
        <v>30</v>
      </c>
      <c r="D324" s="155" t="s">
        <v>1466</v>
      </c>
      <c r="E324" s="156"/>
      <c r="F324" s="157"/>
      <c r="G324" s="158"/>
      <c r="H324" s="158"/>
      <c r="I324" s="158"/>
      <c r="J324" s="158"/>
      <c r="K324" s="158"/>
      <c r="L324" s="158"/>
      <c r="M324" s="158"/>
      <c r="N324" s="158"/>
      <c r="O324" s="159"/>
      <c r="P324" s="158"/>
    </row>
    <row r="325" spans="1:16" ht="52.15" hidden="1" customHeight="1">
      <c r="A325" s="194" t="s">
        <v>877</v>
      </c>
      <c r="B325" s="194" t="s">
        <v>765</v>
      </c>
      <c r="C325" s="193" t="s">
        <v>25</v>
      </c>
      <c r="D325" s="155">
        <v>21.6</v>
      </c>
      <c r="E325" s="156"/>
      <c r="F325" s="157"/>
      <c r="G325" s="158"/>
      <c r="H325" s="158"/>
      <c r="I325" s="158"/>
      <c r="J325" s="158"/>
      <c r="K325" s="158"/>
      <c r="L325" s="158"/>
      <c r="M325" s="158"/>
      <c r="N325" s="158"/>
      <c r="O325" s="159"/>
      <c r="P325" s="158"/>
    </row>
    <row r="326" spans="1:16" ht="64.900000000000006" hidden="1" customHeight="1">
      <c r="A326" s="194" t="s">
        <v>878</v>
      </c>
      <c r="B326" s="194" t="s">
        <v>395</v>
      </c>
      <c r="C326" s="193" t="s">
        <v>25</v>
      </c>
      <c r="D326" s="155">
        <v>21.6</v>
      </c>
      <c r="E326" s="156"/>
      <c r="F326" s="157"/>
      <c r="G326" s="158"/>
      <c r="H326" s="158"/>
      <c r="I326" s="158"/>
      <c r="J326" s="158"/>
      <c r="K326" s="158"/>
      <c r="L326" s="158"/>
      <c r="M326" s="158"/>
      <c r="N326" s="158"/>
      <c r="O326" s="159"/>
      <c r="P326" s="158"/>
    </row>
    <row r="327" spans="1:16" ht="25.9" hidden="1" customHeight="1">
      <c r="A327" s="194" t="s">
        <v>879</v>
      </c>
      <c r="B327" s="194" t="s">
        <v>64</v>
      </c>
      <c r="C327" s="193" t="s">
        <v>25</v>
      </c>
      <c r="D327" s="155">
        <v>21.6</v>
      </c>
      <c r="E327" s="156"/>
      <c r="F327" s="157"/>
      <c r="G327" s="158"/>
      <c r="H327" s="158"/>
      <c r="I327" s="158"/>
      <c r="J327" s="158"/>
      <c r="K327" s="158"/>
      <c r="L327" s="158"/>
      <c r="M327" s="158"/>
      <c r="N327" s="158"/>
      <c r="O327" s="159"/>
      <c r="P327" s="158"/>
    </row>
    <row r="328" spans="1:16" ht="25.9" hidden="1" customHeight="1">
      <c r="A328" s="194" t="s">
        <v>880</v>
      </c>
      <c r="B328" s="194" t="s">
        <v>83</v>
      </c>
      <c r="C328" s="193" t="s">
        <v>25</v>
      </c>
      <c r="D328" s="155">
        <v>21.6</v>
      </c>
      <c r="E328" s="156"/>
      <c r="F328" s="157"/>
      <c r="G328" s="158"/>
      <c r="H328" s="158"/>
      <c r="I328" s="158"/>
      <c r="J328" s="158"/>
      <c r="K328" s="158"/>
      <c r="L328" s="158"/>
      <c r="M328" s="158"/>
      <c r="N328" s="158"/>
      <c r="O328" s="159"/>
      <c r="P328" s="158"/>
    </row>
    <row r="329" spans="1:16" ht="25.9" hidden="1" customHeight="1">
      <c r="A329" s="194" t="s">
        <v>881</v>
      </c>
      <c r="B329" s="194" t="s">
        <v>68</v>
      </c>
      <c r="C329" s="193" t="s">
        <v>25</v>
      </c>
      <c r="D329" s="155">
        <v>21.6</v>
      </c>
      <c r="E329" s="156"/>
      <c r="F329" s="157"/>
      <c r="G329" s="158"/>
      <c r="H329" s="158"/>
      <c r="I329" s="158"/>
      <c r="J329" s="158"/>
      <c r="K329" s="158"/>
      <c r="L329" s="158"/>
      <c r="M329" s="158"/>
      <c r="N329" s="158"/>
      <c r="O329" s="159"/>
      <c r="P329" s="158"/>
    </row>
    <row r="330" spans="1:16" ht="24" hidden="1" customHeight="1">
      <c r="A330" s="148" t="s">
        <v>672</v>
      </c>
      <c r="B330" s="148" t="s">
        <v>673</v>
      </c>
      <c r="C330" s="149"/>
      <c r="D330" s="149"/>
      <c r="E330" s="149"/>
      <c r="F330" s="151"/>
      <c r="G330" s="152"/>
      <c r="H330" s="152"/>
      <c r="I330" s="152"/>
      <c r="J330" s="152"/>
      <c r="K330" s="152"/>
      <c r="L330" s="152"/>
      <c r="M330" s="152"/>
      <c r="N330" s="152"/>
      <c r="O330" s="189"/>
      <c r="P330" s="152"/>
    </row>
    <row r="331" spans="1:16" ht="24" hidden="1" customHeight="1">
      <c r="A331" s="194" t="s">
        <v>882</v>
      </c>
      <c r="B331" s="194" t="s">
        <v>884</v>
      </c>
      <c r="C331" s="193" t="s">
        <v>25</v>
      </c>
      <c r="D331" s="155" t="s">
        <v>1357</v>
      </c>
      <c r="E331" s="156"/>
      <c r="F331" s="157"/>
      <c r="G331" s="158"/>
      <c r="H331" s="158"/>
      <c r="I331" s="158"/>
      <c r="J331" s="158"/>
      <c r="K331" s="158"/>
      <c r="L331" s="158"/>
      <c r="M331" s="158"/>
      <c r="N331" s="158"/>
      <c r="O331" s="159"/>
      <c r="P331" s="158"/>
    </row>
    <row r="332" spans="1:16" ht="25.9" hidden="1" customHeight="1">
      <c r="A332" s="194" t="s">
        <v>885</v>
      </c>
      <c r="B332" s="194" t="s">
        <v>887</v>
      </c>
      <c r="C332" s="193" t="s">
        <v>25</v>
      </c>
      <c r="D332" s="155" t="s">
        <v>1365</v>
      </c>
      <c r="E332" s="156"/>
      <c r="F332" s="157"/>
      <c r="G332" s="158"/>
      <c r="H332" s="158"/>
      <c r="I332" s="158"/>
      <c r="J332" s="158"/>
      <c r="K332" s="158"/>
      <c r="L332" s="158"/>
      <c r="M332" s="158"/>
      <c r="N332" s="158"/>
      <c r="O332" s="159"/>
      <c r="P332" s="158"/>
    </row>
    <row r="333" spans="1:16" ht="64.900000000000006" hidden="1" customHeight="1">
      <c r="A333" s="194" t="s">
        <v>888</v>
      </c>
      <c r="B333" s="194" t="s">
        <v>890</v>
      </c>
      <c r="C333" s="193" t="s">
        <v>25</v>
      </c>
      <c r="D333" s="155" t="s">
        <v>1179</v>
      </c>
      <c r="E333" s="156"/>
      <c r="F333" s="157"/>
      <c r="G333" s="158"/>
      <c r="H333" s="158"/>
      <c r="I333" s="158"/>
      <c r="J333" s="158"/>
      <c r="K333" s="158"/>
      <c r="L333" s="158"/>
      <c r="M333" s="158"/>
      <c r="N333" s="158"/>
      <c r="O333" s="159"/>
      <c r="P333" s="158"/>
    </row>
  </sheetData>
  <mergeCells count="9">
    <mergeCell ref="H1:I1"/>
    <mergeCell ref="H2:I2"/>
    <mergeCell ref="A3:P3"/>
    <mergeCell ref="A4:A5"/>
    <mergeCell ref="B4:B5"/>
    <mergeCell ref="C4:C5"/>
    <mergeCell ref="D4:D5"/>
    <mergeCell ref="E4:E5"/>
    <mergeCell ref="F4:P4"/>
  </mergeCells>
  <phoneticPr fontId="36" type="noConversion"/>
  <pageMargins left="0.31496062992125984" right="0.31496062992125984" top="0.39370078740157483" bottom="0.39370078740157483" header="0.31496062992125984" footer="0.31496062992125984"/>
  <pageSetup paperSize="9" scale="50" orientation="landscape" r:id="rId1"/>
  <rowBreaks count="1" manualBreakCount="1">
    <brk id="106" max="16383" man="1"/>
  </rowBreaks>
  <drawing r:id="rId2"/>
  <legacyDrawing r:id="rId3"/>
  <oleObjects>
    <mc:AlternateContent xmlns:mc="http://schemas.openxmlformats.org/markup-compatibility/2006">
      <mc:Choice Requires="x14">
        <oleObject progId="CorelDraw.Graphic.17" shapeId="6145" r:id="rId4">
          <objectPr defaultSize="0" autoPict="0" r:id="rId5">
            <anchor moveWithCells="1">
              <from>
                <xdr:col>12</xdr:col>
                <xdr:colOff>19050</xdr:colOff>
                <xdr:row>0</xdr:row>
                <xdr:rowOff>95250</xdr:rowOff>
              </from>
              <to>
                <xdr:col>15</xdr:col>
                <xdr:colOff>962025</xdr:colOff>
                <xdr:row>2</xdr:row>
                <xdr:rowOff>238125</xdr:rowOff>
              </to>
            </anchor>
          </objectPr>
        </oleObject>
      </mc:Choice>
      <mc:Fallback>
        <oleObject progId="CorelDraw.Graphic.17" shapeId="6145" r:id="rId4"/>
      </mc:Fallback>
    </mc:AlternateContent>
  </oleObjects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P335"/>
  <sheetViews>
    <sheetView view="pageBreakPreview" topLeftCell="B26" zoomScale="70" zoomScaleNormal="100" zoomScaleSheetLayoutView="70" workbookViewId="0">
      <selection activeCell="A2" sqref="A2:P226"/>
    </sheetView>
  </sheetViews>
  <sheetFormatPr defaultRowHeight="14.25"/>
  <cols>
    <col min="1" max="1" width="9.625" bestFit="1" customWidth="1"/>
    <col min="2" max="2" width="60" bestFit="1" customWidth="1"/>
    <col min="3" max="3" width="5.5" bestFit="1" customWidth="1"/>
    <col min="4" max="4" width="12.375" bestFit="1" customWidth="1"/>
    <col min="5" max="5" width="57.875" style="195" customWidth="1"/>
    <col min="6" max="6" width="7.5" style="196" customWidth="1"/>
    <col min="7" max="12" width="7.75" customWidth="1"/>
    <col min="13" max="13" width="10.875" bestFit="1" customWidth="1"/>
    <col min="14" max="14" width="8.875" bestFit="1" customWidth="1"/>
    <col min="15" max="15" width="11.125" customWidth="1"/>
    <col min="16" max="16" width="13.75" bestFit="1" customWidth="1"/>
  </cols>
  <sheetData>
    <row r="1" spans="1:16" ht="15">
      <c r="A1" s="1"/>
      <c r="B1" s="1" t="s">
        <v>0</v>
      </c>
      <c r="C1" s="1"/>
      <c r="D1" s="1"/>
      <c r="E1" s="1"/>
      <c r="F1" s="143"/>
      <c r="H1" s="348"/>
      <c r="I1" s="348"/>
    </row>
    <row r="2" spans="1:16" ht="38.25">
      <c r="A2" s="2"/>
      <c r="B2" s="2" t="s">
        <v>643</v>
      </c>
      <c r="C2" s="2"/>
      <c r="D2" s="2"/>
      <c r="E2" s="2"/>
      <c r="F2" s="143"/>
      <c r="H2" s="348"/>
      <c r="I2" s="348"/>
    </row>
    <row r="3" spans="1:16" ht="23.25">
      <c r="A3" s="392" t="s">
        <v>2710</v>
      </c>
      <c r="B3" s="392"/>
      <c r="C3" s="392"/>
      <c r="D3" s="392"/>
      <c r="E3" s="392"/>
      <c r="F3" s="392"/>
      <c r="G3" s="392"/>
      <c r="H3" s="392"/>
      <c r="I3" s="392"/>
      <c r="J3" s="392"/>
      <c r="K3" s="392"/>
      <c r="L3" s="392"/>
      <c r="M3" s="392"/>
      <c r="N3" s="392"/>
      <c r="O3" s="392"/>
      <c r="P3" s="392"/>
    </row>
    <row r="4" spans="1:16" s="144" customFormat="1" ht="15">
      <c r="A4" s="393" t="s">
        <v>5</v>
      </c>
      <c r="B4" s="393" t="s">
        <v>2282</v>
      </c>
      <c r="C4" s="393" t="s">
        <v>17</v>
      </c>
      <c r="D4" s="395" t="s">
        <v>2283</v>
      </c>
      <c r="E4" s="397" t="s">
        <v>1138</v>
      </c>
      <c r="F4" s="398" t="s">
        <v>2284</v>
      </c>
      <c r="G4" s="398"/>
      <c r="H4" s="398"/>
      <c r="I4" s="398"/>
      <c r="J4" s="398"/>
      <c r="K4" s="398"/>
      <c r="L4" s="398"/>
      <c r="M4" s="398"/>
      <c r="N4" s="398"/>
      <c r="O4" s="398"/>
      <c r="P4" s="398"/>
    </row>
    <row r="5" spans="1:16" ht="15">
      <c r="A5" s="394"/>
      <c r="B5" s="394"/>
      <c r="C5" s="394"/>
      <c r="D5" s="396"/>
      <c r="E5" s="397"/>
      <c r="F5" s="145" t="s">
        <v>2285</v>
      </c>
      <c r="G5" s="146" t="s">
        <v>2286</v>
      </c>
      <c r="H5" s="146" t="s">
        <v>2287</v>
      </c>
      <c r="I5" s="146" t="s">
        <v>2288</v>
      </c>
      <c r="J5" s="146" t="s">
        <v>2289</v>
      </c>
      <c r="K5" s="146" t="s">
        <v>2290</v>
      </c>
      <c r="L5" s="146" t="s">
        <v>2291</v>
      </c>
      <c r="M5" s="146" t="s">
        <v>2292</v>
      </c>
      <c r="N5" s="146" t="s">
        <v>2293</v>
      </c>
      <c r="O5" s="147" t="s">
        <v>2294</v>
      </c>
      <c r="P5" s="146" t="s">
        <v>2295</v>
      </c>
    </row>
    <row r="6" spans="1:16" ht="15">
      <c r="A6" s="148" t="s">
        <v>9</v>
      </c>
      <c r="B6" s="148" t="s">
        <v>645</v>
      </c>
      <c r="C6" s="149"/>
      <c r="D6" s="149"/>
      <c r="E6" s="150"/>
      <c r="F6" s="151"/>
      <c r="G6" s="152"/>
      <c r="H6" s="152"/>
      <c r="I6" s="152"/>
      <c r="J6" s="152"/>
      <c r="K6" s="152"/>
      <c r="L6" s="152"/>
      <c r="M6" s="152"/>
      <c r="N6" s="152"/>
      <c r="O6" s="152"/>
      <c r="P6" s="152"/>
    </row>
    <row r="7" spans="1:16" ht="25.5">
      <c r="A7" s="244" t="s">
        <v>696</v>
      </c>
      <c r="B7" s="153" t="s">
        <v>40</v>
      </c>
      <c r="C7" s="154" t="s">
        <v>34</v>
      </c>
      <c r="D7" s="155">
        <v>102.2</v>
      </c>
      <c r="E7" s="156"/>
      <c r="F7" s="157"/>
      <c r="G7" s="158"/>
      <c r="H7" s="158"/>
      <c r="I7" s="158"/>
      <c r="J7" s="158"/>
      <c r="K7" s="274" t="s">
        <v>2625</v>
      </c>
      <c r="L7" s="158"/>
      <c r="M7" s="158"/>
      <c r="N7" s="158"/>
      <c r="O7" s="159">
        <f>SUM(N8:N11)-N12</f>
        <v>102.23</v>
      </c>
      <c r="P7" s="158">
        <f>D7-O7</f>
        <v>-3.0000000000001137E-2</v>
      </c>
    </row>
    <row r="8" spans="1:16">
      <c r="A8" s="184" t="s">
        <v>2420</v>
      </c>
      <c r="B8" s="184" t="s">
        <v>2597</v>
      </c>
      <c r="C8" s="185"/>
      <c r="D8" s="186"/>
      <c r="E8" s="181"/>
      <c r="F8" s="187">
        <v>1</v>
      </c>
      <c r="G8" s="188"/>
      <c r="H8" s="188"/>
      <c r="I8" s="188"/>
      <c r="J8" s="188"/>
      <c r="K8" s="275">
        <f>0.154</f>
        <v>0.154</v>
      </c>
      <c r="L8" s="188"/>
      <c r="M8" s="188">
        <f>8.07</f>
        <v>8.07</v>
      </c>
      <c r="N8" s="188">
        <f>M8</f>
        <v>8.07</v>
      </c>
      <c r="O8" s="188"/>
      <c r="P8" s="188"/>
    </row>
    <row r="9" spans="1:16">
      <c r="A9" s="184" t="s">
        <v>2619</v>
      </c>
      <c r="B9" s="184" t="s">
        <v>2620</v>
      </c>
      <c r="C9" s="185"/>
      <c r="D9" s="186"/>
      <c r="E9" s="181" t="s">
        <v>2410</v>
      </c>
      <c r="F9" s="187">
        <v>1</v>
      </c>
      <c r="G9" s="188"/>
      <c r="H9" s="188"/>
      <c r="I9" s="188"/>
      <c r="J9" s="188"/>
      <c r="K9" s="275">
        <f t="shared" ref="K9:K10" si="0">0.154</f>
        <v>0.154</v>
      </c>
      <c r="L9" s="188"/>
      <c r="M9" s="188">
        <v>102.2</v>
      </c>
      <c r="N9" s="188">
        <f t="shared" ref="N9:N11" si="1">M9</f>
        <v>102.2</v>
      </c>
      <c r="O9" s="188"/>
      <c r="P9" s="188"/>
    </row>
    <row r="10" spans="1:16">
      <c r="A10" s="184" t="s">
        <v>2619</v>
      </c>
      <c r="B10" s="184" t="s">
        <v>2621</v>
      </c>
      <c r="C10" s="185"/>
      <c r="D10" s="186"/>
      <c r="E10" s="181" t="s">
        <v>2624</v>
      </c>
      <c r="F10" s="187">
        <v>1</v>
      </c>
      <c r="G10" s="188"/>
      <c r="H10" s="188"/>
      <c r="I10" s="188"/>
      <c r="J10" s="188"/>
      <c r="K10" s="275">
        <f t="shared" si="0"/>
        <v>0.154</v>
      </c>
      <c r="L10" s="188"/>
      <c r="M10" s="188">
        <f>((1.88+2.55+1.68)+(4.15+2.75+4.15)+(1.44*4)+(0.79+0.8+0.79+0.8))</f>
        <v>26.1</v>
      </c>
      <c r="N10" s="188">
        <f t="shared" si="1"/>
        <v>26.1</v>
      </c>
      <c r="O10" s="188"/>
      <c r="P10" s="188"/>
    </row>
    <row r="11" spans="1:16">
      <c r="A11" s="184" t="s">
        <v>2619</v>
      </c>
      <c r="B11" s="184"/>
      <c r="C11" s="185"/>
      <c r="D11" s="186"/>
      <c r="E11" s="181"/>
      <c r="F11" s="187"/>
      <c r="G11" s="188"/>
      <c r="H11" s="188"/>
      <c r="I11" s="188"/>
      <c r="J11" s="188"/>
      <c r="K11" s="275"/>
      <c r="L11" s="188"/>
      <c r="M11" s="188"/>
      <c r="N11" s="188">
        <f t="shared" si="1"/>
        <v>0</v>
      </c>
      <c r="O11" s="188"/>
      <c r="P11" s="188"/>
    </row>
    <row r="12" spans="1:16">
      <c r="A12" s="184"/>
      <c r="B12" s="184"/>
      <c r="C12" s="185"/>
      <c r="D12" s="186"/>
      <c r="E12" s="310" t="s">
        <v>2712</v>
      </c>
      <c r="F12" s="187"/>
      <c r="G12" s="188"/>
      <c r="H12" s="188"/>
      <c r="I12" s="188"/>
      <c r="J12" s="188"/>
      <c r="K12" s="188"/>
      <c r="L12" s="188"/>
      <c r="M12" s="188"/>
      <c r="N12" s="188">
        <v>34.14</v>
      </c>
      <c r="O12" s="188"/>
      <c r="P12" s="188"/>
    </row>
    <row r="13" spans="1:16">
      <c r="A13" s="237"/>
      <c r="B13" s="237"/>
      <c r="C13" s="238"/>
      <c r="D13" s="239"/>
      <c r="E13" s="240"/>
      <c r="F13" s="241"/>
      <c r="G13" s="242"/>
      <c r="H13" s="242"/>
      <c r="I13" s="242"/>
      <c r="J13" s="242"/>
      <c r="K13" s="242"/>
      <c r="L13" s="242"/>
      <c r="M13" s="242"/>
      <c r="N13" s="242"/>
      <c r="O13" s="242"/>
      <c r="P13" s="242"/>
    </row>
    <row r="14" spans="1:16">
      <c r="A14" s="237"/>
      <c r="B14" s="237"/>
      <c r="C14" s="238"/>
      <c r="D14" s="239"/>
      <c r="E14" s="240"/>
      <c r="F14" s="241"/>
      <c r="G14" s="242"/>
      <c r="H14" s="242"/>
      <c r="I14" s="242"/>
      <c r="J14" s="242"/>
      <c r="K14" s="242"/>
      <c r="L14" s="242"/>
      <c r="M14" s="242"/>
      <c r="N14" s="242"/>
      <c r="O14" s="242"/>
      <c r="P14" s="242"/>
    </row>
    <row r="15" spans="1:16">
      <c r="A15" s="237"/>
      <c r="B15" s="237"/>
      <c r="C15" s="238"/>
      <c r="D15" s="239"/>
      <c r="E15" s="240"/>
      <c r="F15" s="241"/>
      <c r="G15" s="242"/>
      <c r="H15" s="242"/>
      <c r="I15" s="242"/>
      <c r="J15" s="242"/>
      <c r="K15" s="242"/>
      <c r="L15" s="242"/>
      <c r="M15" s="242"/>
      <c r="N15" s="242"/>
      <c r="O15" s="242"/>
      <c r="P15" s="242"/>
    </row>
    <row r="16" spans="1:16">
      <c r="A16" s="237"/>
      <c r="B16" s="237"/>
      <c r="C16" s="238"/>
      <c r="D16" s="239"/>
      <c r="E16" s="240"/>
      <c r="F16" s="241"/>
      <c r="G16" s="242"/>
      <c r="H16" s="242"/>
      <c r="I16" s="242"/>
      <c r="J16" s="242"/>
      <c r="K16" s="242"/>
      <c r="L16" s="242"/>
      <c r="M16" s="242"/>
      <c r="N16" s="242"/>
      <c r="O16" s="242"/>
      <c r="P16" s="242"/>
    </row>
    <row r="17" spans="1:16">
      <c r="A17" s="237"/>
      <c r="B17" s="237"/>
      <c r="C17" s="238"/>
      <c r="D17" s="239"/>
      <c r="E17" s="243"/>
      <c r="F17" s="241"/>
      <c r="G17" s="242"/>
      <c r="H17" s="242"/>
      <c r="I17" s="242"/>
      <c r="J17" s="242"/>
      <c r="K17" s="242"/>
      <c r="L17" s="242"/>
      <c r="M17" s="242"/>
      <c r="N17" s="242"/>
      <c r="O17" s="242"/>
      <c r="P17" s="242"/>
    </row>
    <row r="18" spans="1:16">
      <c r="A18" s="237"/>
      <c r="B18" s="237"/>
      <c r="C18" s="238"/>
      <c r="D18" s="239"/>
      <c r="E18" s="240"/>
      <c r="F18" s="241"/>
      <c r="G18" s="242"/>
      <c r="H18" s="242"/>
      <c r="I18" s="242"/>
      <c r="J18" s="242"/>
      <c r="K18" s="242"/>
      <c r="L18" s="242"/>
      <c r="M18" s="242"/>
      <c r="N18" s="242"/>
      <c r="O18" s="242"/>
      <c r="P18" s="242"/>
    </row>
    <row r="19" spans="1:16">
      <c r="A19" s="237"/>
      <c r="B19" s="237"/>
      <c r="C19" s="238"/>
      <c r="D19" s="239"/>
      <c r="E19" s="243"/>
      <c r="F19" s="241"/>
      <c r="G19" s="242"/>
      <c r="H19" s="242"/>
      <c r="I19" s="242"/>
      <c r="J19" s="242"/>
      <c r="K19" s="242"/>
      <c r="L19" s="242"/>
      <c r="M19" s="242"/>
      <c r="N19" s="242"/>
      <c r="O19" s="242"/>
      <c r="P19" s="242"/>
    </row>
    <row r="20" spans="1:16">
      <c r="A20" s="237"/>
      <c r="B20" s="237"/>
      <c r="C20" s="238"/>
      <c r="D20" s="239"/>
      <c r="E20" s="240"/>
      <c r="F20" s="241"/>
      <c r="G20" s="242"/>
      <c r="H20" s="242"/>
      <c r="I20" s="242"/>
      <c r="J20" s="242"/>
      <c r="K20" s="242"/>
      <c r="L20" s="242"/>
      <c r="M20" s="242"/>
      <c r="N20" s="242"/>
      <c r="O20" s="242"/>
      <c r="P20" s="242"/>
    </row>
    <row r="21" spans="1:16">
      <c r="A21" s="237"/>
      <c r="B21" s="237"/>
      <c r="C21" s="238"/>
      <c r="D21" s="239"/>
      <c r="E21" s="243" t="s">
        <v>2626</v>
      </c>
      <c r="F21" s="241"/>
      <c r="G21" s="242"/>
      <c r="H21" s="242"/>
      <c r="I21" s="242"/>
      <c r="J21" s="242"/>
      <c r="K21" s="242"/>
      <c r="L21" s="242"/>
      <c r="M21" s="242"/>
      <c r="N21" s="242"/>
      <c r="O21" s="242"/>
      <c r="P21" s="242"/>
    </row>
    <row r="22" spans="1:16">
      <c r="A22" s="237"/>
      <c r="B22" s="237"/>
      <c r="C22" s="238"/>
      <c r="D22" s="239"/>
      <c r="E22" s="240" t="s">
        <v>2627</v>
      </c>
      <c r="F22" s="241"/>
      <c r="G22" s="242"/>
      <c r="H22" s="242"/>
      <c r="I22" s="242"/>
      <c r="J22" s="242"/>
      <c r="K22" s="242"/>
      <c r="L22" s="242"/>
      <c r="M22" s="242"/>
      <c r="N22" s="242"/>
      <c r="O22" s="242"/>
      <c r="P22" s="242"/>
    </row>
    <row r="23" spans="1:16">
      <c r="A23" s="237"/>
      <c r="B23" s="237"/>
      <c r="C23" s="238"/>
      <c r="D23" s="239"/>
      <c r="E23" s="240"/>
      <c r="F23" s="241"/>
      <c r="G23" s="242"/>
      <c r="H23" s="242"/>
      <c r="I23" s="242"/>
      <c r="J23" s="242"/>
      <c r="K23" s="242"/>
      <c r="L23" s="242"/>
      <c r="M23" s="242"/>
      <c r="N23" s="242"/>
      <c r="O23" s="242"/>
      <c r="P23" s="242"/>
    </row>
    <row r="24" spans="1:16">
      <c r="A24" s="237"/>
      <c r="B24" s="237"/>
      <c r="C24" s="238"/>
      <c r="D24" s="239"/>
      <c r="E24" s="240"/>
      <c r="F24" s="241"/>
      <c r="G24" s="242"/>
      <c r="H24" s="242"/>
      <c r="I24" s="242"/>
      <c r="J24" s="242"/>
      <c r="K24" s="242"/>
      <c r="L24" s="242"/>
      <c r="M24" s="242"/>
      <c r="N24" s="242"/>
      <c r="O24" s="242"/>
      <c r="P24" s="242"/>
    </row>
    <row r="25" spans="1:16">
      <c r="A25" s="237"/>
      <c r="B25" s="237"/>
      <c r="C25" s="238"/>
      <c r="D25" s="239"/>
      <c r="E25" s="240"/>
      <c r="F25" s="241"/>
      <c r="G25" s="242"/>
      <c r="H25" s="242"/>
      <c r="I25" s="242"/>
      <c r="J25" s="242"/>
      <c r="K25" s="242"/>
      <c r="L25" s="242"/>
      <c r="M25" s="242"/>
      <c r="N25" s="242"/>
      <c r="O25" s="242"/>
      <c r="P25" s="242"/>
    </row>
    <row r="26" spans="1:16">
      <c r="A26" s="237"/>
      <c r="B26" s="237"/>
      <c r="C26" s="238"/>
      <c r="D26" s="239"/>
      <c r="E26" s="240"/>
      <c r="F26" s="241"/>
      <c r="G26" s="242"/>
      <c r="H26" s="242"/>
      <c r="I26" s="242"/>
      <c r="J26" s="242"/>
      <c r="K26" s="242"/>
      <c r="L26" s="242"/>
      <c r="M26" s="242"/>
      <c r="N26" s="242"/>
      <c r="O26" s="242"/>
      <c r="P26" s="242"/>
    </row>
    <row r="27" spans="1:16">
      <c r="A27" s="237"/>
      <c r="B27" s="237"/>
      <c r="C27" s="238"/>
      <c r="D27" s="239"/>
      <c r="E27" s="240"/>
      <c r="F27" s="241"/>
      <c r="G27" s="242"/>
      <c r="H27" s="242"/>
      <c r="I27" s="242"/>
      <c r="J27" s="242"/>
      <c r="K27" s="242"/>
      <c r="L27" s="242"/>
      <c r="M27" s="242"/>
      <c r="N27" s="242"/>
      <c r="O27" s="242"/>
      <c r="P27" s="242"/>
    </row>
    <row r="28" spans="1:16">
      <c r="A28" s="237"/>
      <c r="B28" s="237"/>
      <c r="C28" s="238"/>
      <c r="D28" s="239"/>
      <c r="E28" s="240"/>
      <c r="F28" s="241"/>
      <c r="G28" s="242"/>
      <c r="H28" s="242"/>
      <c r="I28" s="242"/>
      <c r="J28" s="242"/>
      <c r="K28" s="242"/>
      <c r="L28" s="242"/>
      <c r="M28" s="242"/>
      <c r="N28" s="242"/>
      <c r="O28" s="242"/>
      <c r="P28" s="242"/>
    </row>
    <row r="29" spans="1:16" ht="38.25">
      <c r="A29" s="153" t="s">
        <v>697</v>
      </c>
      <c r="B29" s="153" t="s">
        <v>699</v>
      </c>
      <c r="C29" s="154" t="s">
        <v>30</v>
      </c>
      <c r="D29" s="155">
        <v>37.9</v>
      </c>
      <c r="E29" s="156"/>
      <c r="F29" s="157"/>
      <c r="G29" s="158"/>
      <c r="H29" s="158"/>
      <c r="I29" s="158"/>
      <c r="J29" s="158"/>
      <c r="K29" s="158"/>
      <c r="L29" s="158"/>
      <c r="M29" s="158"/>
      <c r="N29" s="158"/>
      <c r="O29" s="159">
        <f>SUM(O30:O53)</f>
        <v>9.7565000000000026</v>
      </c>
      <c r="P29" s="158">
        <f>D29-O29</f>
        <v>28.143499999999996</v>
      </c>
    </row>
    <row r="30" spans="1:16">
      <c r="A30" s="178" t="s">
        <v>2310</v>
      </c>
      <c r="B30" s="178" t="s">
        <v>2713</v>
      </c>
      <c r="C30" s="179"/>
      <c r="D30" s="180"/>
      <c r="E30" s="181" t="s">
        <v>2312</v>
      </c>
      <c r="F30" s="165">
        <v>1</v>
      </c>
      <c r="G30" s="166">
        <v>0.2</v>
      </c>
      <c r="H30" s="166"/>
      <c r="I30" s="166">
        <v>0.4</v>
      </c>
      <c r="J30" s="166"/>
      <c r="K30" s="166">
        <v>0.65</v>
      </c>
      <c r="L30" s="188"/>
      <c r="M30" s="188"/>
      <c r="N30" s="188">
        <f>G30*I30*K30</f>
        <v>5.2000000000000011E-2</v>
      </c>
      <c r="O30" s="188">
        <f>N30*F30</f>
        <v>5.2000000000000011E-2</v>
      </c>
      <c r="P30" s="188"/>
    </row>
    <row r="31" spans="1:16">
      <c r="A31" s="178" t="s">
        <v>2313</v>
      </c>
      <c r="B31" s="178" t="s">
        <v>2714</v>
      </c>
      <c r="C31" s="179"/>
      <c r="D31" s="180"/>
      <c r="E31" s="181" t="s">
        <v>2315</v>
      </c>
      <c r="F31" s="165">
        <v>1</v>
      </c>
      <c r="G31" s="166">
        <v>0.2</v>
      </c>
      <c r="H31" s="166"/>
      <c r="I31" s="166">
        <v>0.4</v>
      </c>
      <c r="J31" s="166"/>
      <c r="K31" s="166">
        <v>0.65</v>
      </c>
      <c r="L31" s="188"/>
      <c r="M31" s="188"/>
      <c r="N31" s="188">
        <f t="shared" ref="N31:N51" si="2">G31*I31*K31</f>
        <v>5.2000000000000011E-2</v>
      </c>
      <c r="O31" s="188">
        <f t="shared" ref="O31:O51" si="3">N31*F31</f>
        <v>5.2000000000000011E-2</v>
      </c>
      <c r="P31" s="188"/>
    </row>
    <row r="32" spans="1:16">
      <c r="A32" s="178" t="s">
        <v>2316</v>
      </c>
      <c r="B32" s="178" t="s">
        <v>2715</v>
      </c>
      <c r="C32" s="179"/>
      <c r="D32" s="180"/>
      <c r="E32" s="181" t="s">
        <v>2318</v>
      </c>
      <c r="F32" s="165">
        <v>1</v>
      </c>
      <c r="G32" s="166">
        <v>0.2</v>
      </c>
      <c r="H32" s="166"/>
      <c r="I32" s="166">
        <v>0.4</v>
      </c>
      <c r="J32" s="166"/>
      <c r="K32" s="166">
        <v>0.35</v>
      </c>
      <c r="L32" s="188"/>
      <c r="M32" s="188"/>
      <c r="N32" s="188">
        <f t="shared" si="2"/>
        <v>2.8000000000000004E-2</v>
      </c>
      <c r="O32" s="188">
        <f t="shared" si="3"/>
        <v>2.8000000000000004E-2</v>
      </c>
      <c r="P32" s="188"/>
    </row>
    <row r="33" spans="1:16">
      <c r="A33" s="178" t="s">
        <v>2319</v>
      </c>
      <c r="B33" s="178" t="s">
        <v>2716</v>
      </c>
      <c r="C33" s="179"/>
      <c r="D33" s="180"/>
      <c r="E33" s="181" t="s">
        <v>2321</v>
      </c>
      <c r="F33" s="165">
        <v>1</v>
      </c>
      <c r="G33" s="166">
        <v>0.2</v>
      </c>
      <c r="H33" s="166"/>
      <c r="I33" s="166">
        <v>0.4</v>
      </c>
      <c r="J33" s="166"/>
      <c r="K33" s="166">
        <v>0.4</v>
      </c>
      <c r="L33" s="188"/>
      <c r="M33" s="188"/>
      <c r="N33" s="188">
        <f t="shared" si="2"/>
        <v>3.2000000000000008E-2</v>
      </c>
      <c r="O33" s="188">
        <f t="shared" si="3"/>
        <v>3.2000000000000008E-2</v>
      </c>
      <c r="P33" s="188"/>
    </row>
    <row r="34" spans="1:16">
      <c r="A34" s="178" t="s">
        <v>2322</v>
      </c>
      <c r="B34" s="178" t="s">
        <v>2717</v>
      </c>
      <c r="C34" s="179"/>
      <c r="D34" s="180"/>
      <c r="E34" s="181" t="s">
        <v>2324</v>
      </c>
      <c r="F34" s="165">
        <v>1</v>
      </c>
      <c r="G34" s="166">
        <v>0.2</v>
      </c>
      <c r="H34" s="166"/>
      <c r="I34" s="166">
        <v>0.4</v>
      </c>
      <c r="J34" s="166"/>
      <c r="K34" s="166">
        <v>0.7</v>
      </c>
      <c r="L34" s="188"/>
      <c r="M34" s="188"/>
      <c r="N34" s="188">
        <f t="shared" si="2"/>
        <v>5.6000000000000008E-2</v>
      </c>
      <c r="O34" s="188">
        <f t="shared" si="3"/>
        <v>5.6000000000000008E-2</v>
      </c>
      <c r="P34" s="188"/>
    </row>
    <row r="35" spans="1:16">
      <c r="A35" s="178" t="s">
        <v>2325</v>
      </c>
      <c r="B35" s="178" t="s">
        <v>2718</v>
      </c>
      <c r="C35" s="179"/>
      <c r="D35" s="180"/>
      <c r="E35" s="181" t="s">
        <v>2327</v>
      </c>
      <c r="F35" s="165">
        <v>1</v>
      </c>
      <c r="G35" s="166">
        <v>0.2</v>
      </c>
      <c r="H35" s="166"/>
      <c r="I35" s="166">
        <v>0.4</v>
      </c>
      <c r="J35" s="166"/>
      <c r="K35" s="166">
        <v>0.3</v>
      </c>
      <c r="L35" s="188"/>
      <c r="M35" s="188"/>
      <c r="N35" s="188">
        <f t="shared" si="2"/>
        <v>2.4000000000000004E-2</v>
      </c>
      <c r="O35" s="188">
        <f t="shared" si="3"/>
        <v>2.4000000000000004E-2</v>
      </c>
      <c r="P35" s="188"/>
    </row>
    <row r="36" spans="1:16">
      <c r="A36" s="178" t="s">
        <v>2328</v>
      </c>
      <c r="B36" s="178" t="s">
        <v>2719</v>
      </c>
      <c r="C36" s="179"/>
      <c r="D36" s="180"/>
      <c r="E36" s="181" t="s">
        <v>2330</v>
      </c>
      <c r="F36" s="165">
        <v>1</v>
      </c>
      <c r="G36" s="166">
        <v>0.2</v>
      </c>
      <c r="H36" s="166"/>
      <c r="I36" s="166">
        <v>0.4</v>
      </c>
      <c r="J36" s="166"/>
      <c r="K36" s="166">
        <v>0.6</v>
      </c>
      <c r="L36" s="188"/>
      <c r="M36" s="188"/>
      <c r="N36" s="188">
        <f t="shared" si="2"/>
        <v>4.8000000000000008E-2</v>
      </c>
      <c r="O36" s="188">
        <f t="shared" si="3"/>
        <v>4.8000000000000008E-2</v>
      </c>
      <c r="P36" s="188"/>
    </row>
    <row r="37" spans="1:16">
      <c r="A37" s="178" t="s">
        <v>2331</v>
      </c>
      <c r="B37" s="178" t="s">
        <v>2720</v>
      </c>
      <c r="C37" s="179"/>
      <c r="D37" s="180"/>
      <c r="E37" s="181" t="s">
        <v>2333</v>
      </c>
      <c r="F37" s="165">
        <v>1</v>
      </c>
      <c r="G37" s="166">
        <v>0.2</v>
      </c>
      <c r="H37" s="166"/>
      <c r="I37" s="166">
        <v>0.4</v>
      </c>
      <c r="J37" s="166"/>
      <c r="K37" s="166">
        <v>0.8</v>
      </c>
      <c r="L37" s="188"/>
      <c r="M37" s="188"/>
      <c r="N37" s="188">
        <f t="shared" si="2"/>
        <v>6.4000000000000015E-2</v>
      </c>
      <c r="O37" s="188">
        <f t="shared" si="3"/>
        <v>6.4000000000000015E-2</v>
      </c>
      <c r="P37" s="188"/>
    </row>
    <row r="38" spans="1:16">
      <c r="A38" s="178" t="s">
        <v>2334</v>
      </c>
      <c r="B38" s="178" t="s">
        <v>2721</v>
      </c>
      <c r="C38" s="179"/>
      <c r="D38" s="180"/>
      <c r="E38" s="181" t="s">
        <v>2336</v>
      </c>
      <c r="F38" s="165">
        <v>1</v>
      </c>
      <c r="G38" s="166">
        <v>0.2</v>
      </c>
      <c r="H38" s="166"/>
      <c r="I38" s="166">
        <v>0.4</v>
      </c>
      <c r="J38" s="166"/>
      <c r="K38" s="166">
        <v>0.65</v>
      </c>
      <c r="L38" s="188"/>
      <c r="M38" s="188"/>
      <c r="N38" s="188">
        <f t="shared" si="2"/>
        <v>5.2000000000000011E-2</v>
      </c>
      <c r="O38" s="188">
        <f t="shared" si="3"/>
        <v>5.2000000000000011E-2</v>
      </c>
      <c r="P38" s="188"/>
    </row>
    <row r="39" spans="1:16">
      <c r="A39" s="178" t="s">
        <v>2337</v>
      </c>
      <c r="B39" s="178" t="s">
        <v>2722</v>
      </c>
      <c r="C39" s="179"/>
      <c r="D39" s="180"/>
      <c r="E39" s="181" t="s">
        <v>2339</v>
      </c>
      <c r="F39" s="165">
        <v>1</v>
      </c>
      <c r="G39" s="166">
        <v>0.2</v>
      </c>
      <c r="H39" s="166"/>
      <c r="I39" s="166">
        <v>0.4</v>
      </c>
      <c r="J39" s="166"/>
      <c r="K39" s="166">
        <v>0.45</v>
      </c>
      <c r="L39" s="188"/>
      <c r="M39" s="188"/>
      <c r="N39" s="188">
        <f t="shared" si="2"/>
        <v>3.6000000000000011E-2</v>
      </c>
      <c r="O39" s="188">
        <f t="shared" si="3"/>
        <v>3.6000000000000011E-2</v>
      </c>
      <c r="P39" s="188"/>
    </row>
    <row r="40" spans="1:16">
      <c r="A40" s="178" t="s">
        <v>2340</v>
      </c>
      <c r="B40" s="178" t="s">
        <v>2723</v>
      </c>
      <c r="C40" s="179"/>
      <c r="D40" s="180"/>
      <c r="E40" s="181" t="s">
        <v>2342</v>
      </c>
      <c r="F40" s="165">
        <v>1</v>
      </c>
      <c r="G40" s="166">
        <v>0.2</v>
      </c>
      <c r="H40" s="166"/>
      <c r="I40" s="166">
        <v>0.4</v>
      </c>
      <c r="J40" s="166"/>
      <c r="K40" s="166">
        <v>0.7</v>
      </c>
      <c r="L40" s="188"/>
      <c r="M40" s="188"/>
      <c r="N40" s="188">
        <f t="shared" si="2"/>
        <v>5.6000000000000008E-2</v>
      </c>
      <c r="O40" s="188">
        <f t="shared" si="3"/>
        <v>5.6000000000000008E-2</v>
      </c>
      <c r="P40" s="188"/>
    </row>
    <row r="41" spans="1:16">
      <c r="A41" s="178" t="s">
        <v>2343</v>
      </c>
      <c r="B41" s="178" t="s">
        <v>2724</v>
      </c>
      <c r="C41" s="179"/>
      <c r="D41" s="180"/>
      <c r="E41" s="181" t="s">
        <v>2345</v>
      </c>
      <c r="F41" s="165">
        <v>1</v>
      </c>
      <c r="G41" s="166">
        <v>0.2</v>
      </c>
      <c r="H41" s="166"/>
      <c r="I41" s="166">
        <v>0.4</v>
      </c>
      <c r="J41" s="166"/>
      <c r="K41" s="166">
        <v>0.45</v>
      </c>
      <c r="L41" s="188"/>
      <c r="M41" s="188"/>
      <c r="N41" s="188">
        <f t="shared" si="2"/>
        <v>3.6000000000000011E-2</v>
      </c>
      <c r="O41" s="188">
        <f t="shared" si="3"/>
        <v>3.6000000000000011E-2</v>
      </c>
      <c r="P41" s="188"/>
    </row>
    <row r="42" spans="1:16">
      <c r="A42" s="178" t="s">
        <v>2346</v>
      </c>
      <c r="B42" s="178" t="s">
        <v>2725</v>
      </c>
      <c r="C42" s="179"/>
      <c r="D42" s="180"/>
      <c r="E42" s="181" t="s">
        <v>2348</v>
      </c>
      <c r="F42" s="165">
        <v>1</v>
      </c>
      <c r="G42" s="166">
        <v>0.2</v>
      </c>
      <c r="H42" s="166"/>
      <c r="I42" s="166">
        <v>0.4</v>
      </c>
      <c r="J42" s="166"/>
      <c r="K42" s="166">
        <v>0.5</v>
      </c>
      <c r="L42" s="188"/>
      <c r="M42" s="188"/>
      <c r="N42" s="188">
        <f t="shared" si="2"/>
        <v>4.0000000000000008E-2</v>
      </c>
      <c r="O42" s="188">
        <f t="shared" si="3"/>
        <v>4.0000000000000008E-2</v>
      </c>
      <c r="P42" s="188"/>
    </row>
    <row r="43" spans="1:16">
      <c r="A43" s="178" t="s">
        <v>2349</v>
      </c>
      <c r="B43" s="178" t="s">
        <v>2726</v>
      </c>
      <c r="C43" s="179"/>
      <c r="D43" s="180"/>
      <c r="E43" s="181" t="s">
        <v>2351</v>
      </c>
      <c r="F43" s="165">
        <v>1</v>
      </c>
      <c r="G43" s="166">
        <v>0.2</v>
      </c>
      <c r="H43" s="166"/>
      <c r="I43" s="166">
        <v>0.4</v>
      </c>
      <c r="J43" s="166"/>
      <c r="K43" s="166">
        <v>0.6</v>
      </c>
      <c r="L43" s="188"/>
      <c r="M43" s="188"/>
      <c r="N43" s="188">
        <f t="shared" si="2"/>
        <v>4.8000000000000008E-2</v>
      </c>
      <c r="O43" s="188">
        <f t="shared" si="3"/>
        <v>4.8000000000000008E-2</v>
      </c>
      <c r="P43" s="188"/>
    </row>
    <row r="44" spans="1:16">
      <c r="A44" s="178" t="s">
        <v>2352</v>
      </c>
      <c r="B44" s="178" t="s">
        <v>2727</v>
      </c>
      <c r="C44" s="179"/>
      <c r="D44" s="180"/>
      <c r="E44" s="181" t="s">
        <v>2354</v>
      </c>
      <c r="F44" s="165">
        <v>1</v>
      </c>
      <c r="G44" s="166">
        <v>0.2</v>
      </c>
      <c r="H44" s="166"/>
      <c r="I44" s="166">
        <v>0.4</v>
      </c>
      <c r="J44" s="166"/>
      <c r="K44" s="166">
        <v>0.4</v>
      </c>
      <c r="L44" s="188"/>
      <c r="M44" s="188"/>
      <c r="N44" s="188">
        <f t="shared" si="2"/>
        <v>3.2000000000000008E-2</v>
      </c>
      <c r="O44" s="188">
        <f t="shared" si="3"/>
        <v>3.2000000000000008E-2</v>
      </c>
      <c r="P44" s="188"/>
    </row>
    <row r="45" spans="1:16">
      <c r="A45" s="178" t="s">
        <v>2355</v>
      </c>
      <c r="B45" s="178" t="s">
        <v>2728</v>
      </c>
      <c r="C45" s="179"/>
      <c r="D45" s="180"/>
      <c r="E45" s="181" t="s">
        <v>2357</v>
      </c>
      <c r="F45" s="165">
        <v>1</v>
      </c>
      <c r="G45" s="166">
        <v>0.2</v>
      </c>
      <c r="H45" s="166"/>
      <c r="I45" s="166">
        <v>0.4</v>
      </c>
      <c r="J45" s="166"/>
      <c r="K45" s="166">
        <v>0.4</v>
      </c>
      <c r="L45" s="188"/>
      <c r="M45" s="188"/>
      <c r="N45" s="188">
        <f t="shared" si="2"/>
        <v>3.2000000000000008E-2</v>
      </c>
      <c r="O45" s="188">
        <f t="shared" si="3"/>
        <v>3.2000000000000008E-2</v>
      </c>
      <c r="P45" s="188"/>
    </row>
    <row r="46" spans="1:16">
      <c r="A46" s="178" t="s">
        <v>2358</v>
      </c>
      <c r="B46" s="260" t="s">
        <v>2729</v>
      </c>
      <c r="C46" s="179"/>
      <c r="D46" s="180"/>
      <c r="E46" s="181" t="s">
        <v>2360</v>
      </c>
      <c r="F46" s="165">
        <v>1</v>
      </c>
      <c r="G46" s="166">
        <v>0.2</v>
      </c>
      <c r="H46" s="166"/>
      <c r="I46" s="166">
        <v>0.2</v>
      </c>
      <c r="J46" s="166"/>
      <c r="K46" s="166">
        <v>1.1499999999999999</v>
      </c>
      <c r="L46" s="188"/>
      <c r="M46" s="188"/>
      <c r="N46" s="188">
        <f t="shared" si="2"/>
        <v>4.6000000000000006E-2</v>
      </c>
      <c r="O46" s="188">
        <f t="shared" si="3"/>
        <v>4.6000000000000006E-2</v>
      </c>
      <c r="P46" s="188"/>
    </row>
    <row r="47" spans="1:16">
      <c r="A47" s="178" t="s">
        <v>2361</v>
      </c>
      <c r="B47" s="260" t="s">
        <v>2730</v>
      </c>
      <c r="C47" s="179"/>
      <c r="D47" s="180"/>
      <c r="E47" s="181" t="str">
        <f>E46</f>
        <v>ENTRADA / BILHETERIA</v>
      </c>
      <c r="F47" s="165">
        <v>1</v>
      </c>
      <c r="G47" s="166">
        <v>0.2</v>
      </c>
      <c r="H47" s="166"/>
      <c r="I47" s="166">
        <v>0.2</v>
      </c>
      <c r="J47" s="166"/>
      <c r="K47" s="166">
        <v>1.05</v>
      </c>
      <c r="L47" s="188"/>
      <c r="M47" s="188"/>
      <c r="N47" s="188">
        <f t="shared" si="2"/>
        <v>4.200000000000001E-2</v>
      </c>
      <c r="O47" s="188">
        <f t="shared" si="3"/>
        <v>4.200000000000001E-2</v>
      </c>
      <c r="P47" s="188"/>
    </row>
    <row r="48" spans="1:16">
      <c r="A48" s="178" t="s">
        <v>2363</v>
      </c>
      <c r="B48" s="260" t="s">
        <v>2731</v>
      </c>
      <c r="C48" s="179"/>
      <c r="D48" s="180"/>
      <c r="E48" s="181" t="str">
        <f t="shared" ref="E48:E51" si="4">E47</f>
        <v>ENTRADA / BILHETERIA</v>
      </c>
      <c r="F48" s="165">
        <v>1</v>
      </c>
      <c r="G48" s="166">
        <v>0.15</v>
      </c>
      <c r="H48" s="166"/>
      <c r="I48" s="166">
        <v>0.5</v>
      </c>
      <c r="J48" s="166"/>
      <c r="K48" s="166">
        <v>1.1000000000000001</v>
      </c>
      <c r="L48" s="188"/>
      <c r="M48" s="188"/>
      <c r="N48" s="188">
        <f t="shared" si="2"/>
        <v>8.2500000000000004E-2</v>
      </c>
      <c r="O48" s="188">
        <f t="shared" si="3"/>
        <v>8.2500000000000004E-2</v>
      </c>
      <c r="P48" s="188"/>
    </row>
    <row r="49" spans="1:16">
      <c r="A49" s="178" t="s">
        <v>2365</v>
      </c>
      <c r="B49" s="260" t="s">
        <v>2732</v>
      </c>
      <c r="C49" s="179"/>
      <c r="D49" s="180"/>
      <c r="E49" s="181" t="str">
        <f t="shared" si="4"/>
        <v>ENTRADA / BILHETERIA</v>
      </c>
      <c r="F49" s="165">
        <v>1</v>
      </c>
      <c r="G49" s="166">
        <v>0.15</v>
      </c>
      <c r="H49" s="166"/>
      <c r="I49" s="166">
        <v>0.5</v>
      </c>
      <c r="J49" s="166"/>
      <c r="K49" s="166">
        <v>1.2</v>
      </c>
      <c r="L49" s="188"/>
      <c r="M49" s="188"/>
      <c r="N49" s="188">
        <f t="shared" si="2"/>
        <v>0.09</v>
      </c>
      <c r="O49" s="188">
        <f t="shared" si="3"/>
        <v>0.09</v>
      </c>
      <c r="P49" s="188"/>
    </row>
    <row r="50" spans="1:16">
      <c r="A50" s="178" t="s">
        <v>2367</v>
      </c>
      <c r="B50" s="260" t="s">
        <v>2733</v>
      </c>
      <c r="C50" s="179"/>
      <c r="D50" s="180"/>
      <c r="E50" s="181" t="str">
        <f t="shared" si="4"/>
        <v>ENTRADA / BILHETERIA</v>
      </c>
      <c r="F50" s="165">
        <v>1</v>
      </c>
      <c r="G50" s="166">
        <v>0.2</v>
      </c>
      <c r="H50" s="166"/>
      <c r="I50" s="166">
        <v>0.2</v>
      </c>
      <c r="J50" s="166"/>
      <c r="K50" s="166">
        <v>1.1000000000000001</v>
      </c>
      <c r="L50" s="188"/>
      <c r="M50" s="188"/>
      <c r="N50" s="188">
        <f t="shared" si="2"/>
        <v>4.4000000000000011E-2</v>
      </c>
      <c r="O50" s="188">
        <f t="shared" si="3"/>
        <v>4.4000000000000011E-2</v>
      </c>
      <c r="P50" s="188"/>
    </row>
    <row r="51" spans="1:16">
      <c r="A51" s="178" t="s">
        <v>2369</v>
      </c>
      <c r="B51" s="260" t="s">
        <v>2734</v>
      </c>
      <c r="C51" s="179"/>
      <c r="D51" s="180"/>
      <c r="E51" s="181" t="str">
        <f t="shared" si="4"/>
        <v>ENTRADA / BILHETERIA</v>
      </c>
      <c r="F51" s="165">
        <v>1</v>
      </c>
      <c r="G51" s="166">
        <v>0.2</v>
      </c>
      <c r="H51" s="166"/>
      <c r="I51" s="166">
        <v>0.2</v>
      </c>
      <c r="J51" s="166"/>
      <c r="K51" s="166">
        <v>1</v>
      </c>
      <c r="L51" s="188"/>
      <c r="M51" s="188"/>
      <c r="N51" s="188">
        <f t="shared" si="2"/>
        <v>4.0000000000000008E-2</v>
      </c>
      <c r="O51" s="188">
        <f t="shared" si="3"/>
        <v>4.0000000000000008E-2</v>
      </c>
      <c r="P51" s="188"/>
    </row>
    <row r="52" spans="1:16">
      <c r="A52" s="178" t="s">
        <v>2371</v>
      </c>
      <c r="B52" s="260" t="s">
        <v>2735</v>
      </c>
      <c r="C52" s="179"/>
      <c r="D52" s="180"/>
      <c r="E52" s="181" t="s">
        <v>2736</v>
      </c>
      <c r="F52" s="165">
        <v>1</v>
      </c>
      <c r="G52" s="166">
        <f>(28*2)+(20*2)</f>
        <v>96</v>
      </c>
      <c r="H52" s="166"/>
      <c r="I52" s="166">
        <v>0.2</v>
      </c>
      <c r="J52" s="166"/>
      <c r="K52" s="166">
        <v>0.4</v>
      </c>
      <c r="L52" s="188"/>
      <c r="M52" s="188"/>
      <c r="N52" s="188">
        <f t="shared" ref="N52" si="5">G52*I52*K52</f>
        <v>7.6800000000000015</v>
      </c>
      <c r="O52" s="188">
        <f t="shared" ref="O52" si="6">N52*F52</f>
        <v>7.6800000000000015</v>
      </c>
      <c r="P52" s="188"/>
    </row>
    <row r="53" spans="1:16">
      <c r="A53" s="178" t="s">
        <v>2374</v>
      </c>
      <c r="B53" s="260" t="s">
        <v>2737</v>
      </c>
      <c r="C53" s="179"/>
      <c r="D53" s="180"/>
      <c r="E53" s="181" t="s">
        <v>2738</v>
      </c>
      <c r="F53" s="165">
        <v>1</v>
      </c>
      <c r="G53" s="166">
        <v>26.1</v>
      </c>
      <c r="H53" s="166"/>
      <c r="I53" s="166">
        <v>0.2</v>
      </c>
      <c r="J53" s="166"/>
      <c r="K53" s="166">
        <v>0.2</v>
      </c>
      <c r="L53" s="188"/>
      <c r="M53" s="188"/>
      <c r="N53" s="188">
        <f t="shared" ref="N53" si="7">G53*I53*K53</f>
        <v>1.0440000000000003</v>
      </c>
      <c r="O53" s="188">
        <f t="shared" ref="O53" si="8">N53*F53</f>
        <v>1.0440000000000003</v>
      </c>
      <c r="P53" s="188"/>
    </row>
    <row r="54" spans="1:16" s="336" customFormat="1">
      <c r="A54" s="338"/>
      <c r="B54" s="338"/>
      <c r="C54" s="339"/>
      <c r="D54" s="340"/>
      <c r="E54" s="332"/>
      <c r="F54" s="341"/>
      <c r="G54" s="334"/>
      <c r="H54" s="334"/>
      <c r="I54" s="334"/>
      <c r="J54" s="334"/>
      <c r="K54" s="334"/>
      <c r="L54" s="334"/>
      <c r="M54" s="334"/>
      <c r="N54" s="334"/>
      <c r="O54" s="334"/>
      <c r="P54" s="334"/>
    </row>
    <row r="55" spans="1:16" ht="25.5">
      <c r="A55" s="153" t="s">
        <v>700</v>
      </c>
      <c r="B55" s="153" t="s">
        <v>702</v>
      </c>
      <c r="C55" s="154" t="s">
        <v>30</v>
      </c>
      <c r="D55" s="155">
        <v>37.9</v>
      </c>
      <c r="E55" s="156"/>
      <c r="F55" s="157"/>
      <c r="G55" s="158"/>
      <c r="H55" s="158"/>
      <c r="I55" s="158"/>
      <c r="J55" s="158"/>
      <c r="K55" s="158"/>
      <c r="L55" s="158"/>
      <c r="M55" s="158"/>
      <c r="N55" s="158"/>
      <c r="O55" s="159">
        <f>N56</f>
        <v>9.7565000000000026</v>
      </c>
      <c r="P55" s="158">
        <f>D55-O55</f>
        <v>28.143499999999996</v>
      </c>
    </row>
    <row r="56" spans="1:16">
      <c r="A56" s="184" t="s">
        <v>2444</v>
      </c>
      <c r="B56" s="184" t="s">
        <v>2445</v>
      </c>
      <c r="C56" s="185"/>
      <c r="D56" s="186"/>
      <c r="E56" s="181" t="s">
        <v>2446</v>
      </c>
      <c r="F56" s="187">
        <v>1</v>
      </c>
      <c r="G56" s="188"/>
      <c r="H56" s="188"/>
      <c r="I56" s="188"/>
      <c r="J56" s="188"/>
      <c r="K56" s="188"/>
      <c r="L56" s="188"/>
      <c r="M56" s="188">
        <f>O29</f>
        <v>9.7565000000000026</v>
      </c>
      <c r="N56" s="188">
        <f>M56*F56</f>
        <v>9.7565000000000026</v>
      </c>
      <c r="O56" s="188"/>
      <c r="P56" s="188"/>
    </row>
    <row r="57" spans="1:16" ht="25.5" hidden="1">
      <c r="A57" s="153" t="s">
        <v>703</v>
      </c>
      <c r="B57" s="153" t="s">
        <v>705</v>
      </c>
      <c r="C57" s="154" t="s">
        <v>25</v>
      </c>
      <c r="D57" s="155">
        <v>112.92</v>
      </c>
      <c r="E57" s="156"/>
      <c r="F57" s="157"/>
      <c r="G57" s="158"/>
      <c r="H57" s="158"/>
      <c r="I57" s="158"/>
      <c r="J57" s="158"/>
      <c r="K57" s="158"/>
      <c r="L57" s="158"/>
      <c r="M57" s="158"/>
      <c r="N57" s="158"/>
      <c r="O57" s="159" t="e">
        <f>N58</f>
        <v>#REF!</v>
      </c>
      <c r="P57" s="158" t="e">
        <f>D57-O57</f>
        <v>#REF!</v>
      </c>
    </row>
    <row r="58" spans="1:16" hidden="1">
      <c r="A58" s="184" t="s">
        <v>2447</v>
      </c>
      <c r="B58" s="184" t="s">
        <v>2448</v>
      </c>
      <c r="C58" s="185"/>
      <c r="D58" s="186"/>
      <c r="E58" s="181" t="s">
        <v>2449</v>
      </c>
      <c r="F58" s="187">
        <v>1</v>
      </c>
      <c r="G58" s="188">
        <v>1.2</v>
      </c>
      <c r="H58" s="188"/>
      <c r="I58" s="188" t="e">
        <f>SUM(#REF!)</f>
        <v>#REF!</v>
      </c>
      <c r="J58" s="188"/>
      <c r="K58" s="188"/>
      <c r="L58" s="188"/>
      <c r="M58" s="188" t="e">
        <f>G58*I58</f>
        <v>#REF!</v>
      </c>
      <c r="N58" s="188" t="e">
        <f>M58*F58</f>
        <v>#REF!</v>
      </c>
      <c r="O58" s="188"/>
      <c r="P58" s="188"/>
    </row>
    <row r="59" spans="1:16" s="336" customFormat="1">
      <c r="A59" s="338"/>
      <c r="B59" s="338"/>
      <c r="C59" s="339"/>
      <c r="D59" s="340"/>
      <c r="E59" s="332"/>
      <c r="F59" s="341"/>
      <c r="G59" s="334"/>
      <c r="H59" s="334"/>
      <c r="I59" s="334"/>
      <c r="J59" s="334"/>
      <c r="K59" s="334"/>
      <c r="L59" s="334"/>
      <c r="M59" s="334"/>
      <c r="N59" s="334"/>
      <c r="O59" s="334"/>
      <c r="P59" s="334"/>
    </row>
    <row r="60" spans="1:16" ht="15">
      <c r="A60" s="148" t="s">
        <v>57</v>
      </c>
      <c r="B60" s="148" t="s">
        <v>648</v>
      </c>
      <c r="C60" s="149"/>
      <c r="D60" s="149"/>
      <c r="E60" s="148"/>
      <c r="F60" s="151"/>
      <c r="G60" s="152"/>
      <c r="H60" s="152"/>
      <c r="I60" s="152"/>
      <c r="J60" s="152"/>
      <c r="K60" s="152"/>
      <c r="L60" s="152"/>
      <c r="M60" s="152"/>
      <c r="N60" s="152"/>
      <c r="O60" s="189"/>
      <c r="P60" s="152"/>
    </row>
    <row r="61" spans="1:16" ht="15">
      <c r="A61" s="148" t="s">
        <v>58</v>
      </c>
      <c r="B61" s="148" t="s">
        <v>706</v>
      </c>
      <c r="C61" s="149"/>
      <c r="D61" s="149"/>
      <c r="E61" s="148"/>
      <c r="F61" s="151"/>
      <c r="G61" s="152"/>
      <c r="H61" s="152"/>
      <c r="I61" s="152"/>
      <c r="J61" s="152"/>
      <c r="K61" s="152"/>
      <c r="L61" s="152"/>
      <c r="M61" s="152"/>
      <c r="N61" s="152"/>
      <c r="O61" s="189"/>
      <c r="P61" s="152"/>
    </row>
    <row r="62" spans="1:16" ht="38.25">
      <c r="A62" s="153" t="s">
        <v>707</v>
      </c>
      <c r="B62" s="153" t="s">
        <v>48</v>
      </c>
      <c r="C62" s="154" t="s">
        <v>25</v>
      </c>
      <c r="D62" s="155">
        <v>98.48</v>
      </c>
      <c r="E62" s="156"/>
      <c r="F62" s="157"/>
      <c r="G62" s="158"/>
      <c r="H62" s="158"/>
      <c r="I62" s="158"/>
      <c r="J62" s="158"/>
      <c r="K62" s="158"/>
      <c r="L62" s="158"/>
      <c r="M62" s="158"/>
      <c r="N62" s="158"/>
      <c r="O62" s="159">
        <f>N63+N65+N64+N66</f>
        <v>61.34</v>
      </c>
      <c r="P62" s="158">
        <f>D62-O62</f>
        <v>37.14</v>
      </c>
    </row>
    <row r="63" spans="1:16" ht="31.15" customHeight="1">
      <c r="A63" s="269" t="s">
        <v>2450</v>
      </c>
      <c r="B63" s="269" t="s">
        <v>2742</v>
      </c>
      <c r="C63" s="269"/>
      <c r="D63" s="269"/>
      <c r="E63" s="269" t="s">
        <v>2599</v>
      </c>
      <c r="F63" s="265">
        <v>12</v>
      </c>
      <c r="G63" s="311">
        <f>(0.2*2)+(0.4*2)</f>
        <v>1.2000000000000002</v>
      </c>
      <c r="H63" s="269"/>
      <c r="I63" s="269"/>
      <c r="J63" s="269"/>
      <c r="K63" s="311">
        <v>2.5</v>
      </c>
      <c r="L63" s="269"/>
      <c r="M63" s="266">
        <f>G63*K63</f>
        <v>3.0000000000000004</v>
      </c>
      <c r="N63" s="266">
        <f>M63*F63</f>
        <v>36.000000000000007</v>
      </c>
      <c r="O63" s="269"/>
      <c r="P63" s="269"/>
    </row>
    <row r="64" spans="1:16">
      <c r="A64" s="269" t="s">
        <v>2741</v>
      </c>
      <c r="B64" s="269" t="s">
        <v>2742</v>
      </c>
      <c r="C64" s="269"/>
      <c r="D64" s="269"/>
      <c r="E64" s="269" t="s">
        <v>2601</v>
      </c>
      <c r="F64" s="265">
        <v>4</v>
      </c>
      <c r="G64" s="311">
        <f t="shared" ref="G64" si="9">(0.2*2)+(0.4*2)</f>
        <v>1.2000000000000002</v>
      </c>
      <c r="H64" s="269"/>
      <c r="I64" s="269"/>
      <c r="J64" s="269"/>
      <c r="K64" s="311">
        <v>2.5</v>
      </c>
      <c r="L64" s="269"/>
      <c r="M64" s="266">
        <f t="shared" ref="M64:M65" si="10">G64*K64</f>
        <v>3.0000000000000004</v>
      </c>
      <c r="N64" s="266">
        <f t="shared" ref="N64:N65" si="11">M64*F64</f>
        <v>12.000000000000002</v>
      </c>
      <c r="O64" s="269"/>
      <c r="P64" s="269"/>
    </row>
    <row r="65" spans="1:16">
      <c r="A65" s="269" t="s">
        <v>2740</v>
      </c>
      <c r="B65" s="269" t="s">
        <v>2746</v>
      </c>
      <c r="C65" s="269"/>
      <c r="D65" s="269"/>
      <c r="E65" s="269" t="s">
        <v>2644</v>
      </c>
      <c r="F65" s="265">
        <v>4</v>
      </c>
      <c r="G65" s="311">
        <f>0.2*4</f>
        <v>0.8</v>
      </c>
      <c r="H65" s="269"/>
      <c r="I65" s="269"/>
      <c r="J65" s="269"/>
      <c r="K65" s="311">
        <v>2.2999999999999998</v>
      </c>
      <c r="L65" s="269"/>
      <c r="M65" s="266">
        <f t="shared" si="10"/>
        <v>1.8399999999999999</v>
      </c>
      <c r="N65" s="266">
        <f t="shared" si="11"/>
        <v>7.3599999999999994</v>
      </c>
      <c r="O65" s="184"/>
      <c r="P65" s="184"/>
    </row>
    <row r="66" spans="1:16">
      <c r="A66" s="269" t="s">
        <v>2739</v>
      </c>
      <c r="B66" s="269" t="s">
        <v>2753</v>
      </c>
      <c r="C66" s="269"/>
      <c r="D66" s="269"/>
      <c r="E66" s="269" t="s">
        <v>2752</v>
      </c>
      <c r="F66" s="265">
        <v>2</v>
      </c>
      <c r="G66" s="311">
        <f>(0.15*2)+(0.5*2)</f>
        <v>1.3</v>
      </c>
      <c r="H66" s="269"/>
      <c r="I66" s="269"/>
      <c r="J66" s="269"/>
      <c r="K66" s="311">
        <v>2.2999999999999998</v>
      </c>
      <c r="L66" s="269"/>
      <c r="M66" s="266">
        <f t="shared" ref="M66" si="12">G66*K66</f>
        <v>2.9899999999999998</v>
      </c>
      <c r="N66" s="266">
        <f t="shared" ref="N66" si="13">M66*F66</f>
        <v>5.9799999999999995</v>
      </c>
      <c r="O66" s="184"/>
      <c r="P66" s="184"/>
    </row>
    <row r="67" spans="1:16" s="319" customFormat="1">
      <c r="A67" s="269"/>
      <c r="B67" s="269"/>
      <c r="C67" s="269"/>
      <c r="D67" s="269"/>
      <c r="E67" s="269"/>
      <c r="F67" s="265"/>
      <c r="G67" s="311"/>
      <c r="H67" s="269"/>
      <c r="I67" s="269"/>
      <c r="J67" s="269"/>
      <c r="K67" s="311"/>
      <c r="L67" s="269"/>
      <c r="M67" s="266"/>
      <c r="N67" s="266"/>
      <c r="O67" s="184"/>
      <c r="P67" s="184"/>
    </row>
    <row r="68" spans="1:16" ht="38.25">
      <c r="A68" s="153" t="s">
        <v>708</v>
      </c>
      <c r="B68" s="153" t="s">
        <v>56</v>
      </c>
      <c r="C68" s="154" t="s">
        <v>34</v>
      </c>
      <c r="D68" s="155">
        <v>151</v>
      </c>
      <c r="E68" s="156"/>
      <c r="F68" s="157"/>
      <c r="G68" s="313" t="s">
        <v>2750</v>
      </c>
      <c r="H68" s="313"/>
      <c r="I68" s="313" t="s">
        <v>2749</v>
      </c>
      <c r="J68" s="158"/>
      <c r="K68" s="316" t="s">
        <v>2751</v>
      </c>
      <c r="L68" s="158"/>
      <c r="M68" s="158"/>
      <c r="N68" s="158"/>
      <c r="O68" s="159">
        <f>SUM(N69:N72)</f>
        <v>117.2864</v>
      </c>
      <c r="P68" s="158">
        <f>D68-O68</f>
        <v>33.7136</v>
      </c>
    </row>
    <row r="69" spans="1:16">
      <c r="A69" s="184" t="s">
        <v>2452</v>
      </c>
      <c r="B69" s="269" t="s">
        <v>2743</v>
      </c>
      <c r="C69" s="185"/>
      <c r="D69" s="186"/>
      <c r="E69" s="181" t="s">
        <v>2748</v>
      </c>
      <c r="F69" s="187">
        <v>12</v>
      </c>
      <c r="G69" s="314">
        <v>1.42</v>
      </c>
      <c r="H69" s="314"/>
      <c r="I69" s="315">
        <v>0.154</v>
      </c>
      <c r="J69" s="188"/>
      <c r="K69" s="188">
        <v>26</v>
      </c>
      <c r="L69" s="188"/>
      <c r="M69" s="188">
        <f>(G69*I69)*K69</f>
        <v>5.6856799999999996</v>
      </c>
      <c r="N69" s="188">
        <f>M69*F69</f>
        <v>68.228160000000003</v>
      </c>
      <c r="O69" s="188"/>
      <c r="P69" s="188"/>
    </row>
    <row r="70" spans="1:16">
      <c r="A70" s="184" t="s">
        <v>2744</v>
      </c>
      <c r="B70" s="269" t="s">
        <v>2743</v>
      </c>
      <c r="C70" s="185"/>
      <c r="D70" s="186"/>
      <c r="E70" s="181" t="s">
        <v>2748</v>
      </c>
      <c r="F70" s="187">
        <v>4</v>
      </c>
      <c r="G70" s="314">
        <v>1.42</v>
      </c>
      <c r="H70" s="188"/>
      <c r="I70" s="315">
        <v>0.154</v>
      </c>
      <c r="J70" s="188"/>
      <c r="K70" s="188">
        <v>26</v>
      </c>
      <c r="L70" s="188"/>
      <c r="M70" s="188">
        <f>(G70*I70)*K70</f>
        <v>5.6856799999999996</v>
      </c>
      <c r="N70" s="188">
        <f>M70*F70</f>
        <v>22.742719999999998</v>
      </c>
      <c r="O70" s="188"/>
      <c r="P70" s="188"/>
    </row>
    <row r="71" spans="1:16">
      <c r="A71" s="184" t="s">
        <v>2745</v>
      </c>
      <c r="B71" s="269" t="s">
        <v>2747</v>
      </c>
      <c r="C71" s="185"/>
      <c r="D71" s="186"/>
      <c r="E71" s="181" t="s">
        <v>2754</v>
      </c>
      <c r="F71" s="187">
        <v>4</v>
      </c>
      <c r="G71" s="314">
        <v>0.68</v>
      </c>
      <c r="H71" s="188"/>
      <c r="I71" s="315">
        <v>0.154</v>
      </c>
      <c r="J71" s="188"/>
      <c r="K71" s="188">
        <v>32</v>
      </c>
      <c r="L71" s="188"/>
      <c r="M71" s="188">
        <f>(G71*I71)*K71</f>
        <v>3.3510400000000002</v>
      </c>
      <c r="N71" s="188">
        <f>M71*F71</f>
        <v>13.404160000000001</v>
      </c>
      <c r="O71" s="188"/>
      <c r="P71" s="188"/>
    </row>
    <row r="72" spans="1:16">
      <c r="A72" s="269" t="s">
        <v>2739</v>
      </c>
      <c r="B72" s="269" t="s">
        <v>2753</v>
      </c>
      <c r="C72" s="185"/>
      <c r="D72" s="186"/>
      <c r="E72" s="181" t="s">
        <v>2755</v>
      </c>
      <c r="F72" s="187">
        <v>2</v>
      </c>
      <c r="G72" s="314">
        <v>1.31</v>
      </c>
      <c r="H72" s="188"/>
      <c r="I72" s="315">
        <v>0.154</v>
      </c>
      <c r="J72" s="188"/>
      <c r="K72" s="188">
        <v>32</v>
      </c>
      <c r="L72" s="188"/>
      <c r="M72" s="188">
        <f>(G72*I72)*K72</f>
        <v>6.4556800000000001</v>
      </c>
      <c r="N72" s="188">
        <f>M72*F72</f>
        <v>12.91136</v>
      </c>
      <c r="O72" s="188"/>
      <c r="P72" s="188"/>
    </row>
    <row r="73" spans="1:16">
      <c r="A73" s="184"/>
      <c r="B73" s="184"/>
      <c r="C73" s="185"/>
      <c r="D73" s="186"/>
      <c r="E73" s="181"/>
      <c r="F73" s="187"/>
      <c r="G73" s="188"/>
      <c r="H73" s="188"/>
      <c r="I73" s="188"/>
      <c r="J73" s="188"/>
      <c r="K73" s="188"/>
      <c r="L73" s="188"/>
      <c r="M73" s="188"/>
      <c r="N73" s="188"/>
      <c r="O73" s="188"/>
      <c r="P73" s="188"/>
    </row>
    <row r="74" spans="1:16">
      <c r="A74" s="184"/>
      <c r="B74" s="184"/>
      <c r="C74" s="185"/>
      <c r="D74" s="186"/>
      <c r="E74" s="181"/>
      <c r="F74" s="187"/>
      <c r="G74" s="188"/>
      <c r="H74" s="188"/>
      <c r="I74" s="188"/>
      <c r="J74" s="188"/>
      <c r="K74" s="188"/>
      <c r="L74" s="188"/>
      <c r="M74" s="188"/>
      <c r="N74" s="188"/>
      <c r="O74" s="188"/>
      <c r="P74" s="188"/>
    </row>
    <row r="75" spans="1:16">
      <c r="A75" s="184"/>
      <c r="B75" s="184"/>
      <c r="C75" s="185"/>
      <c r="D75" s="186"/>
      <c r="E75" s="181"/>
      <c r="F75" s="187"/>
      <c r="G75" s="188"/>
      <c r="H75" s="188"/>
      <c r="I75" s="188"/>
      <c r="J75" s="188"/>
      <c r="K75" s="188"/>
      <c r="L75" s="188"/>
      <c r="M75" s="188"/>
      <c r="N75" s="188"/>
      <c r="O75" s="188"/>
      <c r="P75" s="188"/>
    </row>
    <row r="76" spans="1:16">
      <c r="A76" s="184"/>
      <c r="B76" s="184"/>
      <c r="C76" s="185"/>
      <c r="D76" s="186"/>
      <c r="E76" s="181"/>
      <c r="F76" s="187"/>
      <c r="G76" s="188"/>
      <c r="H76" s="188"/>
      <c r="I76" s="188"/>
      <c r="J76" s="188"/>
      <c r="K76" s="188"/>
      <c r="L76" s="188"/>
      <c r="M76" s="188"/>
      <c r="N76" s="188"/>
      <c r="O76" s="188"/>
      <c r="P76" s="188"/>
    </row>
    <row r="77" spans="1:16">
      <c r="A77" s="184"/>
      <c r="B77" s="184"/>
      <c r="C77" s="185"/>
      <c r="D77" s="186"/>
      <c r="E77" s="181"/>
      <c r="F77" s="187"/>
      <c r="G77" s="188"/>
      <c r="H77" s="188"/>
      <c r="I77" s="188"/>
      <c r="J77" s="188"/>
      <c r="K77" s="188"/>
      <c r="L77" s="188"/>
      <c r="M77" s="188"/>
      <c r="N77" s="188"/>
      <c r="O77" s="188"/>
      <c r="P77" s="188"/>
    </row>
    <row r="78" spans="1:16">
      <c r="A78" s="184"/>
      <c r="B78" s="184"/>
      <c r="C78" s="185"/>
      <c r="D78" s="186"/>
      <c r="E78" s="181"/>
      <c r="F78" s="187"/>
      <c r="G78" s="188"/>
      <c r="H78" s="188"/>
      <c r="I78" s="188"/>
      <c r="J78" s="188"/>
      <c r="K78" s="188"/>
      <c r="L78" s="188"/>
      <c r="M78" s="188"/>
      <c r="N78" s="188"/>
      <c r="O78" s="188"/>
      <c r="P78" s="188"/>
    </row>
    <row r="79" spans="1:16">
      <c r="A79" s="184"/>
      <c r="B79" s="184"/>
      <c r="C79" s="185"/>
      <c r="D79" s="186"/>
      <c r="E79" s="181"/>
      <c r="F79" s="187"/>
      <c r="G79" s="188"/>
      <c r="H79" s="188"/>
      <c r="I79" s="188"/>
      <c r="J79" s="188"/>
      <c r="K79" s="188"/>
      <c r="L79" s="188"/>
      <c r="M79" s="188"/>
      <c r="N79" s="188"/>
      <c r="O79" s="188"/>
      <c r="P79" s="188"/>
    </row>
    <row r="80" spans="1:16">
      <c r="A80" s="184"/>
      <c r="B80" s="184"/>
      <c r="C80" s="185"/>
      <c r="D80" s="186"/>
      <c r="E80" s="181"/>
      <c r="F80" s="187"/>
      <c r="G80" s="188"/>
      <c r="H80" s="188"/>
      <c r="I80" s="188"/>
      <c r="J80" s="188"/>
      <c r="K80" s="188"/>
      <c r="L80" s="188"/>
      <c r="M80" s="188"/>
      <c r="N80" s="188"/>
      <c r="O80" s="188"/>
      <c r="P80" s="188"/>
    </row>
    <row r="81" spans="1:16">
      <c r="A81" s="184"/>
      <c r="B81" s="184"/>
      <c r="C81" s="185"/>
      <c r="D81" s="186"/>
      <c r="E81" s="181"/>
      <c r="F81" s="187"/>
      <c r="G81" s="188"/>
      <c r="H81" s="188"/>
      <c r="I81" s="188"/>
      <c r="J81" s="188"/>
      <c r="K81" s="188"/>
      <c r="L81" s="188"/>
      <c r="M81" s="188"/>
      <c r="N81" s="188"/>
      <c r="O81" s="188"/>
      <c r="P81" s="188"/>
    </row>
    <row r="82" spans="1:16">
      <c r="A82" s="184"/>
      <c r="B82" s="184"/>
      <c r="C82" s="185"/>
      <c r="D82" s="186"/>
      <c r="E82" s="181"/>
      <c r="F82" s="187"/>
      <c r="G82" s="188"/>
      <c r="H82" s="188"/>
      <c r="I82" s="188"/>
      <c r="J82" s="188"/>
      <c r="K82" s="188"/>
      <c r="L82" s="188"/>
      <c r="M82" s="188"/>
      <c r="N82" s="188"/>
      <c r="O82" s="188"/>
      <c r="P82" s="188"/>
    </row>
    <row r="83" spans="1:16">
      <c r="A83" s="184"/>
      <c r="B83" s="184"/>
      <c r="C83" s="185"/>
      <c r="D83" s="186"/>
      <c r="E83" s="181"/>
      <c r="F83" s="187"/>
      <c r="G83" s="188"/>
      <c r="H83" s="188"/>
      <c r="I83" s="188"/>
      <c r="J83" s="188"/>
      <c r="K83" s="188"/>
      <c r="L83" s="188"/>
      <c r="M83" s="188"/>
      <c r="N83" s="188"/>
      <c r="O83" s="188"/>
      <c r="P83" s="188"/>
    </row>
    <row r="84" spans="1:16">
      <c r="A84" s="184"/>
      <c r="B84" s="184"/>
      <c r="C84" s="185"/>
      <c r="D84" s="186"/>
      <c r="E84" s="181"/>
      <c r="F84" s="187"/>
      <c r="G84" s="188"/>
      <c r="H84" s="188"/>
      <c r="I84" s="188"/>
      <c r="J84" s="188"/>
      <c r="K84" s="188"/>
      <c r="L84" s="188"/>
      <c r="M84" s="188"/>
      <c r="N84" s="188"/>
      <c r="O84" s="188"/>
      <c r="P84" s="188"/>
    </row>
    <row r="85" spans="1:16">
      <c r="A85" s="184"/>
      <c r="B85" s="184"/>
      <c r="C85" s="185"/>
      <c r="D85" s="186"/>
      <c r="E85" s="181"/>
      <c r="F85" s="187"/>
      <c r="G85" s="188"/>
      <c r="H85" s="188"/>
      <c r="I85" s="188"/>
      <c r="J85" s="188"/>
      <c r="K85" s="188"/>
      <c r="L85" s="188"/>
      <c r="M85" s="188"/>
      <c r="N85" s="188"/>
      <c r="O85" s="188"/>
      <c r="P85" s="188"/>
    </row>
    <row r="86" spans="1:16">
      <c r="A86" s="184"/>
      <c r="B86" s="184"/>
      <c r="C86" s="185"/>
      <c r="D86" s="186"/>
      <c r="E86" s="181"/>
      <c r="F86" s="187"/>
      <c r="G86" s="188"/>
      <c r="H86" s="188"/>
      <c r="I86" s="188"/>
      <c r="J86" s="188"/>
      <c r="K86" s="188"/>
      <c r="L86" s="188"/>
      <c r="M86" s="188"/>
      <c r="N86" s="188"/>
      <c r="O86" s="188"/>
      <c r="P86" s="188"/>
    </row>
    <row r="87" spans="1:16" ht="38.25">
      <c r="A87" s="153" t="s">
        <v>709</v>
      </c>
      <c r="B87" s="153" t="s">
        <v>54</v>
      </c>
      <c r="C87" s="154" t="s">
        <v>34</v>
      </c>
      <c r="D87" s="155">
        <v>402</v>
      </c>
      <c r="E87" s="156"/>
      <c r="F87" s="157"/>
      <c r="G87" s="274" t="s">
        <v>2750</v>
      </c>
      <c r="H87" s="274"/>
      <c r="I87" s="274" t="s">
        <v>2756</v>
      </c>
      <c r="J87" s="317"/>
      <c r="K87" s="318" t="s">
        <v>2757</v>
      </c>
      <c r="L87" s="158"/>
      <c r="M87" s="158"/>
      <c r="N87" s="158"/>
      <c r="O87" s="159">
        <f>SUM(N88:N91)</f>
        <v>217.55419999999998</v>
      </c>
      <c r="P87" s="158">
        <f>D87-O87</f>
        <v>184.44580000000002</v>
      </c>
    </row>
    <row r="88" spans="1:16" ht="25.9" customHeight="1">
      <c r="A88" s="184" t="s">
        <v>2452</v>
      </c>
      <c r="B88" s="269" t="s">
        <v>2743</v>
      </c>
      <c r="C88" s="185"/>
      <c r="D88" s="186"/>
      <c r="E88" s="269" t="s">
        <v>2599</v>
      </c>
      <c r="F88" s="187">
        <v>12</v>
      </c>
      <c r="G88" s="314">
        <v>2.9</v>
      </c>
      <c r="H88" s="314"/>
      <c r="I88" s="315">
        <v>0.61699999999999999</v>
      </c>
      <c r="J88" s="188"/>
      <c r="K88" s="188">
        <v>6</v>
      </c>
      <c r="L88" s="188"/>
      <c r="M88" s="188">
        <f>(G88*K88)*I88</f>
        <v>10.735799999999999</v>
      </c>
      <c r="N88" s="188">
        <f>M88*F88</f>
        <v>128.8296</v>
      </c>
      <c r="O88" s="188"/>
      <c r="P88" s="188"/>
    </row>
    <row r="89" spans="1:16">
      <c r="A89" s="184" t="s">
        <v>2744</v>
      </c>
      <c r="B89" s="269" t="s">
        <v>2743</v>
      </c>
      <c r="C89" s="185"/>
      <c r="D89" s="186"/>
      <c r="E89" s="269" t="s">
        <v>2601</v>
      </c>
      <c r="F89" s="187">
        <v>4</v>
      </c>
      <c r="G89" s="314">
        <v>2.9</v>
      </c>
      <c r="H89" s="188"/>
      <c r="I89" s="315">
        <v>0.61699999999999999</v>
      </c>
      <c r="J89" s="188"/>
      <c r="K89" s="188">
        <v>6</v>
      </c>
      <c r="L89" s="188"/>
      <c r="M89" s="188">
        <f t="shared" ref="M89:M91" si="14">(G89*K89)*I89</f>
        <v>10.735799999999999</v>
      </c>
      <c r="N89" s="188">
        <f>M89*F89</f>
        <v>42.943199999999997</v>
      </c>
      <c r="O89" s="188"/>
      <c r="P89" s="188"/>
    </row>
    <row r="90" spans="1:16">
      <c r="A90" s="184" t="s">
        <v>2745</v>
      </c>
      <c r="B90" s="269" t="s">
        <v>2747</v>
      </c>
      <c r="C90" s="185"/>
      <c r="D90" s="186"/>
      <c r="E90" s="269" t="s">
        <v>2644</v>
      </c>
      <c r="F90" s="187">
        <v>4</v>
      </c>
      <c r="G90" s="314">
        <v>2.65</v>
      </c>
      <c r="H90" s="188"/>
      <c r="I90" s="315">
        <v>0.61699999999999999</v>
      </c>
      <c r="J90" s="188"/>
      <c r="K90" s="188">
        <v>4</v>
      </c>
      <c r="L90" s="188"/>
      <c r="M90" s="188">
        <f t="shared" si="14"/>
        <v>6.5401999999999996</v>
      </c>
      <c r="N90" s="188">
        <f>M90*F90</f>
        <v>26.160799999999998</v>
      </c>
      <c r="O90" s="188"/>
      <c r="P90" s="188"/>
    </row>
    <row r="91" spans="1:16">
      <c r="A91" s="269" t="s">
        <v>2739</v>
      </c>
      <c r="B91" s="269" t="s">
        <v>2761</v>
      </c>
      <c r="C91" s="185"/>
      <c r="D91" s="186"/>
      <c r="E91" s="269" t="s">
        <v>2752</v>
      </c>
      <c r="F91" s="187">
        <v>2</v>
      </c>
      <c r="G91" s="314">
        <v>2.65</v>
      </c>
      <c r="H91" s="188"/>
      <c r="I91" s="315">
        <v>0.61699999999999999</v>
      </c>
      <c r="J91" s="188"/>
      <c r="K91" s="188">
        <v>6</v>
      </c>
      <c r="L91" s="188"/>
      <c r="M91" s="188">
        <f t="shared" si="14"/>
        <v>9.8102999999999998</v>
      </c>
      <c r="N91" s="188">
        <f>M91*F91</f>
        <v>19.6206</v>
      </c>
      <c r="O91" s="188"/>
      <c r="P91" s="188"/>
    </row>
    <row r="92" spans="1:16">
      <c r="A92" s="184"/>
      <c r="B92" s="184"/>
      <c r="C92" s="185"/>
      <c r="D92" s="186"/>
      <c r="E92" s="181"/>
      <c r="F92" s="187"/>
      <c r="G92" s="188"/>
      <c r="H92" s="188"/>
      <c r="I92" s="188"/>
      <c r="J92" s="188"/>
      <c r="K92" s="188"/>
      <c r="L92" s="188"/>
      <c r="M92" s="188"/>
      <c r="N92" s="188"/>
      <c r="O92" s="188"/>
      <c r="P92" s="188"/>
    </row>
    <row r="93" spans="1:16">
      <c r="A93" s="184"/>
      <c r="B93" s="184"/>
      <c r="C93" s="185"/>
      <c r="D93" s="186"/>
      <c r="E93" s="181"/>
      <c r="F93" s="187"/>
      <c r="G93" s="188"/>
      <c r="H93" s="188"/>
      <c r="I93" s="188"/>
      <c r="J93" s="188"/>
      <c r="K93" s="188"/>
      <c r="L93" s="188"/>
      <c r="M93" s="188"/>
      <c r="N93" s="188"/>
      <c r="O93" s="188"/>
      <c r="P93" s="188"/>
    </row>
    <row r="94" spans="1:16">
      <c r="A94" s="184"/>
      <c r="B94" s="184"/>
      <c r="C94" s="185"/>
      <c r="D94" s="186"/>
      <c r="E94" s="181"/>
      <c r="F94" s="187"/>
      <c r="G94" s="188"/>
      <c r="H94" s="188"/>
      <c r="I94" s="188"/>
      <c r="J94" s="188"/>
      <c r="K94" s="188"/>
      <c r="L94" s="188"/>
      <c r="M94" s="188"/>
      <c r="N94" s="188"/>
      <c r="O94" s="188"/>
      <c r="P94" s="188"/>
    </row>
    <row r="95" spans="1:16">
      <c r="A95" s="184"/>
      <c r="B95" s="184"/>
      <c r="C95" s="185"/>
      <c r="D95" s="186"/>
      <c r="E95" s="181"/>
      <c r="F95" s="187"/>
      <c r="G95" s="188"/>
      <c r="H95" s="188"/>
      <c r="I95" s="188"/>
      <c r="J95" s="188"/>
      <c r="K95" s="188"/>
      <c r="L95" s="188"/>
      <c r="M95" s="188"/>
      <c r="N95" s="188"/>
      <c r="O95" s="188"/>
      <c r="P95" s="188"/>
    </row>
    <row r="96" spans="1:16">
      <c r="A96" s="184"/>
      <c r="B96" s="184"/>
      <c r="C96" s="185"/>
      <c r="D96" s="186"/>
      <c r="E96" s="181"/>
      <c r="F96" s="187"/>
      <c r="G96" s="188"/>
      <c r="H96" s="188"/>
      <c r="I96" s="188"/>
      <c r="J96" s="188"/>
      <c r="K96" s="188"/>
      <c r="L96" s="188"/>
      <c r="M96" s="188"/>
      <c r="N96" s="188"/>
      <c r="O96" s="188"/>
      <c r="P96" s="188"/>
    </row>
    <row r="97" spans="1:16">
      <c r="A97" s="184"/>
      <c r="B97" s="184"/>
      <c r="C97" s="185"/>
      <c r="D97" s="186"/>
      <c r="E97" s="181"/>
      <c r="F97" s="187"/>
      <c r="G97" s="188"/>
      <c r="H97" s="188"/>
      <c r="I97" s="188"/>
      <c r="J97" s="188"/>
      <c r="K97" s="188"/>
      <c r="L97" s="188"/>
      <c r="M97" s="188"/>
      <c r="N97" s="188"/>
      <c r="O97" s="188"/>
      <c r="P97" s="188"/>
    </row>
    <row r="98" spans="1:16">
      <c r="A98" s="184"/>
      <c r="B98" s="184"/>
      <c r="C98" s="185"/>
      <c r="D98" s="186"/>
      <c r="E98" s="181"/>
      <c r="F98" s="187"/>
      <c r="G98" s="188"/>
      <c r="H98" s="188"/>
      <c r="I98" s="188"/>
      <c r="J98" s="188"/>
      <c r="K98" s="188"/>
      <c r="L98" s="188"/>
      <c r="M98" s="188"/>
      <c r="N98" s="188"/>
      <c r="O98" s="188"/>
      <c r="P98" s="188"/>
    </row>
    <row r="99" spans="1:16">
      <c r="A99" s="184"/>
      <c r="B99" s="184"/>
      <c r="C99" s="185"/>
      <c r="D99" s="186"/>
      <c r="E99" s="181"/>
      <c r="F99" s="187"/>
      <c r="G99" s="188"/>
      <c r="H99" s="188"/>
      <c r="I99" s="188"/>
      <c r="J99" s="188"/>
      <c r="K99" s="188"/>
      <c r="L99" s="188"/>
      <c r="M99" s="188"/>
      <c r="N99" s="188"/>
      <c r="O99" s="188"/>
      <c r="P99" s="188"/>
    </row>
    <row r="100" spans="1:16">
      <c r="A100" s="184"/>
      <c r="B100" s="184"/>
      <c r="C100" s="185"/>
      <c r="D100" s="186"/>
      <c r="E100" s="181"/>
      <c r="F100" s="187"/>
      <c r="G100" s="188"/>
      <c r="H100" s="188"/>
      <c r="I100" s="188"/>
      <c r="J100" s="188"/>
      <c r="K100" s="188"/>
      <c r="L100" s="188"/>
      <c r="M100" s="188"/>
      <c r="N100" s="188"/>
      <c r="O100" s="188"/>
      <c r="P100" s="188"/>
    </row>
    <row r="101" spans="1:16">
      <c r="A101" s="184"/>
      <c r="B101" s="184"/>
      <c r="C101" s="185"/>
      <c r="D101" s="186"/>
      <c r="E101" s="181"/>
      <c r="F101" s="187"/>
      <c r="G101" s="188"/>
      <c r="H101" s="188"/>
      <c r="I101" s="188"/>
      <c r="J101" s="188"/>
      <c r="K101" s="188"/>
      <c r="L101" s="188"/>
      <c r="M101" s="188"/>
      <c r="N101" s="188"/>
      <c r="O101" s="188"/>
      <c r="P101" s="188"/>
    </row>
    <row r="102" spans="1:16">
      <c r="A102" s="184"/>
      <c r="B102" s="184"/>
      <c r="C102" s="185"/>
      <c r="D102" s="186"/>
      <c r="E102" s="181"/>
      <c r="F102" s="187"/>
      <c r="G102" s="188"/>
      <c r="H102" s="188"/>
      <c r="I102" s="188"/>
      <c r="J102" s="188"/>
      <c r="K102" s="188"/>
      <c r="L102" s="188"/>
      <c r="M102" s="188"/>
      <c r="N102" s="188"/>
      <c r="O102" s="188"/>
      <c r="P102" s="188"/>
    </row>
    <row r="103" spans="1:16">
      <c r="A103" s="184"/>
      <c r="B103" s="184"/>
      <c r="C103" s="185"/>
      <c r="D103" s="186"/>
      <c r="E103" s="181"/>
      <c r="F103" s="187"/>
      <c r="G103" s="188"/>
      <c r="H103" s="188"/>
      <c r="I103" s="188"/>
      <c r="J103" s="188"/>
      <c r="K103" s="188"/>
      <c r="L103" s="188"/>
      <c r="M103" s="188"/>
      <c r="N103" s="188"/>
      <c r="O103" s="188"/>
      <c r="P103" s="188"/>
    </row>
    <row r="104" spans="1:16">
      <c r="A104" s="184"/>
      <c r="B104" s="184"/>
      <c r="C104" s="185"/>
      <c r="D104" s="186"/>
      <c r="E104" s="181"/>
      <c r="F104" s="187"/>
      <c r="G104" s="188"/>
      <c r="H104" s="188"/>
      <c r="I104" s="188"/>
      <c r="J104" s="188"/>
      <c r="K104" s="188"/>
      <c r="L104" s="188"/>
      <c r="M104" s="188"/>
      <c r="N104" s="188"/>
      <c r="O104" s="188"/>
      <c r="P104" s="188"/>
    </row>
    <row r="105" spans="1:16">
      <c r="A105" s="184"/>
      <c r="B105" s="184"/>
      <c r="C105" s="185"/>
      <c r="D105" s="186"/>
      <c r="E105" s="181"/>
      <c r="F105" s="187"/>
      <c r="G105" s="188"/>
      <c r="H105" s="188"/>
      <c r="I105" s="188"/>
      <c r="J105" s="188"/>
      <c r="K105" s="188"/>
      <c r="L105" s="188"/>
      <c r="M105" s="188"/>
      <c r="N105" s="188"/>
      <c r="O105" s="188"/>
      <c r="P105" s="188"/>
    </row>
    <row r="106" spans="1:16" s="336" customFormat="1">
      <c r="A106" s="338"/>
      <c r="B106" s="338"/>
      <c r="C106" s="339"/>
      <c r="D106" s="340"/>
      <c r="E106" s="332"/>
      <c r="F106" s="341"/>
      <c r="G106" s="334"/>
      <c r="H106" s="334"/>
      <c r="I106" s="334"/>
      <c r="J106" s="334"/>
      <c r="K106" s="334"/>
      <c r="L106" s="334"/>
      <c r="M106" s="334"/>
      <c r="N106" s="334"/>
      <c r="O106" s="334"/>
      <c r="P106" s="334"/>
    </row>
    <row r="107" spans="1:16" ht="38.25">
      <c r="A107" s="153" t="s">
        <v>710</v>
      </c>
      <c r="B107" s="153" t="s">
        <v>699</v>
      </c>
      <c r="C107" s="154" t="s">
        <v>30</v>
      </c>
      <c r="D107" s="155">
        <v>7.43</v>
      </c>
      <c r="E107" s="156"/>
      <c r="F107" s="157"/>
      <c r="G107" s="158"/>
      <c r="H107" s="158"/>
      <c r="I107" s="158"/>
      <c r="J107" s="158"/>
      <c r="K107" s="158"/>
      <c r="L107" s="158"/>
      <c r="M107" s="158"/>
      <c r="N107" s="158"/>
      <c r="O107" s="159">
        <f>SUM(N108:N111)</f>
        <v>3.9130000000000003</v>
      </c>
      <c r="P107" s="158">
        <f>D107-O107</f>
        <v>3.5169999999999995</v>
      </c>
    </row>
    <row r="108" spans="1:16" ht="28.9" customHeight="1">
      <c r="A108" s="184" t="s">
        <v>2452</v>
      </c>
      <c r="B108" s="269" t="s">
        <v>2758</v>
      </c>
      <c r="C108" s="185"/>
      <c r="D108" s="186"/>
      <c r="E108" s="269" t="s">
        <v>2599</v>
      </c>
      <c r="F108" s="187">
        <v>12</v>
      </c>
      <c r="G108" s="188">
        <v>0.2</v>
      </c>
      <c r="H108" s="188"/>
      <c r="I108" s="188">
        <v>0.4</v>
      </c>
      <c r="J108" s="188"/>
      <c r="K108" s="188">
        <v>2.5</v>
      </c>
      <c r="L108" s="188"/>
      <c r="M108" s="188">
        <f>G108*I108*K108</f>
        <v>0.20000000000000004</v>
      </c>
      <c r="N108" s="188">
        <f>M108*F108</f>
        <v>2.4000000000000004</v>
      </c>
      <c r="O108" s="188"/>
      <c r="P108" s="188"/>
    </row>
    <row r="109" spans="1:16">
      <c r="A109" s="184" t="s">
        <v>2744</v>
      </c>
      <c r="B109" s="269" t="s">
        <v>2758</v>
      </c>
      <c r="C109" s="185"/>
      <c r="D109" s="186"/>
      <c r="E109" s="269" t="s">
        <v>2601</v>
      </c>
      <c r="F109" s="187">
        <v>4</v>
      </c>
      <c r="G109" s="188">
        <v>0.2</v>
      </c>
      <c r="H109" s="188"/>
      <c r="I109" s="188">
        <v>0.4</v>
      </c>
      <c r="J109" s="188"/>
      <c r="K109" s="188">
        <v>2.5</v>
      </c>
      <c r="L109" s="188"/>
      <c r="M109" s="188">
        <f t="shared" ref="M109:M111" si="15">G109*I109*K109</f>
        <v>0.20000000000000004</v>
      </c>
      <c r="N109" s="188">
        <f t="shared" ref="N109:N111" si="16">M109*F109</f>
        <v>0.80000000000000016</v>
      </c>
      <c r="O109" s="188"/>
      <c r="P109" s="188"/>
    </row>
    <row r="110" spans="1:16">
      <c r="A110" s="184" t="s">
        <v>2745</v>
      </c>
      <c r="B110" s="269" t="s">
        <v>2759</v>
      </c>
      <c r="C110" s="185"/>
      <c r="D110" s="186"/>
      <c r="E110" s="269" t="s">
        <v>2644</v>
      </c>
      <c r="F110" s="187">
        <v>4</v>
      </c>
      <c r="G110" s="188">
        <v>0.2</v>
      </c>
      <c r="H110" s="188"/>
      <c r="I110" s="188">
        <v>0.2</v>
      </c>
      <c r="J110" s="188"/>
      <c r="K110" s="188">
        <v>2.2999999999999998</v>
      </c>
      <c r="L110" s="188"/>
      <c r="M110" s="188">
        <f t="shared" si="15"/>
        <v>9.2000000000000012E-2</v>
      </c>
      <c r="N110" s="188">
        <f t="shared" si="16"/>
        <v>0.36800000000000005</v>
      </c>
      <c r="O110" s="188"/>
      <c r="P110" s="188"/>
    </row>
    <row r="111" spans="1:16">
      <c r="A111" s="269" t="s">
        <v>2739</v>
      </c>
      <c r="B111" s="269" t="s">
        <v>2760</v>
      </c>
      <c r="C111" s="185"/>
      <c r="D111" s="186"/>
      <c r="E111" s="269" t="s">
        <v>2752</v>
      </c>
      <c r="F111" s="187">
        <v>2</v>
      </c>
      <c r="G111" s="188">
        <v>0.15</v>
      </c>
      <c r="H111" s="188"/>
      <c r="I111" s="188">
        <v>0.5</v>
      </c>
      <c r="J111" s="188"/>
      <c r="K111" s="188">
        <v>2.2999999999999998</v>
      </c>
      <c r="L111" s="188"/>
      <c r="M111" s="188">
        <f t="shared" si="15"/>
        <v>0.17249999999999999</v>
      </c>
      <c r="N111" s="188">
        <f t="shared" si="16"/>
        <v>0.34499999999999997</v>
      </c>
      <c r="O111" s="188"/>
      <c r="P111" s="188"/>
    </row>
    <row r="112" spans="1:16" s="336" customFormat="1">
      <c r="A112" s="343"/>
      <c r="B112" s="343"/>
      <c r="C112" s="339"/>
      <c r="D112" s="340"/>
      <c r="E112" s="343"/>
      <c r="F112" s="341"/>
      <c r="G112" s="334"/>
      <c r="H112" s="334"/>
      <c r="I112" s="334"/>
      <c r="J112" s="334"/>
      <c r="K112" s="334"/>
      <c r="L112" s="334"/>
      <c r="M112" s="334"/>
      <c r="N112" s="334"/>
      <c r="O112" s="334"/>
      <c r="P112" s="334"/>
    </row>
    <row r="113" spans="1:16" ht="25.5">
      <c r="A113" s="153" t="s">
        <v>711</v>
      </c>
      <c r="B113" s="153" t="s">
        <v>702</v>
      </c>
      <c r="C113" s="154" t="s">
        <v>30</v>
      </c>
      <c r="D113" s="155">
        <v>7.43</v>
      </c>
      <c r="E113" s="156"/>
      <c r="F113" s="157"/>
      <c r="G113" s="158"/>
      <c r="H113" s="158"/>
      <c r="I113" s="158"/>
      <c r="J113" s="158"/>
      <c r="K113" s="158"/>
      <c r="L113" s="158"/>
      <c r="M113" s="158"/>
      <c r="N113" s="158"/>
      <c r="O113" s="159">
        <f>N114</f>
        <v>3.9130000000000003</v>
      </c>
      <c r="P113" s="158">
        <f>D113-O113</f>
        <v>3.5169999999999995</v>
      </c>
    </row>
    <row r="114" spans="1:16">
      <c r="A114" s="184" t="s">
        <v>2457</v>
      </c>
      <c r="B114" s="184" t="s">
        <v>2458</v>
      </c>
      <c r="C114" s="185"/>
      <c r="D114" s="186"/>
      <c r="E114" s="181" t="s">
        <v>2459</v>
      </c>
      <c r="F114" s="187">
        <v>1</v>
      </c>
      <c r="G114" s="188"/>
      <c r="H114" s="188"/>
      <c r="I114" s="188"/>
      <c r="J114" s="188"/>
      <c r="K114" s="188"/>
      <c r="L114" s="188"/>
      <c r="M114" s="188">
        <f>O107</f>
        <v>3.9130000000000003</v>
      </c>
      <c r="N114" s="188">
        <f>M114*F114</f>
        <v>3.9130000000000003</v>
      </c>
      <c r="O114" s="188"/>
      <c r="P114" s="188"/>
    </row>
    <row r="115" spans="1:16" s="336" customFormat="1">
      <c r="A115" s="338"/>
      <c r="B115" s="338"/>
      <c r="C115" s="339"/>
      <c r="D115" s="340"/>
      <c r="E115" s="332"/>
      <c r="F115" s="341"/>
      <c r="G115" s="334"/>
      <c r="H115" s="334"/>
      <c r="I115" s="334"/>
      <c r="J115" s="334"/>
      <c r="K115" s="334"/>
      <c r="L115" s="334"/>
      <c r="M115" s="334"/>
      <c r="N115" s="334"/>
      <c r="O115" s="334"/>
      <c r="P115" s="334"/>
    </row>
    <row r="116" spans="1:16" ht="15">
      <c r="A116" s="148" t="s">
        <v>712</v>
      </c>
      <c r="B116" s="148" t="s">
        <v>713</v>
      </c>
      <c r="C116" s="149"/>
      <c r="D116" s="149"/>
      <c r="E116" s="149"/>
      <c r="F116" s="151"/>
      <c r="G116" s="152"/>
      <c r="H116" s="152"/>
      <c r="I116" s="152"/>
      <c r="J116" s="152"/>
      <c r="K116" s="152"/>
      <c r="L116" s="152"/>
      <c r="M116" s="152"/>
      <c r="N116" s="152"/>
      <c r="O116" s="189"/>
      <c r="P116" s="152"/>
    </row>
    <row r="117" spans="1:16" ht="38.25">
      <c r="A117" s="153" t="s">
        <v>714</v>
      </c>
      <c r="B117" s="153" t="s">
        <v>89</v>
      </c>
      <c r="C117" s="154" t="s">
        <v>25</v>
      </c>
      <c r="D117" s="155">
        <v>136</v>
      </c>
      <c r="E117" s="156"/>
      <c r="F117" s="157"/>
      <c r="G117" s="158"/>
      <c r="H117" s="158"/>
      <c r="I117" s="158"/>
      <c r="J117" s="158"/>
      <c r="K117" s="158"/>
      <c r="L117" s="158"/>
      <c r="M117" s="158"/>
      <c r="N117" s="158"/>
      <c r="O117" s="159">
        <f>N118+N119</f>
        <v>97.68</v>
      </c>
      <c r="P117" s="158">
        <f>D117-O117</f>
        <v>38.319999999999993</v>
      </c>
    </row>
    <row r="118" spans="1:16">
      <c r="A118" s="178" t="s">
        <v>2310</v>
      </c>
      <c r="B118" s="260" t="s">
        <v>2769</v>
      </c>
      <c r="C118" s="179"/>
      <c r="D118" s="180"/>
      <c r="E118" s="181" t="s">
        <v>2763</v>
      </c>
      <c r="F118" s="165">
        <v>1</v>
      </c>
      <c r="G118" s="166">
        <f>(28*2)+(20*2)</f>
        <v>96</v>
      </c>
      <c r="H118" s="188"/>
      <c r="I118" s="188"/>
      <c r="J118" s="188"/>
      <c r="K118" s="188">
        <f>(0.4+0.4)</f>
        <v>0.8</v>
      </c>
      <c r="L118" s="188"/>
      <c r="M118" s="188">
        <f>G118*K118</f>
        <v>76.800000000000011</v>
      </c>
      <c r="N118" s="188">
        <f>M118*F118</f>
        <v>76.800000000000011</v>
      </c>
      <c r="O118" s="188"/>
      <c r="P118" s="188"/>
    </row>
    <row r="119" spans="1:16">
      <c r="A119" s="178" t="s">
        <v>2313</v>
      </c>
      <c r="B119" s="260" t="s">
        <v>2738</v>
      </c>
      <c r="C119" s="179"/>
      <c r="D119" s="180"/>
      <c r="E119" s="181" t="s">
        <v>2762</v>
      </c>
      <c r="F119" s="165">
        <v>1</v>
      </c>
      <c r="G119" s="166">
        <v>26.1</v>
      </c>
      <c r="H119" s="188"/>
      <c r="I119" s="188"/>
      <c r="J119" s="188"/>
      <c r="K119" s="188">
        <f>(0.4+0.4)</f>
        <v>0.8</v>
      </c>
      <c r="L119" s="188"/>
      <c r="M119" s="188">
        <f>G119*K119</f>
        <v>20.880000000000003</v>
      </c>
      <c r="N119" s="188">
        <f>M119*F119</f>
        <v>20.880000000000003</v>
      </c>
      <c r="O119" s="188"/>
      <c r="P119" s="188"/>
    </row>
    <row r="120" spans="1:16" s="336" customFormat="1">
      <c r="A120" s="328"/>
      <c r="B120" s="329"/>
      <c r="C120" s="330"/>
      <c r="D120" s="331"/>
      <c r="E120" s="332"/>
      <c r="F120" s="333"/>
      <c r="G120" s="337"/>
      <c r="H120" s="334"/>
      <c r="I120" s="334"/>
      <c r="J120" s="334"/>
      <c r="K120" s="334"/>
      <c r="L120" s="334"/>
      <c r="M120" s="334"/>
      <c r="N120" s="334"/>
      <c r="O120" s="334"/>
      <c r="P120" s="334"/>
    </row>
    <row r="121" spans="1:16" ht="38.25">
      <c r="A121" s="153" t="s">
        <v>715</v>
      </c>
      <c r="B121" s="153" t="s">
        <v>56</v>
      </c>
      <c r="C121" s="154" t="s">
        <v>34</v>
      </c>
      <c r="D121" s="155">
        <v>174</v>
      </c>
      <c r="E121" s="156"/>
      <c r="F121" s="157"/>
      <c r="G121" s="158"/>
      <c r="H121" s="158"/>
      <c r="I121" s="158"/>
      <c r="J121" s="158"/>
      <c r="K121" s="158"/>
      <c r="L121" s="158"/>
      <c r="M121" s="158"/>
      <c r="N121" s="158"/>
      <c r="O121" s="159">
        <f>SUM(N122:N123)</f>
        <v>110.8</v>
      </c>
      <c r="P121" s="158">
        <f>D121-O121</f>
        <v>63.2</v>
      </c>
    </row>
    <row r="122" spans="1:16">
      <c r="A122" s="178" t="s">
        <v>2310</v>
      </c>
      <c r="B122" s="260" t="s">
        <v>2770</v>
      </c>
      <c r="C122" s="179"/>
      <c r="D122" s="180"/>
      <c r="E122" s="181" t="s">
        <v>2765</v>
      </c>
      <c r="F122" s="165">
        <v>1</v>
      </c>
      <c r="G122" s="166"/>
      <c r="H122" s="188"/>
      <c r="I122" s="188"/>
      <c r="J122" s="188"/>
      <c r="K122" s="188"/>
      <c r="L122" s="188"/>
      <c r="M122" s="188">
        <f>(29.4+29.1+20.5+20.5)</f>
        <v>99.5</v>
      </c>
      <c r="N122" s="188">
        <f>M122*F122</f>
        <v>99.5</v>
      </c>
      <c r="O122" s="188"/>
      <c r="P122" s="188"/>
    </row>
    <row r="123" spans="1:16">
      <c r="A123" s="178" t="s">
        <v>2313</v>
      </c>
      <c r="B123" s="260" t="s">
        <v>2738</v>
      </c>
      <c r="C123" s="179"/>
      <c r="D123" s="180"/>
      <c r="E123" s="181" t="s">
        <v>2764</v>
      </c>
      <c r="F123" s="165">
        <v>1</v>
      </c>
      <c r="G123" s="166"/>
      <c r="H123" s="188"/>
      <c r="I123" s="188"/>
      <c r="J123" s="188"/>
      <c r="K123" s="188"/>
      <c r="L123" s="188"/>
      <c r="M123" s="188">
        <f>(6.5+4.8)</f>
        <v>11.3</v>
      </c>
      <c r="N123" s="188">
        <f>M123*F123</f>
        <v>11.3</v>
      </c>
      <c r="O123" s="188"/>
      <c r="P123" s="188"/>
    </row>
    <row r="124" spans="1:16" s="336" customFormat="1">
      <c r="A124" s="328"/>
      <c r="B124" s="329"/>
      <c r="C124" s="330"/>
      <c r="D124" s="331"/>
      <c r="E124" s="332"/>
      <c r="F124" s="333"/>
      <c r="G124" s="337"/>
      <c r="H124" s="334"/>
      <c r="I124" s="334"/>
      <c r="J124" s="334"/>
      <c r="K124" s="334"/>
      <c r="L124" s="334"/>
      <c r="M124" s="334"/>
      <c r="N124" s="334"/>
      <c r="O124" s="334"/>
      <c r="P124" s="334"/>
    </row>
    <row r="125" spans="1:16" ht="38.25">
      <c r="A125" s="153" t="s">
        <v>716</v>
      </c>
      <c r="B125" s="153" t="s">
        <v>50</v>
      </c>
      <c r="C125" s="154" t="s">
        <v>34</v>
      </c>
      <c r="D125" s="155">
        <v>90.8</v>
      </c>
      <c r="E125" s="156"/>
      <c r="F125" s="157"/>
      <c r="G125" s="158"/>
      <c r="H125" s="158"/>
      <c r="I125" s="158"/>
      <c r="J125" s="158"/>
      <c r="K125" s="158"/>
      <c r="L125" s="158"/>
      <c r="M125" s="158"/>
      <c r="N125" s="158"/>
      <c r="O125" s="159">
        <f>SUM(N126+N127)</f>
        <v>5.830000000000001</v>
      </c>
      <c r="P125" s="158">
        <f>D125-O125</f>
        <v>84.97</v>
      </c>
    </row>
    <row r="126" spans="1:16">
      <c r="A126" s="178" t="s">
        <v>2310</v>
      </c>
      <c r="B126" s="260" t="s">
        <v>2770</v>
      </c>
      <c r="C126" s="179"/>
      <c r="D126" s="180"/>
      <c r="E126" s="181" t="s">
        <v>2766</v>
      </c>
      <c r="F126" s="165">
        <v>1</v>
      </c>
      <c r="G126" s="188"/>
      <c r="H126" s="188"/>
      <c r="I126" s="188"/>
      <c r="J126" s="188"/>
      <c r="K126" s="188"/>
      <c r="L126" s="188"/>
      <c r="M126" s="188">
        <f>(2.4+1.8)*1.1</f>
        <v>4.620000000000001</v>
      </c>
      <c r="N126" s="188">
        <f>M126*F126</f>
        <v>4.620000000000001</v>
      </c>
      <c r="O126" s="188"/>
      <c r="P126" s="188"/>
    </row>
    <row r="127" spans="1:16">
      <c r="A127" s="178" t="s">
        <v>2313</v>
      </c>
      <c r="B127" s="260" t="s">
        <v>2738</v>
      </c>
      <c r="C127" s="179"/>
      <c r="D127" s="180"/>
      <c r="E127" s="181" t="s">
        <v>2767</v>
      </c>
      <c r="F127" s="165">
        <v>1</v>
      </c>
      <c r="G127" s="188"/>
      <c r="H127" s="188"/>
      <c r="I127" s="188"/>
      <c r="J127" s="188"/>
      <c r="K127" s="188"/>
      <c r="L127" s="188"/>
      <c r="M127" s="188">
        <f>(0.7+0.4)*1.1</f>
        <v>1.2100000000000002</v>
      </c>
      <c r="N127" s="188">
        <f>M127*F127</f>
        <v>1.2100000000000002</v>
      </c>
      <c r="O127" s="188"/>
      <c r="P127" s="188"/>
    </row>
    <row r="128" spans="1:16" s="336" customFormat="1">
      <c r="A128" s="328"/>
      <c r="B128" s="329"/>
      <c r="C128" s="330"/>
      <c r="D128" s="331"/>
      <c r="E128" s="332"/>
      <c r="F128" s="333"/>
      <c r="G128" s="334"/>
      <c r="H128" s="334"/>
      <c r="I128" s="334"/>
      <c r="J128" s="334"/>
      <c r="K128" s="334"/>
      <c r="L128" s="334"/>
      <c r="M128" s="334"/>
      <c r="N128" s="334"/>
      <c r="O128" s="334"/>
      <c r="P128" s="334"/>
    </row>
    <row r="129" spans="1:16" ht="38.25">
      <c r="A129" s="153" t="s">
        <v>717</v>
      </c>
      <c r="B129" s="153" t="s">
        <v>52</v>
      </c>
      <c r="C129" s="154" t="s">
        <v>34</v>
      </c>
      <c r="D129" s="155">
        <v>92.3</v>
      </c>
      <c r="E129" s="156"/>
      <c r="F129" s="157"/>
      <c r="G129" s="274"/>
      <c r="H129" s="274"/>
      <c r="I129" s="274"/>
      <c r="J129" s="317"/>
      <c r="K129" s="318"/>
      <c r="L129" s="158"/>
      <c r="M129" s="158"/>
      <c r="N129" s="158"/>
      <c r="O129" s="159">
        <f>N130+N131</f>
        <v>92.29</v>
      </c>
      <c r="P129" s="158">
        <f>D129-O129</f>
        <v>9.9999999999909051E-3</v>
      </c>
    </row>
    <row r="130" spans="1:16">
      <c r="A130" s="178" t="s">
        <v>2310</v>
      </c>
      <c r="B130" s="260" t="s">
        <v>2770</v>
      </c>
      <c r="C130" s="179"/>
      <c r="D130" s="180"/>
      <c r="E130" s="181" t="s">
        <v>2771</v>
      </c>
      <c r="F130" s="165">
        <v>1</v>
      </c>
      <c r="G130" s="188"/>
      <c r="H130" s="188"/>
      <c r="I130" s="312"/>
      <c r="J130" s="188"/>
      <c r="K130" s="188"/>
      <c r="L130" s="188"/>
      <c r="M130" s="188">
        <f>(28.6+35.4+4+4)*1.1</f>
        <v>79.2</v>
      </c>
      <c r="N130" s="188">
        <f>M130*F130</f>
        <v>79.2</v>
      </c>
      <c r="O130" s="188"/>
      <c r="P130" s="188"/>
    </row>
    <row r="131" spans="1:16">
      <c r="A131" s="178" t="s">
        <v>2313</v>
      </c>
      <c r="B131" s="260" t="s">
        <v>2738</v>
      </c>
      <c r="C131" s="179"/>
      <c r="D131" s="180"/>
      <c r="E131" s="181" t="s">
        <v>2772</v>
      </c>
      <c r="F131" s="165">
        <v>1</v>
      </c>
      <c r="G131" s="188"/>
      <c r="H131" s="188"/>
      <c r="I131" s="312"/>
      <c r="J131" s="188"/>
      <c r="K131" s="188"/>
      <c r="L131" s="188"/>
      <c r="M131" s="188">
        <f>(9.7+2.2)*1.1</f>
        <v>13.09</v>
      </c>
      <c r="N131" s="188">
        <f>M131*F131</f>
        <v>13.09</v>
      </c>
      <c r="O131" s="188"/>
      <c r="P131" s="188"/>
    </row>
    <row r="132" spans="1:16" s="336" customFormat="1">
      <c r="A132" s="328"/>
      <c r="B132" s="329"/>
      <c r="C132" s="330"/>
      <c r="D132" s="331"/>
      <c r="E132" s="332"/>
      <c r="F132" s="333"/>
      <c r="G132" s="334"/>
      <c r="H132" s="334"/>
      <c r="I132" s="335"/>
      <c r="J132" s="334"/>
      <c r="K132" s="334"/>
      <c r="L132" s="334"/>
      <c r="M132" s="334"/>
      <c r="N132" s="334"/>
      <c r="O132" s="334"/>
      <c r="P132" s="334"/>
    </row>
    <row r="133" spans="1:16" ht="38.25">
      <c r="A133" s="153" t="s">
        <v>718</v>
      </c>
      <c r="B133" s="153" t="s">
        <v>54</v>
      </c>
      <c r="C133" s="154" t="s">
        <v>34</v>
      </c>
      <c r="D133" s="155">
        <v>140</v>
      </c>
      <c r="E133" s="156"/>
      <c r="F133" s="157"/>
      <c r="G133" s="158"/>
      <c r="H133" s="158"/>
      <c r="I133" s="158"/>
      <c r="J133" s="158"/>
      <c r="K133" s="158"/>
      <c r="L133" s="158"/>
      <c r="M133" s="158"/>
      <c r="N133" s="158"/>
      <c r="O133" s="159">
        <f>N134</f>
        <v>139.92000000000002</v>
      </c>
      <c r="P133" s="158">
        <f>D133-O133</f>
        <v>7.9999999999984084E-2</v>
      </c>
    </row>
    <row r="134" spans="1:16">
      <c r="A134" s="178" t="s">
        <v>2310</v>
      </c>
      <c r="B134" s="260" t="s">
        <v>2770</v>
      </c>
      <c r="C134" s="179"/>
      <c r="D134" s="180"/>
      <c r="E134" s="181" t="s">
        <v>2773</v>
      </c>
      <c r="F134" s="165">
        <v>1</v>
      </c>
      <c r="G134" s="188"/>
      <c r="H134" s="188"/>
      <c r="I134" s="188"/>
      <c r="J134" s="188"/>
      <c r="K134" s="188"/>
      <c r="L134" s="188"/>
      <c r="M134" s="188">
        <f>(21.2+19+43.5+43.5)*1.1</f>
        <v>139.92000000000002</v>
      </c>
      <c r="N134" s="188">
        <f>M134*F134</f>
        <v>139.92000000000002</v>
      </c>
      <c r="O134" s="188"/>
      <c r="P134" s="188"/>
    </row>
    <row r="135" spans="1:16" s="336" customFormat="1">
      <c r="A135" s="328"/>
      <c r="B135" s="329"/>
      <c r="C135" s="330"/>
      <c r="D135" s="331"/>
      <c r="E135" s="332"/>
      <c r="F135" s="333"/>
      <c r="G135" s="334"/>
      <c r="H135" s="334"/>
      <c r="I135" s="334"/>
      <c r="J135" s="334"/>
      <c r="K135" s="334"/>
      <c r="L135" s="334"/>
      <c r="M135" s="334"/>
      <c r="N135" s="334"/>
      <c r="O135" s="334"/>
      <c r="P135" s="334"/>
    </row>
    <row r="136" spans="1:16" ht="38.25">
      <c r="A136" s="153" t="s">
        <v>719</v>
      </c>
      <c r="B136" s="153" t="s">
        <v>721</v>
      </c>
      <c r="C136" s="154" t="s">
        <v>34</v>
      </c>
      <c r="D136" s="155">
        <v>76.400000000000006</v>
      </c>
      <c r="E136" s="156"/>
      <c r="F136" s="157"/>
      <c r="G136" s="158"/>
      <c r="H136" s="158"/>
      <c r="I136" s="158"/>
      <c r="J136" s="158"/>
      <c r="K136" s="158"/>
      <c r="L136" s="158"/>
      <c r="M136" s="158"/>
      <c r="N136" s="158"/>
      <c r="O136" s="159">
        <f>N137</f>
        <v>76.56</v>
      </c>
      <c r="P136" s="158">
        <f>D136-O136</f>
        <v>-0.15999999999999659</v>
      </c>
    </row>
    <row r="137" spans="1:16">
      <c r="A137" s="178" t="s">
        <v>2310</v>
      </c>
      <c r="B137" s="260" t="s">
        <v>2770</v>
      </c>
      <c r="C137" s="179"/>
      <c r="D137" s="180"/>
      <c r="E137" s="181" t="s">
        <v>2774</v>
      </c>
      <c r="F137" s="165">
        <v>1</v>
      </c>
      <c r="G137" s="188"/>
      <c r="H137" s="188"/>
      <c r="I137" s="188"/>
      <c r="J137" s="188"/>
      <c r="K137" s="188"/>
      <c r="L137" s="188"/>
      <c r="M137" s="188">
        <f>(34.8+34.8)*1.1</f>
        <v>76.56</v>
      </c>
      <c r="N137" s="188">
        <f>M137*F137</f>
        <v>76.56</v>
      </c>
      <c r="O137" s="188"/>
      <c r="P137" s="188"/>
    </row>
    <row r="138" spans="1:16" s="336" customFormat="1">
      <c r="A138" s="328"/>
      <c r="B138" s="329"/>
      <c r="C138" s="330"/>
      <c r="D138" s="331"/>
      <c r="E138" s="332"/>
      <c r="F138" s="333"/>
      <c r="G138" s="334"/>
      <c r="H138" s="334"/>
      <c r="I138" s="334"/>
      <c r="J138" s="334"/>
      <c r="K138" s="334"/>
      <c r="L138" s="334"/>
      <c r="M138" s="334"/>
      <c r="N138" s="334"/>
      <c r="O138" s="334"/>
      <c r="P138" s="334"/>
    </row>
    <row r="139" spans="1:16" ht="38.25">
      <c r="A139" s="153" t="s">
        <v>722</v>
      </c>
      <c r="B139" s="153" t="s">
        <v>699</v>
      </c>
      <c r="C139" s="154" t="s">
        <v>30</v>
      </c>
      <c r="D139" s="155">
        <v>11.5</v>
      </c>
      <c r="E139" s="156"/>
      <c r="F139" s="157"/>
      <c r="G139" s="158"/>
      <c r="H139" s="158"/>
      <c r="I139" s="158"/>
      <c r="J139" s="158"/>
      <c r="K139" s="158"/>
      <c r="L139" s="158"/>
      <c r="M139" s="158"/>
      <c r="N139" s="158"/>
      <c r="O139" s="159">
        <f>SUM(N140:N141)</f>
        <v>8.7040000000000006</v>
      </c>
      <c r="P139" s="158">
        <f>D139-O139</f>
        <v>2.7959999999999994</v>
      </c>
    </row>
    <row r="140" spans="1:16">
      <c r="A140" s="178" t="s">
        <v>2310</v>
      </c>
      <c r="B140" s="260" t="s">
        <v>2770</v>
      </c>
      <c r="C140" s="179"/>
      <c r="D140" s="180"/>
      <c r="E140" s="181" t="s">
        <v>2768</v>
      </c>
      <c r="F140" s="165">
        <v>1</v>
      </c>
      <c r="G140" s="188">
        <f>(20*2)+(30*2)</f>
        <v>100</v>
      </c>
      <c r="H140" s="188"/>
      <c r="I140" s="188">
        <v>0.2</v>
      </c>
      <c r="J140" s="188"/>
      <c r="K140" s="188">
        <v>0.4</v>
      </c>
      <c r="L140" s="188"/>
      <c r="M140" s="188">
        <f>G140*I140*K140</f>
        <v>8</v>
      </c>
      <c r="N140" s="188">
        <f>M140*F140</f>
        <v>8</v>
      </c>
      <c r="O140" s="188"/>
      <c r="P140" s="188"/>
    </row>
    <row r="141" spans="1:16">
      <c r="A141" s="178" t="s">
        <v>2313</v>
      </c>
      <c r="B141" s="260" t="s">
        <v>2738</v>
      </c>
      <c r="C141" s="179"/>
      <c r="D141" s="180"/>
      <c r="E141" s="181" t="s">
        <v>2762</v>
      </c>
      <c r="F141" s="165">
        <v>1</v>
      </c>
      <c r="G141" s="188">
        <f>6.11+2.69</f>
        <v>8.8000000000000007</v>
      </c>
      <c r="H141" s="188"/>
      <c r="I141" s="188">
        <v>0.2</v>
      </c>
      <c r="J141" s="188"/>
      <c r="K141" s="188">
        <v>0.4</v>
      </c>
      <c r="L141" s="188"/>
      <c r="M141" s="188">
        <f>G141*I141*K141</f>
        <v>0.70400000000000018</v>
      </c>
      <c r="N141" s="188">
        <f>M141*F141</f>
        <v>0.70400000000000018</v>
      </c>
      <c r="O141" s="188"/>
      <c r="P141" s="188"/>
    </row>
    <row r="142" spans="1:16" s="336" customFormat="1">
      <c r="A142" s="328"/>
      <c r="B142" s="329"/>
      <c r="C142" s="330"/>
      <c r="D142" s="331"/>
      <c r="E142" s="332"/>
      <c r="F142" s="333"/>
      <c r="G142" s="334"/>
      <c r="H142" s="334"/>
      <c r="I142" s="334"/>
      <c r="J142" s="334"/>
      <c r="K142" s="334"/>
      <c r="L142" s="334"/>
      <c r="M142" s="334"/>
      <c r="N142" s="334"/>
      <c r="O142" s="334"/>
      <c r="P142" s="334"/>
    </row>
    <row r="143" spans="1:16" ht="25.5">
      <c r="A143" s="153" t="s">
        <v>723</v>
      </c>
      <c r="B143" s="153" t="s">
        <v>702</v>
      </c>
      <c r="C143" s="154" t="s">
        <v>30</v>
      </c>
      <c r="D143" s="155">
        <v>11.5</v>
      </c>
      <c r="E143" s="156"/>
      <c r="F143" s="157"/>
      <c r="G143" s="158"/>
      <c r="H143" s="158"/>
      <c r="I143" s="158"/>
      <c r="J143" s="158"/>
      <c r="K143" s="158"/>
      <c r="L143" s="158"/>
      <c r="M143" s="158"/>
      <c r="N143" s="158"/>
      <c r="O143" s="159">
        <f>SUM(N144:N144)</f>
        <v>8.7040000000000006</v>
      </c>
      <c r="P143" s="158">
        <f>D143-O143</f>
        <v>2.7959999999999994</v>
      </c>
    </row>
    <row r="144" spans="1:16">
      <c r="A144" s="184" t="s">
        <v>2473</v>
      </c>
      <c r="B144" s="184" t="s">
        <v>2461</v>
      </c>
      <c r="C144" s="185"/>
      <c r="D144" s="186"/>
      <c r="E144" s="181" t="s">
        <v>2459</v>
      </c>
      <c r="F144" s="187">
        <v>1</v>
      </c>
      <c r="G144" s="188"/>
      <c r="H144" s="188"/>
      <c r="I144" s="188"/>
      <c r="J144" s="188"/>
      <c r="K144" s="188"/>
      <c r="L144" s="188"/>
      <c r="M144" s="188">
        <f>O139</f>
        <v>8.7040000000000006</v>
      </c>
      <c r="N144" s="188">
        <f>M144*F144</f>
        <v>8.7040000000000006</v>
      </c>
      <c r="O144" s="188"/>
      <c r="P144" s="188"/>
    </row>
    <row r="145" spans="1:16" s="336" customFormat="1">
      <c r="A145" s="338"/>
      <c r="B145" s="338"/>
      <c r="C145" s="339"/>
      <c r="D145" s="340"/>
      <c r="E145" s="332"/>
      <c r="F145" s="341"/>
      <c r="G145" s="334"/>
      <c r="H145" s="334"/>
      <c r="I145" s="334"/>
      <c r="J145" s="334"/>
      <c r="K145" s="334"/>
      <c r="L145" s="334"/>
      <c r="M145" s="334"/>
      <c r="N145" s="334"/>
      <c r="O145" s="334"/>
      <c r="P145" s="334"/>
    </row>
    <row r="146" spans="1:16" ht="15">
      <c r="A146" s="148" t="s">
        <v>724</v>
      </c>
      <c r="B146" s="148" t="s">
        <v>725</v>
      </c>
      <c r="C146" s="149"/>
      <c r="D146" s="149"/>
      <c r="E146" s="149"/>
      <c r="F146" s="151"/>
      <c r="G146" s="152"/>
      <c r="H146" s="152"/>
      <c r="I146" s="152"/>
      <c r="J146" s="152"/>
      <c r="K146" s="152"/>
      <c r="L146" s="152"/>
      <c r="M146" s="152"/>
      <c r="N146" s="152"/>
      <c r="O146" s="189"/>
      <c r="P146" s="152"/>
    </row>
    <row r="147" spans="1:16" ht="38.25">
      <c r="A147" s="153" t="s">
        <v>726</v>
      </c>
      <c r="B147" s="153" t="s">
        <v>728</v>
      </c>
      <c r="C147" s="154" t="s">
        <v>25</v>
      </c>
      <c r="D147" s="155">
        <v>40</v>
      </c>
      <c r="E147" s="156"/>
      <c r="F147" s="157"/>
      <c r="G147" s="158"/>
      <c r="H147" s="158"/>
      <c r="I147" s="158"/>
      <c r="J147" s="158"/>
      <c r="K147" s="158"/>
      <c r="L147" s="158"/>
      <c r="M147" s="158"/>
      <c r="N147" s="158"/>
      <c r="O147" s="159">
        <f>N148</f>
        <v>40</v>
      </c>
      <c r="P147" s="158">
        <f>D147-O147</f>
        <v>0</v>
      </c>
    </row>
    <row r="148" spans="1:16" ht="15">
      <c r="A148" s="184" t="s">
        <v>2475</v>
      </c>
      <c r="B148" s="184" t="s">
        <v>2476</v>
      </c>
      <c r="C148" s="185"/>
      <c r="D148" s="186"/>
      <c r="E148" s="181" t="s">
        <v>2410</v>
      </c>
      <c r="F148" s="165">
        <v>1</v>
      </c>
      <c r="G148" s="166"/>
      <c r="H148" s="166"/>
      <c r="I148" s="166"/>
      <c r="J148" s="166"/>
      <c r="K148" s="166"/>
      <c r="L148" s="166"/>
      <c r="M148" s="166">
        <v>40</v>
      </c>
      <c r="N148" s="166">
        <f>M148*F148</f>
        <v>40</v>
      </c>
      <c r="O148" s="167"/>
      <c r="P148" s="166"/>
    </row>
    <row r="149" spans="1:16" s="336" customFormat="1" ht="15">
      <c r="A149" s="338"/>
      <c r="B149" s="338"/>
      <c r="C149" s="339"/>
      <c r="D149" s="340"/>
      <c r="E149" s="332"/>
      <c r="F149" s="333"/>
      <c r="G149" s="337"/>
      <c r="H149" s="337"/>
      <c r="I149" s="337"/>
      <c r="J149" s="337"/>
      <c r="K149" s="337"/>
      <c r="L149" s="337"/>
      <c r="M149" s="337"/>
      <c r="N149" s="337"/>
      <c r="O149" s="342"/>
      <c r="P149" s="337"/>
    </row>
    <row r="150" spans="1:16" ht="38.25">
      <c r="A150" s="153" t="s">
        <v>729</v>
      </c>
      <c r="B150" s="153" t="s">
        <v>494</v>
      </c>
      <c r="C150" s="154" t="s">
        <v>30</v>
      </c>
      <c r="D150" s="155">
        <v>5.5</v>
      </c>
      <c r="E150" s="156"/>
      <c r="F150" s="157"/>
      <c r="G150" s="158"/>
      <c r="H150" s="158"/>
      <c r="I150" s="158"/>
      <c r="J150" s="158"/>
      <c r="K150" s="158"/>
      <c r="L150" s="158"/>
      <c r="M150" s="158"/>
      <c r="N150" s="158"/>
      <c r="O150" s="159">
        <f>N151</f>
        <v>5.5</v>
      </c>
      <c r="P150" s="158">
        <f>D150-O150</f>
        <v>0</v>
      </c>
    </row>
    <row r="151" spans="1:16">
      <c r="A151" s="184" t="s">
        <v>2477</v>
      </c>
      <c r="B151" s="184" t="s">
        <v>2476</v>
      </c>
      <c r="C151" s="185"/>
      <c r="D151" s="186"/>
      <c r="E151" s="181" t="s">
        <v>2410</v>
      </c>
      <c r="F151" s="187">
        <v>1</v>
      </c>
      <c r="G151" s="188"/>
      <c r="H151" s="188"/>
      <c r="I151" s="188"/>
      <c r="J151" s="188"/>
      <c r="K151" s="188"/>
      <c r="L151" s="188"/>
      <c r="M151" s="188">
        <v>5.5</v>
      </c>
      <c r="N151" s="188">
        <f>F151*M151</f>
        <v>5.5</v>
      </c>
      <c r="O151" s="188"/>
      <c r="P151" s="188"/>
    </row>
    <row r="152" spans="1:16" s="336" customFormat="1">
      <c r="A152" s="338"/>
      <c r="B152" s="338"/>
      <c r="C152" s="339"/>
      <c r="D152" s="340"/>
      <c r="E152" s="332"/>
      <c r="F152" s="341"/>
      <c r="G152" s="334"/>
      <c r="H152" s="334"/>
      <c r="I152" s="334"/>
      <c r="J152" s="334"/>
      <c r="K152" s="334"/>
      <c r="L152" s="334"/>
      <c r="M152" s="334"/>
      <c r="N152" s="334"/>
      <c r="O152" s="334"/>
      <c r="P152" s="334"/>
    </row>
    <row r="153" spans="1:16" ht="25.5">
      <c r="A153" s="153" t="s">
        <v>730</v>
      </c>
      <c r="B153" s="153" t="s">
        <v>702</v>
      </c>
      <c r="C153" s="154" t="s">
        <v>30</v>
      </c>
      <c r="D153" s="155">
        <v>5.5</v>
      </c>
      <c r="E153" s="156"/>
      <c r="F153" s="157"/>
      <c r="G153" s="158"/>
      <c r="H153" s="158"/>
      <c r="I153" s="158"/>
      <c r="J153" s="158"/>
      <c r="K153" s="158"/>
      <c r="L153" s="158"/>
      <c r="M153" s="158"/>
      <c r="N153" s="158"/>
      <c r="O153" s="159">
        <f>N154</f>
        <v>5.5</v>
      </c>
      <c r="P153" s="158">
        <f>D153-O153</f>
        <v>0</v>
      </c>
    </row>
    <row r="154" spans="1:16">
      <c r="A154" s="184" t="s">
        <v>2478</v>
      </c>
      <c r="B154" s="184" t="s">
        <v>2476</v>
      </c>
      <c r="C154" s="185"/>
      <c r="D154" s="186"/>
      <c r="E154" s="181" t="s">
        <v>2459</v>
      </c>
      <c r="F154" s="187">
        <v>1</v>
      </c>
      <c r="G154" s="188"/>
      <c r="H154" s="188"/>
      <c r="I154" s="188"/>
      <c r="J154" s="188"/>
      <c r="K154" s="188"/>
      <c r="L154" s="188"/>
      <c r="M154" s="188">
        <f>N151</f>
        <v>5.5</v>
      </c>
      <c r="N154" s="188">
        <f>F154*M154</f>
        <v>5.5</v>
      </c>
      <c r="O154" s="188"/>
      <c r="P154" s="188"/>
    </row>
    <row r="155" spans="1:16" s="336" customFormat="1">
      <c r="A155" s="338"/>
      <c r="B155" s="338"/>
      <c r="C155" s="339"/>
      <c r="D155" s="340"/>
      <c r="E155" s="332"/>
      <c r="F155" s="341"/>
      <c r="G155" s="334"/>
      <c r="H155" s="334"/>
      <c r="I155" s="334"/>
      <c r="J155" s="334"/>
      <c r="K155" s="334"/>
      <c r="L155" s="334"/>
      <c r="M155" s="334"/>
      <c r="N155" s="334"/>
      <c r="O155" s="334"/>
      <c r="P155" s="334"/>
    </row>
    <row r="156" spans="1:16" ht="38.25">
      <c r="A156" s="153" t="s">
        <v>731</v>
      </c>
      <c r="B156" s="153" t="s">
        <v>50</v>
      </c>
      <c r="C156" s="154" t="s">
        <v>34</v>
      </c>
      <c r="D156" s="155">
        <v>160.80000000000001</v>
      </c>
      <c r="E156" s="156"/>
      <c r="F156" s="157"/>
      <c r="G156" s="158"/>
      <c r="H156" s="158"/>
      <c r="I156" s="158"/>
      <c r="J156" s="158"/>
      <c r="K156" s="158"/>
      <c r="L156" s="158"/>
      <c r="M156" s="158"/>
      <c r="N156" s="158"/>
      <c r="O156" s="159">
        <f>N157</f>
        <v>160.80000000000001</v>
      </c>
      <c r="P156" s="158">
        <f>D156-O156</f>
        <v>0</v>
      </c>
    </row>
    <row r="157" spans="1:16">
      <c r="A157" s="184" t="s">
        <v>2479</v>
      </c>
      <c r="B157" s="184" t="s">
        <v>2476</v>
      </c>
      <c r="C157" s="185"/>
      <c r="D157" s="186"/>
      <c r="E157" s="181" t="s">
        <v>2410</v>
      </c>
      <c r="F157" s="187">
        <v>1</v>
      </c>
      <c r="G157" s="188"/>
      <c r="H157" s="188"/>
      <c r="I157" s="188"/>
      <c r="J157" s="188"/>
      <c r="K157" s="188"/>
      <c r="L157" s="188"/>
      <c r="M157" s="188">
        <v>160.80000000000001</v>
      </c>
      <c r="N157" s="188">
        <f>F157*M157</f>
        <v>160.80000000000001</v>
      </c>
      <c r="O157" s="188"/>
      <c r="P157" s="188"/>
    </row>
    <row r="158" spans="1:16" s="336" customFormat="1">
      <c r="A158" s="338"/>
      <c r="B158" s="338"/>
      <c r="C158" s="339"/>
      <c r="D158" s="340"/>
      <c r="E158" s="332"/>
      <c r="F158" s="341"/>
      <c r="G158" s="334"/>
      <c r="H158" s="334"/>
      <c r="I158" s="334"/>
      <c r="J158" s="334"/>
      <c r="K158" s="334"/>
      <c r="L158" s="334"/>
      <c r="M158" s="334"/>
      <c r="N158" s="334"/>
      <c r="O158" s="334"/>
      <c r="P158" s="334"/>
    </row>
    <row r="159" spans="1:16" ht="38.25">
      <c r="A159" s="153" t="s">
        <v>732</v>
      </c>
      <c r="B159" s="153" t="s">
        <v>52</v>
      </c>
      <c r="C159" s="154" t="s">
        <v>34</v>
      </c>
      <c r="D159" s="155">
        <v>28.4</v>
      </c>
      <c r="E159" s="156"/>
      <c r="F159" s="157"/>
      <c r="G159" s="158"/>
      <c r="H159" s="158"/>
      <c r="I159" s="158"/>
      <c r="J159" s="158"/>
      <c r="K159" s="158"/>
      <c r="L159" s="158"/>
      <c r="M159" s="158"/>
      <c r="N159" s="158"/>
      <c r="O159" s="159">
        <f>N160</f>
        <v>28.4</v>
      </c>
      <c r="P159" s="158">
        <f>D159-O159</f>
        <v>0</v>
      </c>
    </row>
    <row r="160" spans="1:16">
      <c r="A160" s="184" t="s">
        <v>2480</v>
      </c>
      <c r="B160" s="184" t="s">
        <v>2476</v>
      </c>
      <c r="C160" s="185"/>
      <c r="D160" s="186"/>
      <c r="E160" s="181" t="s">
        <v>2410</v>
      </c>
      <c r="F160" s="187">
        <v>1</v>
      </c>
      <c r="G160" s="188"/>
      <c r="H160" s="188"/>
      <c r="I160" s="188"/>
      <c r="J160" s="188"/>
      <c r="K160" s="188"/>
      <c r="L160" s="188"/>
      <c r="M160" s="188">
        <v>28.4</v>
      </c>
      <c r="N160" s="188">
        <f>F160*M160</f>
        <v>28.4</v>
      </c>
      <c r="O160" s="188"/>
      <c r="P160" s="188"/>
    </row>
    <row r="161" spans="1:16" s="336" customFormat="1">
      <c r="A161" s="338"/>
      <c r="B161" s="338"/>
      <c r="C161" s="339"/>
      <c r="D161" s="340"/>
      <c r="E161" s="332"/>
      <c r="F161" s="341"/>
      <c r="G161" s="334"/>
      <c r="H161" s="334"/>
      <c r="I161" s="334"/>
      <c r="J161" s="334"/>
      <c r="K161" s="334"/>
      <c r="L161" s="334"/>
      <c r="M161" s="334"/>
      <c r="N161" s="334"/>
      <c r="O161" s="334"/>
      <c r="P161" s="334"/>
    </row>
    <row r="162" spans="1:16" ht="38.25">
      <c r="A162" s="153" t="s">
        <v>733</v>
      </c>
      <c r="B162" s="153" t="s">
        <v>56</v>
      </c>
      <c r="C162" s="154" t="s">
        <v>34</v>
      </c>
      <c r="D162" s="155">
        <v>72.599999999999994</v>
      </c>
      <c r="E162" s="156"/>
      <c r="F162" s="157"/>
      <c r="G162" s="158"/>
      <c r="H162" s="158"/>
      <c r="I162" s="158"/>
      <c r="J162" s="158"/>
      <c r="K162" s="158"/>
      <c r="L162" s="158"/>
      <c r="M162" s="158"/>
      <c r="N162" s="158"/>
      <c r="O162" s="159">
        <f>N163</f>
        <v>72.599999999999994</v>
      </c>
      <c r="P162" s="158">
        <f>D162-O162</f>
        <v>0</v>
      </c>
    </row>
    <row r="163" spans="1:16">
      <c r="A163" s="184" t="s">
        <v>2481</v>
      </c>
      <c r="B163" s="184" t="s">
        <v>2476</v>
      </c>
      <c r="C163" s="185"/>
      <c r="D163" s="186"/>
      <c r="E163" s="181" t="s">
        <v>2410</v>
      </c>
      <c r="F163" s="187">
        <v>1</v>
      </c>
      <c r="G163" s="188"/>
      <c r="H163" s="188"/>
      <c r="I163" s="188"/>
      <c r="J163" s="188"/>
      <c r="K163" s="188"/>
      <c r="L163" s="188"/>
      <c r="M163" s="188">
        <v>72.599999999999994</v>
      </c>
      <c r="N163" s="188">
        <f>F163*M163</f>
        <v>72.599999999999994</v>
      </c>
      <c r="O163" s="188"/>
      <c r="P163" s="188"/>
    </row>
    <row r="164" spans="1:16" s="336" customFormat="1">
      <c r="A164" s="338"/>
      <c r="B164" s="338"/>
      <c r="C164" s="339"/>
      <c r="D164" s="340"/>
      <c r="E164" s="332"/>
      <c r="F164" s="341"/>
      <c r="G164" s="334"/>
      <c r="H164" s="334"/>
      <c r="I164" s="334"/>
      <c r="J164" s="334"/>
      <c r="K164" s="334"/>
      <c r="L164" s="334"/>
      <c r="M164" s="334"/>
      <c r="N164" s="334"/>
      <c r="O164" s="334"/>
      <c r="P164" s="334"/>
    </row>
    <row r="165" spans="1:16" ht="15">
      <c r="A165" s="148" t="s">
        <v>59</v>
      </c>
      <c r="B165" s="148" t="s">
        <v>649</v>
      </c>
      <c r="C165" s="149"/>
      <c r="D165" s="149"/>
      <c r="E165" s="149"/>
      <c r="F165" s="151"/>
      <c r="G165" s="152"/>
      <c r="H165" s="152"/>
      <c r="I165" s="152"/>
      <c r="J165" s="152"/>
      <c r="K165" s="152"/>
      <c r="L165" s="152"/>
      <c r="M165" s="152"/>
      <c r="N165" s="152"/>
      <c r="O165" s="189"/>
      <c r="P165" s="152"/>
    </row>
    <row r="166" spans="1:16" ht="51">
      <c r="A166" s="153" t="s">
        <v>60</v>
      </c>
      <c r="B166" s="153" t="s">
        <v>735</v>
      </c>
      <c r="C166" s="154" t="s">
        <v>25</v>
      </c>
      <c r="D166" s="155">
        <v>148.44999999999999</v>
      </c>
      <c r="E166" s="156"/>
      <c r="F166" s="157"/>
      <c r="G166" s="158"/>
      <c r="H166" s="158"/>
      <c r="I166" s="158"/>
      <c r="J166" s="158"/>
      <c r="K166" s="158"/>
      <c r="L166" s="158"/>
      <c r="M166" s="158"/>
      <c r="N166" s="158"/>
      <c r="O166" s="159">
        <f>SUM(N167:N174)</f>
        <v>107.67399999999999</v>
      </c>
      <c r="P166" s="158">
        <f>D166-O166</f>
        <v>40.775999999999996</v>
      </c>
    </row>
    <row r="167" spans="1:16">
      <c r="A167" s="184" t="s">
        <v>2482</v>
      </c>
      <c r="B167" s="184" t="s">
        <v>2705</v>
      </c>
      <c r="C167" s="185"/>
      <c r="D167" s="186"/>
      <c r="E167" s="181"/>
      <c r="F167" s="187">
        <v>1</v>
      </c>
      <c r="G167" s="188">
        <v>26.1</v>
      </c>
      <c r="H167" s="188"/>
      <c r="I167" s="188">
        <v>1.3</v>
      </c>
      <c r="J167" s="188"/>
      <c r="K167" s="188"/>
      <c r="L167" s="188"/>
      <c r="M167" s="188">
        <f>G167*I167</f>
        <v>33.93</v>
      </c>
      <c r="N167" s="188">
        <f>M167*F167</f>
        <v>33.93</v>
      </c>
      <c r="O167" s="188"/>
      <c r="P167" s="188"/>
    </row>
    <row r="168" spans="1:16">
      <c r="A168" s="184" t="s">
        <v>2484</v>
      </c>
      <c r="B168" s="184" t="s">
        <v>2706</v>
      </c>
      <c r="C168" s="185"/>
      <c r="D168" s="186"/>
      <c r="E168" s="181"/>
      <c r="F168" s="187">
        <v>1</v>
      </c>
      <c r="G168" s="188">
        <v>18.2</v>
      </c>
      <c r="H168" s="188"/>
      <c r="I168" s="188">
        <v>1.3</v>
      </c>
      <c r="J168" s="188"/>
      <c r="K168" s="188"/>
      <c r="L168" s="188"/>
      <c r="M168" s="188">
        <f t="shared" ref="M168:M171" si="17">G168*I168</f>
        <v>23.66</v>
      </c>
      <c r="N168" s="188">
        <f t="shared" ref="N168:N171" si="18">M168*F168</f>
        <v>23.66</v>
      </c>
      <c r="O168" s="188"/>
      <c r="P168" s="188"/>
    </row>
    <row r="169" spans="1:16">
      <c r="A169" s="184" t="s">
        <v>2486</v>
      </c>
      <c r="B169" s="184" t="s">
        <v>2707</v>
      </c>
      <c r="C169" s="185"/>
      <c r="D169" s="186"/>
      <c r="E169" s="181"/>
      <c r="F169" s="187">
        <v>1</v>
      </c>
      <c r="G169" s="188">
        <v>18.2</v>
      </c>
      <c r="H169" s="188"/>
      <c r="I169" s="188">
        <v>1.3</v>
      </c>
      <c r="J169" s="188"/>
      <c r="K169" s="188"/>
      <c r="L169" s="188"/>
      <c r="M169" s="188">
        <f t="shared" si="17"/>
        <v>23.66</v>
      </c>
      <c r="N169" s="188">
        <f t="shared" si="18"/>
        <v>23.66</v>
      </c>
      <c r="O169" s="188"/>
      <c r="P169" s="188"/>
    </row>
    <row r="170" spans="1:16">
      <c r="A170" s="184" t="s">
        <v>2488</v>
      </c>
      <c r="B170" s="184" t="s">
        <v>2708</v>
      </c>
      <c r="C170" s="185"/>
      <c r="D170" s="186"/>
      <c r="E170" s="181"/>
      <c r="F170" s="187">
        <v>1</v>
      </c>
      <c r="G170" s="188">
        <v>20.55</v>
      </c>
      <c r="H170" s="188"/>
      <c r="I170" s="188">
        <v>1.3</v>
      </c>
      <c r="J170" s="188"/>
      <c r="K170" s="188"/>
      <c r="L170" s="188"/>
      <c r="M170" s="188">
        <f t="shared" si="17"/>
        <v>26.715000000000003</v>
      </c>
      <c r="N170" s="188">
        <f t="shared" si="18"/>
        <v>26.715000000000003</v>
      </c>
      <c r="O170" s="188"/>
      <c r="P170" s="188"/>
    </row>
    <row r="171" spans="1:16">
      <c r="A171" s="184" t="s">
        <v>2782</v>
      </c>
      <c r="B171" s="184" t="s">
        <v>2801</v>
      </c>
      <c r="C171" s="185"/>
      <c r="D171" s="186"/>
      <c r="E171" s="181"/>
      <c r="F171" s="187">
        <v>1</v>
      </c>
      <c r="G171" s="188">
        <v>11.58</v>
      </c>
      <c r="H171" s="188"/>
      <c r="I171" s="188">
        <v>2.5</v>
      </c>
      <c r="J171" s="188"/>
      <c r="K171" s="188"/>
      <c r="L171" s="188"/>
      <c r="M171" s="188">
        <f t="shared" si="17"/>
        <v>28.95</v>
      </c>
      <c r="N171" s="188">
        <f t="shared" si="18"/>
        <v>28.95</v>
      </c>
      <c r="O171" s="188"/>
      <c r="P171" s="188"/>
    </row>
    <row r="172" spans="1:16">
      <c r="A172" s="184" t="s">
        <v>2803</v>
      </c>
      <c r="B172" s="184" t="s">
        <v>76</v>
      </c>
      <c r="C172" s="185"/>
      <c r="D172" s="186"/>
      <c r="E172" s="181" t="s">
        <v>2498</v>
      </c>
      <c r="F172" s="187">
        <v>-5</v>
      </c>
      <c r="G172" s="188"/>
      <c r="H172" s="188"/>
      <c r="I172" s="188">
        <v>1.5</v>
      </c>
      <c r="J172" s="188"/>
      <c r="K172" s="188">
        <v>2.5</v>
      </c>
      <c r="L172" s="188"/>
      <c r="M172" s="188">
        <f>K172*I172</f>
        <v>3.75</v>
      </c>
      <c r="N172" s="188">
        <f>M172*F172</f>
        <v>-18.75</v>
      </c>
      <c r="O172" s="188"/>
      <c r="P172" s="188"/>
    </row>
    <row r="173" spans="1:16">
      <c r="A173" s="184" t="s">
        <v>2804</v>
      </c>
      <c r="B173" s="184" t="s">
        <v>76</v>
      </c>
      <c r="C173" s="185"/>
      <c r="D173" s="186"/>
      <c r="E173" s="181" t="s">
        <v>2500</v>
      </c>
      <c r="F173" s="187">
        <v>-3</v>
      </c>
      <c r="G173" s="188"/>
      <c r="H173" s="188"/>
      <c r="I173" s="188">
        <v>1.2</v>
      </c>
      <c r="J173" s="188"/>
      <c r="K173" s="188">
        <v>2.5</v>
      </c>
      <c r="L173" s="188"/>
      <c r="M173" s="188">
        <f t="shared" ref="M173:M174" si="19">K173*I173</f>
        <v>3</v>
      </c>
      <c r="N173" s="188">
        <f t="shared" ref="N173:N174" si="20">M173*F173</f>
        <v>-9</v>
      </c>
      <c r="O173" s="188"/>
      <c r="P173" s="188"/>
    </row>
    <row r="174" spans="1:16">
      <c r="A174" s="184" t="s">
        <v>2783</v>
      </c>
      <c r="B174" s="184" t="s">
        <v>76</v>
      </c>
      <c r="C174" s="185"/>
      <c r="D174" s="186"/>
      <c r="E174" s="181" t="s">
        <v>2502</v>
      </c>
      <c r="F174" s="187">
        <v>-1</v>
      </c>
      <c r="G174" s="188"/>
      <c r="H174" s="188"/>
      <c r="I174" s="188">
        <v>0.7</v>
      </c>
      <c r="J174" s="188"/>
      <c r="K174" s="188">
        <v>2.13</v>
      </c>
      <c r="L174" s="188"/>
      <c r="M174" s="188">
        <f t="shared" si="19"/>
        <v>1.4909999999999999</v>
      </c>
      <c r="N174" s="188">
        <f t="shared" si="20"/>
        <v>-1.4909999999999999</v>
      </c>
      <c r="O174" s="188"/>
      <c r="P174" s="188"/>
    </row>
    <row r="175" spans="1:16" ht="38.25" hidden="1">
      <c r="A175" s="184" t="s">
        <v>2783</v>
      </c>
      <c r="B175" s="153" t="s">
        <v>737</v>
      </c>
      <c r="C175" s="154" t="s">
        <v>25</v>
      </c>
      <c r="D175" s="155">
        <v>191.54</v>
      </c>
      <c r="E175" s="156"/>
      <c r="F175" s="157"/>
      <c r="G175" s="158"/>
      <c r="H175" s="158"/>
      <c r="I175" s="158"/>
      <c r="J175" s="158"/>
      <c r="K175" s="158"/>
      <c r="L175" s="158"/>
      <c r="M175" s="158"/>
      <c r="N175" s="158"/>
      <c r="O175" s="159">
        <f>SUM(N176:N177)</f>
        <v>191.54000000000002</v>
      </c>
      <c r="P175" s="158">
        <f>D175-O175</f>
        <v>0</v>
      </c>
    </row>
    <row r="176" spans="1:16" hidden="1">
      <c r="A176" s="184" t="s">
        <v>2784</v>
      </c>
      <c r="B176" s="184" t="s">
        <v>2491</v>
      </c>
      <c r="C176" s="185"/>
      <c r="D176" s="186"/>
      <c r="E176" s="181" t="s">
        <v>2492</v>
      </c>
      <c r="F176" s="187">
        <v>2</v>
      </c>
      <c r="G176" s="188"/>
      <c r="H176" s="188"/>
      <c r="I176" s="188"/>
      <c r="J176" s="188"/>
      <c r="K176" s="188"/>
      <c r="L176" s="188"/>
      <c r="M176" s="188">
        <v>58.95</v>
      </c>
      <c r="N176" s="188">
        <f>M176*F176</f>
        <v>117.9</v>
      </c>
      <c r="O176" s="188"/>
      <c r="P176" s="188"/>
    </row>
    <row r="177" spans="1:16" hidden="1">
      <c r="A177" s="184" t="s">
        <v>2785</v>
      </c>
      <c r="B177" s="184" t="s">
        <v>2494</v>
      </c>
      <c r="C177" s="185"/>
      <c r="D177" s="186"/>
      <c r="E177" s="181" t="s">
        <v>2492</v>
      </c>
      <c r="F177" s="187">
        <v>2</v>
      </c>
      <c r="G177" s="188"/>
      <c r="H177" s="188"/>
      <c r="I177" s="188"/>
      <c r="J177" s="188"/>
      <c r="K177" s="188"/>
      <c r="L177" s="188"/>
      <c r="M177" s="188">
        <v>36.82</v>
      </c>
      <c r="N177" s="188">
        <f>M177*F177</f>
        <v>73.64</v>
      </c>
      <c r="O177" s="188"/>
      <c r="P177" s="188"/>
    </row>
    <row r="178" spans="1:16" ht="25.5" hidden="1">
      <c r="A178" s="184" t="s">
        <v>2786</v>
      </c>
      <c r="B178" s="153" t="s">
        <v>739</v>
      </c>
      <c r="C178" s="154" t="s">
        <v>71</v>
      </c>
      <c r="D178" s="155">
        <v>2.12</v>
      </c>
      <c r="E178" s="156"/>
      <c r="F178" s="157"/>
      <c r="G178" s="158"/>
      <c r="H178" s="158"/>
      <c r="I178" s="158"/>
      <c r="J178" s="158"/>
      <c r="K178" s="158"/>
      <c r="L178" s="158"/>
      <c r="M178" s="158"/>
      <c r="N178" s="158"/>
      <c r="O178" s="159">
        <f>N179</f>
        <v>2.12</v>
      </c>
      <c r="P178" s="158">
        <f>D178-O178</f>
        <v>0</v>
      </c>
    </row>
    <row r="179" spans="1:16" hidden="1">
      <c r="A179" s="184" t="s">
        <v>2787</v>
      </c>
      <c r="B179" s="184" t="s">
        <v>2496</v>
      </c>
      <c r="C179" s="185"/>
      <c r="D179" s="186"/>
      <c r="E179" s="181"/>
      <c r="F179" s="187">
        <v>1</v>
      </c>
      <c r="G179" s="188"/>
      <c r="H179" s="188"/>
      <c r="I179" s="188"/>
      <c r="J179" s="188"/>
      <c r="K179" s="188"/>
      <c r="L179" s="188"/>
      <c r="M179" s="188">
        <v>2.12</v>
      </c>
      <c r="N179" s="188">
        <f>M179*F179</f>
        <v>2.12</v>
      </c>
      <c r="O179" s="188"/>
      <c r="P179" s="188"/>
    </row>
    <row r="180" spans="1:16" ht="25.5" hidden="1">
      <c r="A180" s="184" t="s">
        <v>2788</v>
      </c>
      <c r="B180" s="153" t="s">
        <v>741</v>
      </c>
      <c r="C180" s="154" t="s">
        <v>71</v>
      </c>
      <c r="D180" s="155">
        <v>15.95</v>
      </c>
      <c r="E180" s="156"/>
      <c r="F180" s="157"/>
      <c r="G180" s="158"/>
      <c r="H180" s="158"/>
      <c r="I180" s="158"/>
      <c r="J180" s="158"/>
      <c r="K180" s="158"/>
      <c r="L180" s="158"/>
      <c r="M180" s="158"/>
      <c r="N180" s="158"/>
      <c r="O180" s="159">
        <f>SUM(N181:N183)</f>
        <v>15.95</v>
      </c>
      <c r="P180" s="158">
        <f>D180-O180</f>
        <v>0</v>
      </c>
    </row>
    <row r="181" spans="1:16" hidden="1">
      <c r="A181" s="184" t="s">
        <v>2789</v>
      </c>
      <c r="B181" s="184" t="s">
        <v>2498</v>
      </c>
      <c r="C181" s="185"/>
      <c r="D181" s="186"/>
      <c r="E181" s="181"/>
      <c r="F181" s="187">
        <v>5</v>
      </c>
      <c r="G181" s="188"/>
      <c r="H181" s="188"/>
      <c r="I181" s="188"/>
      <c r="J181" s="188"/>
      <c r="K181" s="188"/>
      <c r="L181" s="188"/>
      <c r="M181" s="188">
        <v>1.9</v>
      </c>
      <c r="N181" s="188">
        <f>M181*F181</f>
        <v>9.5</v>
      </c>
      <c r="O181" s="188"/>
      <c r="P181" s="188"/>
    </row>
    <row r="182" spans="1:16" hidden="1">
      <c r="A182" s="184" t="s">
        <v>2790</v>
      </c>
      <c r="B182" s="184" t="s">
        <v>2500</v>
      </c>
      <c r="C182" s="185"/>
      <c r="D182" s="186"/>
      <c r="E182" s="181"/>
      <c r="F182" s="187">
        <v>3</v>
      </c>
      <c r="G182" s="188"/>
      <c r="H182" s="188"/>
      <c r="I182" s="188"/>
      <c r="J182" s="188"/>
      <c r="K182" s="188"/>
      <c r="L182" s="188"/>
      <c r="M182" s="188">
        <v>1.75</v>
      </c>
      <c r="N182" s="188">
        <f t="shared" ref="N182:N183" si="21">M182*F182</f>
        <v>5.25</v>
      </c>
      <c r="O182" s="188"/>
      <c r="P182" s="188"/>
    </row>
    <row r="183" spans="1:16" hidden="1">
      <c r="A183" s="184" t="s">
        <v>2791</v>
      </c>
      <c r="B183" s="184" t="s">
        <v>2502</v>
      </c>
      <c r="C183" s="185"/>
      <c r="D183" s="186"/>
      <c r="E183" s="181"/>
      <c r="F183" s="187">
        <v>1</v>
      </c>
      <c r="G183" s="188"/>
      <c r="H183" s="188"/>
      <c r="I183" s="188"/>
      <c r="J183" s="188"/>
      <c r="K183" s="188"/>
      <c r="L183" s="188"/>
      <c r="M183" s="188">
        <v>1.2</v>
      </c>
      <c r="N183" s="188">
        <f t="shared" si="21"/>
        <v>1.2</v>
      </c>
      <c r="O183" s="188"/>
      <c r="P183" s="188"/>
    </row>
    <row r="184" spans="1:16" ht="25.5" hidden="1">
      <c r="A184" s="184" t="s">
        <v>2792</v>
      </c>
      <c r="B184" s="153" t="s">
        <v>743</v>
      </c>
      <c r="C184" s="154" t="s">
        <v>71</v>
      </c>
      <c r="D184" s="155">
        <v>2.12</v>
      </c>
      <c r="E184" s="156"/>
      <c r="F184" s="157"/>
      <c r="G184" s="158"/>
      <c r="H184" s="158"/>
      <c r="I184" s="158"/>
      <c r="J184" s="158"/>
      <c r="K184" s="158"/>
      <c r="L184" s="158"/>
      <c r="M184" s="158"/>
      <c r="N184" s="158"/>
      <c r="O184" s="159">
        <f>N185</f>
        <v>2.12</v>
      </c>
      <c r="P184" s="158">
        <f>D184-O184</f>
        <v>0</v>
      </c>
    </row>
    <row r="185" spans="1:16" hidden="1">
      <c r="A185" s="184" t="s">
        <v>2793</v>
      </c>
      <c r="B185" s="184" t="s">
        <v>2504</v>
      </c>
      <c r="C185" s="185"/>
      <c r="D185" s="186"/>
      <c r="E185" s="181" t="s">
        <v>2505</v>
      </c>
      <c r="F185" s="187">
        <v>1</v>
      </c>
      <c r="G185" s="188"/>
      <c r="H185" s="188"/>
      <c r="I185" s="188"/>
      <c r="J185" s="188"/>
      <c r="K185" s="188"/>
      <c r="L185" s="188"/>
      <c r="M185" s="188">
        <v>2.12</v>
      </c>
      <c r="N185" s="188">
        <f>M185*F185</f>
        <v>2.12</v>
      </c>
      <c r="O185" s="188"/>
      <c r="P185" s="188"/>
    </row>
    <row r="186" spans="1:16" ht="15" hidden="1">
      <c r="A186" s="184" t="s">
        <v>2794</v>
      </c>
      <c r="B186" s="148" t="s">
        <v>76</v>
      </c>
      <c r="C186" s="149"/>
      <c r="D186" s="149"/>
      <c r="E186" s="149"/>
      <c r="F186" s="151"/>
      <c r="G186" s="152"/>
      <c r="H186" s="152"/>
      <c r="I186" s="152"/>
      <c r="J186" s="152"/>
      <c r="K186" s="152"/>
      <c r="L186" s="152"/>
      <c r="M186" s="152"/>
      <c r="N186" s="152"/>
      <c r="O186" s="152"/>
      <c r="P186" s="152"/>
    </row>
    <row r="187" spans="1:16" ht="15" hidden="1">
      <c r="A187" s="184" t="s">
        <v>2795</v>
      </c>
      <c r="B187" s="148" t="s">
        <v>745</v>
      </c>
      <c r="C187" s="149"/>
      <c r="D187" s="149"/>
      <c r="E187" s="149"/>
      <c r="F187" s="151"/>
      <c r="G187" s="152"/>
      <c r="H187" s="152"/>
      <c r="I187" s="152"/>
      <c r="J187" s="152"/>
      <c r="K187" s="152"/>
      <c r="L187" s="152"/>
      <c r="M187" s="152"/>
      <c r="N187" s="152"/>
      <c r="O187" s="152"/>
      <c r="P187" s="152"/>
    </row>
    <row r="188" spans="1:16" ht="38.25" hidden="1">
      <c r="A188" s="184" t="s">
        <v>2796</v>
      </c>
      <c r="B188" s="153" t="s">
        <v>91</v>
      </c>
      <c r="C188" s="154" t="s">
        <v>25</v>
      </c>
      <c r="D188" s="155">
        <v>1.49</v>
      </c>
      <c r="E188" s="156"/>
      <c r="F188" s="157"/>
      <c r="G188" s="158"/>
      <c r="H188" s="158"/>
      <c r="I188" s="158"/>
      <c r="J188" s="158"/>
      <c r="K188" s="158"/>
      <c r="L188" s="158"/>
      <c r="M188" s="158"/>
      <c r="N188" s="158"/>
      <c r="O188" s="159">
        <f>N189</f>
        <v>1.4909999999999999</v>
      </c>
      <c r="P188" s="158">
        <f>D188-O188</f>
        <v>-9.9999999999988987E-4</v>
      </c>
    </row>
    <row r="189" spans="1:16" hidden="1">
      <c r="A189" s="184" t="s">
        <v>2797</v>
      </c>
      <c r="B189" s="184" t="s">
        <v>2502</v>
      </c>
      <c r="C189" s="185"/>
      <c r="D189" s="186"/>
      <c r="E189" s="181" t="s">
        <v>2505</v>
      </c>
      <c r="F189" s="187">
        <v>1</v>
      </c>
      <c r="G189" s="188">
        <v>0.7</v>
      </c>
      <c r="H189" s="188"/>
      <c r="I189" s="188">
        <v>2.13</v>
      </c>
      <c r="J189" s="188"/>
      <c r="K189" s="188"/>
      <c r="L189" s="188"/>
      <c r="M189" s="188">
        <f>G189*I189</f>
        <v>1.4909999999999999</v>
      </c>
      <c r="N189" s="188">
        <f>M189*F189</f>
        <v>1.4909999999999999</v>
      </c>
      <c r="O189" s="188"/>
      <c r="P189" s="188"/>
    </row>
    <row r="190" spans="1:16" ht="25.5" hidden="1">
      <c r="A190" s="184" t="s">
        <v>2798</v>
      </c>
      <c r="B190" s="153" t="s">
        <v>749</v>
      </c>
      <c r="C190" s="154" t="s">
        <v>25</v>
      </c>
      <c r="D190" s="155">
        <v>27.75</v>
      </c>
      <c r="E190" s="156"/>
      <c r="F190" s="157"/>
      <c r="G190" s="158"/>
      <c r="H190" s="158"/>
      <c r="I190" s="158"/>
      <c r="J190" s="158"/>
      <c r="K190" s="158"/>
      <c r="L190" s="158"/>
      <c r="M190" s="158"/>
      <c r="N190" s="158"/>
      <c r="O190" s="159">
        <f>SUM(N191:N192)</f>
        <v>27.75</v>
      </c>
      <c r="P190" s="158">
        <f>D190-O190</f>
        <v>0</v>
      </c>
    </row>
    <row r="191" spans="1:16" hidden="1">
      <c r="A191" s="184" t="s">
        <v>2799</v>
      </c>
      <c r="B191" s="184" t="s">
        <v>2498</v>
      </c>
      <c r="C191" s="185"/>
      <c r="D191" s="186"/>
      <c r="E191" s="181" t="s">
        <v>2505</v>
      </c>
      <c r="F191" s="187">
        <v>5</v>
      </c>
      <c r="G191" s="188">
        <v>1.5</v>
      </c>
      <c r="H191" s="188"/>
      <c r="I191" s="188">
        <v>2.5</v>
      </c>
      <c r="J191" s="188"/>
      <c r="K191" s="188"/>
      <c r="L191" s="188"/>
      <c r="M191" s="188">
        <f>G191*I191</f>
        <v>3.75</v>
      </c>
      <c r="N191" s="188">
        <f>M191*F191</f>
        <v>18.75</v>
      </c>
      <c r="O191" s="188"/>
      <c r="P191" s="188"/>
    </row>
    <row r="192" spans="1:16" hidden="1">
      <c r="A192" s="184" t="s">
        <v>2800</v>
      </c>
      <c r="B192" s="184" t="s">
        <v>2500</v>
      </c>
      <c r="C192" s="185"/>
      <c r="D192" s="186"/>
      <c r="E192" s="181" t="s">
        <v>2505</v>
      </c>
      <c r="F192" s="187">
        <v>3</v>
      </c>
      <c r="G192" s="188">
        <v>1.2</v>
      </c>
      <c r="H192" s="188"/>
      <c r="I192" s="188">
        <v>2.5</v>
      </c>
      <c r="J192" s="188"/>
      <c r="K192" s="188"/>
      <c r="L192" s="188"/>
      <c r="M192" s="188">
        <f>G192*I192</f>
        <v>3</v>
      </c>
      <c r="N192" s="188">
        <f>M192*F192</f>
        <v>9</v>
      </c>
      <c r="O192" s="188"/>
      <c r="P192" s="188"/>
    </row>
    <row r="193" spans="1:16" s="336" customFormat="1">
      <c r="A193" s="338"/>
      <c r="B193" s="338"/>
      <c r="C193" s="339"/>
      <c r="D193" s="340"/>
      <c r="E193" s="332"/>
      <c r="F193" s="341"/>
      <c r="G193" s="334"/>
      <c r="H193" s="334"/>
      <c r="I193" s="334"/>
      <c r="J193" s="334"/>
      <c r="K193" s="334"/>
      <c r="L193" s="334"/>
      <c r="M193" s="334"/>
      <c r="N193" s="334"/>
      <c r="O193" s="334"/>
      <c r="P193" s="334"/>
    </row>
    <row r="194" spans="1:16" ht="15">
      <c r="A194" s="148" t="s">
        <v>651</v>
      </c>
      <c r="B194" s="148" t="s">
        <v>72</v>
      </c>
      <c r="C194" s="149"/>
      <c r="D194" s="149"/>
      <c r="E194" s="149"/>
      <c r="F194" s="151"/>
      <c r="G194" s="152"/>
      <c r="H194" s="152"/>
      <c r="I194" s="152"/>
      <c r="J194" s="152"/>
      <c r="K194" s="152"/>
      <c r="L194" s="152"/>
      <c r="M194" s="152"/>
      <c r="N194" s="152"/>
      <c r="O194" s="189"/>
      <c r="P194" s="152"/>
    </row>
    <row r="195" spans="1:16" ht="15">
      <c r="A195" s="148" t="s">
        <v>750</v>
      </c>
      <c r="B195" s="148" t="s">
        <v>751</v>
      </c>
      <c r="C195" s="149"/>
      <c r="D195" s="149"/>
      <c r="E195" s="149"/>
      <c r="F195" s="151"/>
      <c r="G195" s="152"/>
      <c r="H195" s="152"/>
      <c r="I195" s="152"/>
      <c r="J195" s="152"/>
      <c r="K195" s="152"/>
      <c r="L195" s="152"/>
      <c r="M195" s="152"/>
      <c r="N195" s="152"/>
      <c r="O195" s="189"/>
      <c r="P195" s="152"/>
    </row>
    <row r="196" spans="1:16" ht="51">
      <c r="A196" s="153" t="s">
        <v>752</v>
      </c>
      <c r="B196" s="153" t="s">
        <v>754</v>
      </c>
      <c r="C196" s="154" t="s">
        <v>34</v>
      </c>
      <c r="D196" s="155">
        <v>4972</v>
      </c>
      <c r="E196" s="156"/>
      <c r="F196" s="157"/>
      <c r="G196" s="158"/>
      <c r="H196" s="158"/>
      <c r="I196" s="158"/>
      <c r="J196" s="158"/>
      <c r="K196" s="158"/>
      <c r="L196" s="158"/>
      <c r="M196" s="158"/>
      <c r="N196" s="158"/>
      <c r="O196" s="159">
        <f>N197</f>
        <v>4972</v>
      </c>
      <c r="P196" s="158">
        <f>D196-O196</f>
        <v>0</v>
      </c>
    </row>
    <row r="197" spans="1:16">
      <c r="A197" s="184" t="s">
        <v>2509</v>
      </c>
      <c r="B197" s="184" t="s">
        <v>2510</v>
      </c>
      <c r="C197" s="185"/>
      <c r="D197" s="186"/>
      <c r="E197" s="181" t="s">
        <v>2511</v>
      </c>
      <c r="F197" s="187">
        <v>1</v>
      </c>
      <c r="G197" s="188"/>
      <c r="H197" s="188"/>
      <c r="I197" s="188"/>
      <c r="J197" s="188"/>
      <c r="K197" s="188"/>
      <c r="L197" s="188"/>
      <c r="M197" s="188">
        <v>4972</v>
      </c>
      <c r="N197" s="188">
        <f>F197*M197</f>
        <v>4972</v>
      </c>
      <c r="O197" s="188"/>
      <c r="P197" s="188"/>
    </row>
    <row r="198" spans="1:16" ht="25.5" hidden="1">
      <c r="A198" s="153" t="s">
        <v>755</v>
      </c>
      <c r="B198" s="153" t="s">
        <v>757</v>
      </c>
      <c r="C198" s="154" t="s">
        <v>25</v>
      </c>
      <c r="D198" s="155" t="s">
        <v>1165</v>
      </c>
      <c r="E198" s="156"/>
      <c r="F198" s="157"/>
      <c r="G198" s="158"/>
      <c r="H198" s="158"/>
      <c r="I198" s="158"/>
      <c r="J198" s="158"/>
      <c r="K198" s="158"/>
      <c r="L198" s="158"/>
      <c r="M198" s="158"/>
      <c r="N198" s="158"/>
      <c r="O198" s="159">
        <f>N199</f>
        <v>690.97499999999991</v>
      </c>
      <c r="P198" s="158">
        <f>D198-O198</f>
        <v>5.0000000001091394E-3</v>
      </c>
    </row>
    <row r="199" spans="1:16" hidden="1">
      <c r="A199" s="184" t="s">
        <v>2512</v>
      </c>
      <c r="B199" s="184" t="s">
        <v>2513</v>
      </c>
      <c r="C199" s="185"/>
      <c r="D199" s="186"/>
      <c r="E199" s="181" t="s">
        <v>2505</v>
      </c>
      <c r="F199" s="187">
        <v>1</v>
      </c>
      <c r="G199" s="188">
        <v>27.75</v>
      </c>
      <c r="H199" s="188"/>
      <c r="I199" s="188">
        <v>24.9</v>
      </c>
      <c r="J199" s="188"/>
      <c r="K199" s="188"/>
      <c r="L199" s="188"/>
      <c r="M199" s="188">
        <f>G199*I199</f>
        <v>690.97499999999991</v>
      </c>
      <c r="N199" s="188">
        <f>M199*F199</f>
        <v>690.97499999999991</v>
      </c>
      <c r="O199" s="188"/>
      <c r="P199" s="188"/>
    </row>
    <row r="200" spans="1:16" ht="51" hidden="1">
      <c r="A200" s="153" t="s">
        <v>758</v>
      </c>
      <c r="B200" s="153" t="s">
        <v>95</v>
      </c>
      <c r="C200" s="154" t="s">
        <v>71</v>
      </c>
      <c r="D200" s="155">
        <v>36</v>
      </c>
      <c r="E200" s="156"/>
      <c r="F200" s="157"/>
      <c r="G200" s="158"/>
      <c r="H200" s="158"/>
      <c r="I200" s="158"/>
      <c r="J200" s="158"/>
      <c r="K200" s="158"/>
      <c r="L200" s="158"/>
      <c r="M200" s="158"/>
      <c r="N200" s="158"/>
      <c r="O200" s="159">
        <f>N201</f>
        <v>36</v>
      </c>
      <c r="P200" s="158">
        <f>D200-O200</f>
        <v>0</v>
      </c>
    </row>
    <row r="201" spans="1:16" hidden="1">
      <c r="A201" s="184" t="s">
        <v>2514</v>
      </c>
      <c r="B201" s="184" t="s">
        <v>2515</v>
      </c>
      <c r="C201" s="185"/>
      <c r="D201" s="186"/>
      <c r="E201" s="181" t="s">
        <v>2516</v>
      </c>
      <c r="F201" s="187">
        <v>1</v>
      </c>
      <c r="G201" s="188"/>
      <c r="H201" s="188"/>
      <c r="I201" s="188"/>
      <c r="J201" s="188"/>
      <c r="K201" s="188"/>
      <c r="L201" s="188"/>
      <c r="M201" s="188">
        <v>36</v>
      </c>
      <c r="N201" s="188">
        <f>M201*F201</f>
        <v>36</v>
      </c>
      <c r="O201" s="188"/>
      <c r="P201" s="188"/>
    </row>
    <row r="202" spans="1:16" ht="25.5" hidden="1">
      <c r="A202" s="153" t="s">
        <v>759</v>
      </c>
      <c r="B202" s="153" t="s">
        <v>74</v>
      </c>
      <c r="C202" s="154" t="s">
        <v>25</v>
      </c>
      <c r="D202" s="155" t="s">
        <v>1402</v>
      </c>
      <c r="E202" s="156"/>
      <c r="F202" s="157"/>
      <c r="G202" s="158"/>
      <c r="H202" s="158"/>
      <c r="I202" s="158"/>
      <c r="J202" s="158"/>
      <c r="K202" s="158"/>
      <c r="L202" s="158"/>
      <c r="M202" s="158"/>
      <c r="N202" s="158"/>
      <c r="O202" s="159">
        <f>N203</f>
        <v>6.48</v>
      </c>
      <c r="P202" s="158">
        <f>D202-O202</f>
        <v>0</v>
      </c>
    </row>
    <row r="203" spans="1:16" hidden="1">
      <c r="A203" s="184" t="s">
        <v>2517</v>
      </c>
      <c r="B203" s="184" t="s">
        <v>2518</v>
      </c>
      <c r="C203" s="185"/>
      <c r="D203" s="192" t="s">
        <v>638</v>
      </c>
      <c r="E203" s="181" t="s">
        <v>2519</v>
      </c>
      <c r="F203" s="187">
        <v>1</v>
      </c>
      <c r="G203" s="188"/>
      <c r="H203" s="188"/>
      <c r="I203" s="188"/>
      <c r="J203" s="188"/>
      <c r="K203" s="188"/>
      <c r="L203" s="188"/>
      <c r="M203" s="188">
        <v>6.48</v>
      </c>
      <c r="N203" s="188">
        <f>M203*F203</f>
        <v>6.48</v>
      </c>
      <c r="O203" s="188"/>
      <c r="P203" s="188"/>
    </row>
    <row r="204" spans="1:16" ht="25.5" hidden="1">
      <c r="A204" s="153" t="s">
        <v>760</v>
      </c>
      <c r="B204" s="153" t="s">
        <v>762</v>
      </c>
      <c r="C204" s="154" t="s">
        <v>25</v>
      </c>
      <c r="D204" s="155" t="s">
        <v>1380</v>
      </c>
      <c r="E204" s="156"/>
      <c r="F204" s="157"/>
      <c r="G204" s="158"/>
      <c r="H204" s="158"/>
      <c r="I204" s="158"/>
      <c r="J204" s="158"/>
      <c r="K204" s="158"/>
      <c r="L204" s="158"/>
      <c r="M204" s="158"/>
      <c r="N204" s="158"/>
      <c r="O204" s="159">
        <f>N205</f>
        <v>29.12</v>
      </c>
      <c r="P204" s="158">
        <f>D204-O204</f>
        <v>0</v>
      </c>
    </row>
    <row r="205" spans="1:16" hidden="1">
      <c r="A205" s="184" t="s">
        <v>2520</v>
      </c>
      <c r="B205" s="184" t="s">
        <v>2521</v>
      </c>
      <c r="C205" s="185"/>
      <c r="D205" s="186"/>
      <c r="E205" s="181" t="s">
        <v>2505</v>
      </c>
      <c r="F205" s="187">
        <v>1</v>
      </c>
      <c r="G205" s="188"/>
      <c r="H205" s="188"/>
      <c r="I205" s="188"/>
      <c r="J205" s="188"/>
      <c r="K205" s="188"/>
      <c r="L205" s="188"/>
      <c r="M205" s="188">
        <v>29.12</v>
      </c>
      <c r="N205" s="188">
        <f>M205*F205</f>
        <v>29.12</v>
      </c>
      <c r="O205" s="188"/>
      <c r="P205" s="188"/>
    </row>
    <row r="206" spans="1:16" s="336" customFormat="1">
      <c r="A206" s="338"/>
      <c r="B206" s="338"/>
      <c r="C206" s="339"/>
      <c r="D206" s="340"/>
      <c r="E206" s="332"/>
      <c r="F206" s="341"/>
      <c r="G206" s="334"/>
      <c r="H206" s="334"/>
      <c r="I206" s="334"/>
      <c r="J206" s="334"/>
      <c r="K206" s="334"/>
      <c r="L206" s="334"/>
      <c r="M206" s="334"/>
      <c r="N206" s="334"/>
      <c r="O206" s="334"/>
      <c r="P206" s="334"/>
    </row>
    <row r="207" spans="1:16" ht="15">
      <c r="A207" s="148" t="s">
        <v>652</v>
      </c>
      <c r="B207" s="148" t="s">
        <v>653</v>
      </c>
      <c r="C207" s="149"/>
      <c r="D207" s="149"/>
      <c r="E207" s="149"/>
      <c r="F207" s="151"/>
      <c r="G207" s="152"/>
      <c r="H207" s="152"/>
      <c r="I207" s="152"/>
      <c r="J207" s="152"/>
      <c r="K207" s="152"/>
      <c r="L207" s="152"/>
      <c r="M207" s="152"/>
      <c r="N207" s="152"/>
      <c r="O207" s="189"/>
      <c r="P207" s="152"/>
    </row>
    <row r="208" spans="1:16" ht="38.25">
      <c r="A208" s="153" t="s">
        <v>763</v>
      </c>
      <c r="B208" s="153" t="s">
        <v>765</v>
      </c>
      <c r="C208" s="154" t="s">
        <v>25</v>
      </c>
      <c r="D208" s="155" t="s">
        <v>2522</v>
      </c>
      <c r="E208" s="156"/>
      <c r="F208" s="157"/>
      <c r="G208" s="158"/>
      <c r="H208" s="158"/>
      <c r="I208" s="158"/>
      <c r="J208" s="158"/>
      <c r="K208" s="158"/>
      <c r="L208" s="158"/>
      <c r="M208" s="158"/>
      <c r="N208" s="158"/>
      <c r="O208" s="159">
        <f>SUM(N209:N216)</f>
        <v>338.48299999999995</v>
      </c>
      <c r="P208" s="158">
        <f>D208-O208</f>
        <v>124.62700000000007</v>
      </c>
    </row>
    <row r="209" spans="1:16">
      <c r="A209" s="184" t="s">
        <v>2523</v>
      </c>
      <c r="B209" s="184" t="s">
        <v>2705</v>
      </c>
      <c r="C209" s="185"/>
      <c r="D209" s="186"/>
      <c r="E209" s="181"/>
      <c r="F209" s="187">
        <v>2</v>
      </c>
      <c r="G209" s="188">
        <v>27.3</v>
      </c>
      <c r="H209" s="188"/>
      <c r="I209" s="188">
        <v>1.7</v>
      </c>
      <c r="J209" s="188"/>
      <c r="K209" s="188"/>
      <c r="L209" s="188"/>
      <c r="M209" s="188">
        <f>G209*I209</f>
        <v>46.41</v>
      </c>
      <c r="N209" s="188">
        <f>M209*F209</f>
        <v>92.82</v>
      </c>
      <c r="O209" s="188"/>
      <c r="P209" s="188"/>
    </row>
    <row r="210" spans="1:16">
      <c r="A210" s="184" t="s">
        <v>2525</v>
      </c>
      <c r="B210" s="184" t="s">
        <v>2706</v>
      </c>
      <c r="C210" s="185"/>
      <c r="D210" s="186"/>
      <c r="E210" s="181"/>
      <c r="F210" s="187">
        <v>2</v>
      </c>
      <c r="G210" s="188">
        <v>19.75</v>
      </c>
      <c r="H210" s="188"/>
      <c r="I210" s="188">
        <v>1.7</v>
      </c>
      <c r="J210" s="188"/>
      <c r="K210" s="188"/>
      <c r="L210" s="188"/>
      <c r="M210" s="188">
        <f t="shared" ref="M210:M212" si="22">G210*I210</f>
        <v>33.574999999999996</v>
      </c>
      <c r="N210" s="188">
        <f t="shared" ref="N210:N212" si="23">M210*F210</f>
        <v>67.149999999999991</v>
      </c>
      <c r="O210" s="188"/>
      <c r="P210" s="188"/>
    </row>
    <row r="211" spans="1:16">
      <c r="A211" s="184" t="s">
        <v>2527</v>
      </c>
      <c r="B211" s="184" t="s">
        <v>2707</v>
      </c>
      <c r="C211" s="185"/>
      <c r="D211" s="186"/>
      <c r="E211" s="181"/>
      <c r="F211" s="187">
        <v>2</v>
      </c>
      <c r="G211" s="188">
        <v>19.75</v>
      </c>
      <c r="H211" s="188"/>
      <c r="I211" s="188">
        <v>1.7</v>
      </c>
      <c r="J211" s="188"/>
      <c r="K211" s="188"/>
      <c r="L211" s="188"/>
      <c r="M211" s="188">
        <f t="shared" si="22"/>
        <v>33.574999999999996</v>
      </c>
      <c r="N211" s="188">
        <f t="shared" si="23"/>
        <v>67.149999999999991</v>
      </c>
      <c r="O211" s="188"/>
      <c r="P211" s="188"/>
    </row>
    <row r="212" spans="1:16">
      <c r="A212" s="184" t="s">
        <v>2529</v>
      </c>
      <c r="B212" s="184" t="s">
        <v>2708</v>
      </c>
      <c r="C212" s="185"/>
      <c r="D212" s="186"/>
      <c r="E212" s="181"/>
      <c r="F212" s="187">
        <v>2</v>
      </c>
      <c r="G212" s="188">
        <v>21.6</v>
      </c>
      <c r="H212" s="188"/>
      <c r="I212" s="188">
        <v>1.7</v>
      </c>
      <c r="J212" s="188"/>
      <c r="K212" s="188"/>
      <c r="L212" s="188"/>
      <c r="M212" s="188">
        <f t="shared" si="22"/>
        <v>36.72</v>
      </c>
      <c r="N212" s="188">
        <f t="shared" si="23"/>
        <v>73.44</v>
      </c>
      <c r="O212" s="188"/>
      <c r="P212" s="188"/>
    </row>
    <row r="213" spans="1:16">
      <c r="A213" s="184" t="s">
        <v>2530</v>
      </c>
      <c r="B213" s="184" t="s">
        <v>2801</v>
      </c>
      <c r="C213" s="185"/>
      <c r="D213" s="186"/>
      <c r="E213" s="181"/>
      <c r="F213" s="187">
        <v>2</v>
      </c>
      <c r="G213" s="188">
        <f>G171</f>
        <v>11.58</v>
      </c>
      <c r="H213" s="188"/>
      <c r="I213" s="188">
        <v>2.9</v>
      </c>
      <c r="J213" s="188"/>
      <c r="K213" s="188"/>
      <c r="L213" s="188"/>
      <c r="M213" s="188">
        <f t="shared" ref="M213" si="24">G213*I213</f>
        <v>33.582000000000001</v>
      </c>
      <c r="N213" s="188">
        <f t="shared" ref="N213" si="25">M213*F213</f>
        <v>67.164000000000001</v>
      </c>
      <c r="O213" s="188"/>
      <c r="P213" s="188"/>
    </row>
    <row r="214" spans="1:16">
      <c r="A214" s="184" t="s">
        <v>2531</v>
      </c>
      <c r="B214" s="184" t="s">
        <v>76</v>
      </c>
      <c r="C214" s="185"/>
      <c r="D214" s="186"/>
      <c r="E214" s="181" t="s">
        <v>2498</v>
      </c>
      <c r="F214" s="187">
        <v>-5</v>
      </c>
      <c r="G214" s="188"/>
      <c r="H214" s="188"/>
      <c r="I214" s="188">
        <v>1.5</v>
      </c>
      <c r="J214" s="188"/>
      <c r="K214" s="188">
        <v>2.5</v>
      </c>
      <c r="L214" s="188"/>
      <c r="M214" s="188">
        <f>K214*I214</f>
        <v>3.75</v>
      </c>
      <c r="N214" s="188">
        <f>M214*F214</f>
        <v>-18.75</v>
      </c>
      <c r="O214" s="188"/>
      <c r="P214" s="188"/>
    </row>
    <row r="215" spans="1:16">
      <c r="A215" s="184" t="s">
        <v>2805</v>
      </c>
      <c r="B215" s="184" t="s">
        <v>76</v>
      </c>
      <c r="C215" s="185"/>
      <c r="D215" s="186"/>
      <c r="E215" s="181" t="s">
        <v>2500</v>
      </c>
      <c r="F215" s="187">
        <v>-3</v>
      </c>
      <c r="G215" s="188"/>
      <c r="H215" s="188"/>
      <c r="I215" s="188">
        <v>1.2</v>
      </c>
      <c r="J215" s="188"/>
      <c r="K215" s="188">
        <v>2.5</v>
      </c>
      <c r="L215" s="188"/>
      <c r="M215" s="188">
        <f t="shared" ref="M215:M216" si="26">K215*I215</f>
        <v>3</v>
      </c>
      <c r="N215" s="188">
        <f t="shared" ref="N215:N216" si="27">M215*F215</f>
        <v>-9</v>
      </c>
      <c r="O215" s="188"/>
      <c r="P215" s="188"/>
    </row>
    <row r="216" spans="1:16">
      <c r="A216" s="184" t="s">
        <v>2806</v>
      </c>
      <c r="B216" s="184" t="s">
        <v>76</v>
      </c>
      <c r="C216" s="185"/>
      <c r="D216" s="186"/>
      <c r="E216" s="181" t="s">
        <v>2502</v>
      </c>
      <c r="F216" s="187">
        <v>-1</v>
      </c>
      <c r="G216" s="188"/>
      <c r="H216" s="188"/>
      <c r="I216" s="188">
        <v>0.7</v>
      </c>
      <c r="J216" s="188"/>
      <c r="K216" s="188">
        <v>2.13</v>
      </c>
      <c r="L216" s="188"/>
      <c r="M216" s="188">
        <f t="shared" si="26"/>
        <v>1.4909999999999999</v>
      </c>
      <c r="N216" s="188">
        <f t="shared" si="27"/>
        <v>-1.4909999999999999</v>
      </c>
      <c r="O216" s="188"/>
      <c r="P216" s="188"/>
    </row>
    <row r="217" spans="1:16" s="336" customFormat="1">
      <c r="A217" s="338"/>
      <c r="B217" s="338"/>
      <c r="C217" s="339"/>
      <c r="D217" s="340"/>
      <c r="E217" s="332"/>
      <c r="F217" s="341"/>
      <c r="G217" s="334"/>
      <c r="H217" s="334"/>
      <c r="I217" s="334"/>
      <c r="J217" s="334"/>
      <c r="K217" s="334"/>
      <c r="L217" s="334"/>
      <c r="M217" s="334"/>
      <c r="N217" s="334"/>
      <c r="O217" s="334"/>
      <c r="P217" s="334"/>
    </row>
    <row r="218" spans="1:16" ht="51">
      <c r="A218" s="153" t="s">
        <v>766</v>
      </c>
      <c r="B218" s="153" t="s">
        <v>395</v>
      </c>
      <c r="C218" s="154" t="s">
        <v>25</v>
      </c>
      <c r="D218" s="155" t="s">
        <v>2522</v>
      </c>
      <c r="E218" s="156"/>
      <c r="F218" s="157"/>
      <c r="G218" s="158"/>
      <c r="H218" s="158"/>
      <c r="I218" s="158"/>
      <c r="J218" s="158"/>
      <c r="K218" s="158"/>
      <c r="L218" s="158"/>
      <c r="M218" s="158"/>
      <c r="N218" s="158"/>
      <c r="O218" s="159">
        <f>SUM(N219:N226)</f>
        <v>470.65899999999999</v>
      </c>
      <c r="P218" s="158">
        <f>D218-O218</f>
        <v>-7.5489999999999782</v>
      </c>
    </row>
    <row r="219" spans="1:16">
      <c r="A219" s="184" t="s">
        <v>2532</v>
      </c>
      <c r="B219" s="184" t="s">
        <v>2778</v>
      </c>
      <c r="C219" s="185"/>
      <c r="D219" s="186"/>
      <c r="E219" s="181"/>
      <c r="F219" s="187">
        <v>2</v>
      </c>
      <c r="G219" s="188">
        <f>G209</f>
        <v>27.3</v>
      </c>
      <c r="H219" s="188"/>
      <c r="I219" s="188">
        <v>2.5</v>
      </c>
      <c r="J219" s="188"/>
      <c r="K219" s="188"/>
      <c r="L219" s="188"/>
      <c r="M219" s="188">
        <f>G219*I219</f>
        <v>68.25</v>
      </c>
      <c r="N219" s="188">
        <f t="shared" ref="N219:N223" si="28">M219*F219</f>
        <v>136.5</v>
      </c>
      <c r="O219" s="188"/>
      <c r="P219" s="188"/>
    </row>
    <row r="220" spans="1:16">
      <c r="A220" s="184" t="s">
        <v>2775</v>
      </c>
      <c r="B220" s="184" t="s">
        <v>2779</v>
      </c>
      <c r="C220" s="185"/>
      <c r="D220" s="186"/>
      <c r="E220" s="181"/>
      <c r="F220" s="187">
        <v>2</v>
      </c>
      <c r="G220" s="188">
        <f>G210</f>
        <v>19.75</v>
      </c>
      <c r="H220" s="188"/>
      <c r="I220" s="188">
        <v>2.5</v>
      </c>
      <c r="J220" s="188"/>
      <c r="K220" s="188"/>
      <c r="L220" s="188"/>
      <c r="M220" s="188">
        <f t="shared" ref="M220:M223" si="29">G220*I220</f>
        <v>49.375</v>
      </c>
      <c r="N220" s="188">
        <f t="shared" si="28"/>
        <v>98.75</v>
      </c>
      <c r="O220" s="188"/>
      <c r="P220" s="188"/>
    </row>
    <row r="221" spans="1:16">
      <c r="A221" s="184" t="s">
        <v>2776</v>
      </c>
      <c r="B221" s="184" t="s">
        <v>2780</v>
      </c>
      <c r="C221" s="185"/>
      <c r="D221" s="186"/>
      <c r="E221" s="181"/>
      <c r="F221" s="187">
        <v>2</v>
      </c>
      <c r="G221" s="188">
        <f>G211</f>
        <v>19.75</v>
      </c>
      <c r="H221" s="188"/>
      <c r="I221" s="188">
        <v>2.5</v>
      </c>
      <c r="J221" s="188"/>
      <c r="K221" s="188"/>
      <c r="L221" s="188"/>
      <c r="M221" s="188">
        <f t="shared" si="29"/>
        <v>49.375</v>
      </c>
      <c r="N221" s="188">
        <f t="shared" si="28"/>
        <v>98.75</v>
      </c>
      <c r="O221" s="188"/>
      <c r="P221" s="188"/>
    </row>
    <row r="222" spans="1:16">
      <c r="A222" s="184" t="s">
        <v>2777</v>
      </c>
      <c r="B222" s="184" t="s">
        <v>2781</v>
      </c>
      <c r="C222" s="185"/>
      <c r="D222" s="186"/>
      <c r="E222" s="181"/>
      <c r="F222" s="187">
        <v>2</v>
      </c>
      <c r="G222" s="188">
        <f>G212</f>
        <v>21.6</v>
      </c>
      <c r="H222" s="188"/>
      <c r="I222" s="188">
        <v>2.5</v>
      </c>
      <c r="J222" s="188"/>
      <c r="K222" s="188"/>
      <c r="L222" s="188"/>
      <c r="M222" s="188">
        <f t="shared" ref="M222" si="30">G222*I222</f>
        <v>54</v>
      </c>
      <c r="N222" s="188">
        <f t="shared" ref="N222" si="31">M222*F222</f>
        <v>108</v>
      </c>
      <c r="O222" s="188"/>
      <c r="P222" s="188"/>
    </row>
    <row r="223" spans="1:16">
      <c r="A223" s="184" t="s">
        <v>2802</v>
      </c>
      <c r="B223" s="184" t="s">
        <v>2801</v>
      </c>
      <c r="C223" s="185"/>
      <c r="D223" s="186"/>
      <c r="E223" s="181"/>
      <c r="F223" s="187">
        <v>2</v>
      </c>
      <c r="G223" s="188">
        <f>G213</f>
        <v>11.58</v>
      </c>
      <c r="H223" s="188"/>
      <c r="I223" s="188">
        <v>2.5</v>
      </c>
      <c r="J223" s="188"/>
      <c r="K223" s="188"/>
      <c r="L223" s="188"/>
      <c r="M223" s="188">
        <f t="shared" si="29"/>
        <v>28.95</v>
      </c>
      <c r="N223" s="188">
        <f t="shared" si="28"/>
        <v>57.9</v>
      </c>
      <c r="O223" s="188"/>
      <c r="P223" s="188"/>
    </row>
    <row r="224" spans="1:16">
      <c r="A224" s="184" t="s">
        <v>2807</v>
      </c>
      <c r="B224" s="184" t="s">
        <v>76</v>
      </c>
      <c r="C224" s="185"/>
      <c r="D224" s="186"/>
      <c r="E224" s="181" t="s">
        <v>2498</v>
      </c>
      <c r="F224" s="187">
        <v>-5</v>
      </c>
      <c r="G224" s="188"/>
      <c r="H224" s="188"/>
      <c r="I224" s="188">
        <v>1.5</v>
      </c>
      <c r="J224" s="188"/>
      <c r="K224" s="188">
        <v>2.5</v>
      </c>
      <c r="L224" s="188"/>
      <c r="M224" s="188">
        <f>K224*I224</f>
        <v>3.75</v>
      </c>
      <c r="N224" s="188">
        <f>M224*F224</f>
        <v>-18.75</v>
      </c>
      <c r="O224" s="188"/>
      <c r="P224" s="188"/>
    </row>
    <row r="225" spans="1:16">
      <c r="A225" s="184" t="s">
        <v>2808</v>
      </c>
      <c r="B225" s="184" t="s">
        <v>76</v>
      </c>
      <c r="C225" s="185"/>
      <c r="D225" s="186"/>
      <c r="E225" s="181" t="s">
        <v>2500</v>
      </c>
      <c r="F225" s="187">
        <v>-3</v>
      </c>
      <c r="G225" s="188"/>
      <c r="H225" s="188"/>
      <c r="I225" s="188">
        <v>1.2</v>
      </c>
      <c r="J225" s="188"/>
      <c r="K225" s="188">
        <v>2.5</v>
      </c>
      <c r="L225" s="188"/>
      <c r="M225" s="188">
        <f t="shared" ref="M225:M226" si="32">K225*I225</f>
        <v>3</v>
      </c>
      <c r="N225" s="188">
        <f t="shared" ref="N225:N226" si="33">M225*F225</f>
        <v>-9</v>
      </c>
      <c r="O225" s="188"/>
      <c r="P225" s="188"/>
    </row>
    <row r="226" spans="1:16">
      <c r="A226" s="184" t="s">
        <v>2809</v>
      </c>
      <c r="B226" s="184" t="s">
        <v>76</v>
      </c>
      <c r="C226" s="185"/>
      <c r="D226" s="186"/>
      <c r="E226" s="181" t="s">
        <v>2502</v>
      </c>
      <c r="F226" s="187">
        <v>-1</v>
      </c>
      <c r="G226" s="188"/>
      <c r="H226" s="188"/>
      <c r="I226" s="188">
        <v>0.7</v>
      </c>
      <c r="J226" s="188"/>
      <c r="K226" s="188">
        <v>2.13</v>
      </c>
      <c r="L226" s="188"/>
      <c r="M226" s="188">
        <f t="shared" si="32"/>
        <v>1.4909999999999999</v>
      </c>
      <c r="N226" s="188">
        <f t="shared" si="33"/>
        <v>-1.4909999999999999</v>
      </c>
      <c r="O226" s="188"/>
      <c r="P226" s="188"/>
    </row>
    <row r="227" spans="1:16" ht="15" hidden="1">
      <c r="A227" s="184" t="s">
        <v>2810</v>
      </c>
      <c r="B227" s="148" t="s">
        <v>87</v>
      </c>
      <c r="C227" s="149"/>
      <c r="D227" s="149"/>
      <c r="E227" s="149"/>
      <c r="F227" s="151"/>
      <c r="G227" s="152"/>
      <c r="H227" s="152"/>
      <c r="I227" s="152"/>
      <c r="J227" s="152"/>
      <c r="K227" s="152"/>
      <c r="L227" s="152"/>
      <c r="M227" s="152"/>
      <c r="N227" s="152"/>
      <c r="O227" s="189"/>
      <c r="P227" s="152"/>
    </row>
    <row r="228" spans="1:16" ht="25.5" hidden="1">
      <c r="A228" s="184" t="s">
        <v>2811</v>
      </c>
      <c r="B228" s="153" t="s">
        <v>769</v>
      </c>
      <c r="C228" s="154" t="s">
        <v>30</v>
      </c>
      <c r="D228" s="155" t="s">
        <v>1435</v>
      </c>
      <c r="E228" s="156"/>
      <c r="F228" s="157"/>
      <c r="G228" s="158"/>
      <c r="H228" s="158"/>
      <c r="I228" s="158"/>
      <c r="J228" s="158"/>
      <c r="K228" s="158"/>
      <c r="L228" s="158"/>
      <c r="M228" s="158"/>
      <c r="N228" s="158"/>
      <c r="O228" s="159">
        <f>N229</f>
        <v>23.81</v>
      </c>
      <c r="P228" s="158">
        <f>D228-O228</f>
        <v>0</v>
      </c>
    </row>
    <row r="229" spans="1:16" hidden="1">
      <c r="A229" s="184" t="s">
        <v>2812</v>
      </c>
      <c r="B229" s="184" t="s">
        <v>2536</v>
      </c>
      <c r="C229" s="185"/>
      <c r="D229" s="186"/>
      <c r="E229" s="181" t="s">
        <v>2537</v>
      </c>
      <c r="F229" s="187">
        <v>1</v>
      </c>
      <c r="G229" s="188"/>
      <c r="H229" s="188"/>
      <c r="I229" s="188"/>
      <c r="J229" s="188"/>
      <c r="K229" s="188"/>
      <c r="L229" s="188"/>
      <c r="M229" s="188">
        <v>23.81</v>
      </c>
      <c r="N229" s="188">
        <f>M229*F229</f>
        <v>23.81</v>
      </c>
      <c r="O229" s="188"/>
      <c r="P229" s="188"/>
    </row>
    <row r="230" spans="1:16" ht="25.5" hidden="1">
      <c r="A230" s="184" t="s">
        <v>2813</v>
      </c>
      <c r="B230" s="153" t="s">
        <v>687</v>
      </c>
      <c r="C230" s="154" t="s">
        <v>30</v>
      </c>
      <c r="D230" s="155" t="s">
        <v>1402</v>
      </c>
      <c r="E230" s="156"/>
      <c r="F230" s="157"/>
      <c r="G230" s="158"/>
      <c r="H230" s="158"/>
      <c r="I230" s="158"/>
      <c r="J230" s="158"/>
      <c r="K230" s="158"/>
      <c r="L230" s="158"/>
      <c r="M230" s="158"/>
      <c r="N230" s="158"/>
      <c r="O230" s="159">
        <f>N231</f>
        <v>6.48</v>
      </c>
      <c r="P230" s="158">
        <f>D230-O230</f>
        <v>0</v>
      </c>
    </row>
    <row r="231" spans="1:16" hidden="1">
      <c r="A231" s="184" t="s">
        <v>2814</v>
      </c>
      <c r="B231" s="184" t="s">
        <v>2539</v>
      </c>
      <c r="C231" s="185"/>
      <c r="D231" s="186"/>
      <c r="E231" s="181" t="s">
        <v>2540</v>
      </c>
      <c r="F231" s="187">
        <v>1</v>
      </c>
      <c r="G231" s="188"/>
      <c r="H231" s="188"/>
      <c r="I231" s="188"/>
      <c r="J231" s="188"/>
      <c r="K231" s="188"/>
      <c r="L231" s="188"/>
      <c r="M231" s="188">
        <v>6.48</v>
      </c>
      <c r="N231" s="188">
        <f>M231*F231</f>
        <v>6.48</v>
      </c>
      <c r="O231" s="188"/>
      <c r="P231" s="188"/>
    </row>
    <row r="232" spans="1:16" ht="38.25" hidden="1">
      <c r="A232" s="184" t="s">
        <v>2815</v>
      </c>
      <c r="B232" s="153" t="s">
        <v>80</v>
      </c>
      <c r="C232" s="154" t="s">
        <v>25</v>
      </c>
      <c r="D232" s="155" t="s">
        <v>1402</v>
      </c>
      <c r="E232" s="156"/>
      <c r="F232" s="157"/>
      <c r="G232" s="158"/>
      <c r="H232" s="158"/>
      <c r="I232" s="158"/>
      <c r="J232" s="158"/>
      <c r="K232" s="158"/>
      <c r="L232" s="158"/>
      <c r="M232" s="158"/>
      <c r="N232" s="158"/>
      <c r="O232" s="159">
        <f>N233</f>
        <v>6.48</v>
      </c>
      <c r="P232" s="158">
        <f>D232-O232</f>
        <v>0</v>
      </c>
    </row>
    <row r="233" spans="1:16" hidden="1">
      <c r="A233" s="184" t="s">
        <v>2816</v>
      </c>
      <c r="B233" s="184" t="s">
        <v>2542</v>
      </c>
      <c r="C233" s="185"/>
      <c r="D233" s="186"/>
      <c r="E233" s="181" t="s">
        <v>2540</v>
      </c>
      <c r="F233" s="187">
        <v>1</v>
      </c>
      <c r="G233" s="188"/>
      <c r="H233" s="188"/>
      <c r="I233" s="188"/>
      <c r="J233" s="188"/>
      <c r="K233" s="188"/>
      <c r="L233" s="188"/>
      <c r="M233" s="188">
        <v>6.48</v>
      </c>
      <c r="N233" s="188">
        <f>M233*F233</f>
        <v>6.48</v>
      </c>
      <c r="O233" s="188"/>
      <c r="P233" s="188"/>
    </row>
    <row r="234" spans="1:16" ht="25.5" hidden="1">
      <c r="A234" s="184" t="s">
        <v>2817</v>
      </c>
      <c r="B234" s="153" t="s">
        <v>774</v>
      </c>
      <c r="C234" s="154" t="s">
        <v>25</v>
      </c>
      <c r="D234" s="155" t="s">
        <v>1170</v>
      </c>
      <c r="E234" s="156"/>
      <c r="F234" s="157"/>
      <c r="G234" s="158"/>
      <c r="H234" s="158"/>
      <c r="I234" s="158"/>
      <c r="J234" s="158"/>
      <c r="K234" s="158"/>
      <c r="L234" s="158"/>
      <c r="M234" s="158"/>
      <c r="N234" s="158"/>
      <c r="O234" s="159">
        <f>N235</f>
        <v>450.65</v>
      </c>
      <c r="P234" s="158">
        <f>D234-O234</f>
        <v>0</v>
      </c>
    </row>
    <row r="235" spans="1:16" hidden="1">
      <c r="A235" s="184" t="s">
        <v>2818</v>
      </c>
      <c r="B235" s="184" t="s">
        <v>2544</v>
      </c>
      <c r="C235" s="185"/>
      <c r="D235" s="186"/>
      <c r="E235" s="181" t="s">
        <v>2540</v>
      </c>
      <c r="F235" s="187">
        <v>1</v>
      </c>
      <c r="G235" s="188"/>
      <c r="H235" s="188"/>
      <c r="I235" s="188"/>
      <c r="J235" s="188"/>
      <c r="K235" s="188"/>
      <c r="L235" s="188"/>
      <c r="M235" s="188">
        <v>450.65</v>
      </c>
      <c r="N235" s="188">
        <f>M235*F235</f>
        <v>450.65</v>
      </c>
      <c r="O235" s="188"/>
      <c r="P235" s="188"/>
    </row>
    <row r="236" spans="1:16" ht="38.25" hidden="1">
      <c r="A236" s="184" t="s">
        <v>2819</v>
      </c>
      <c r="B236" s="153" t="s">
        <v>777</v>
      </c>
      <c r="C236" s="154" t="s">
        <v>25</v>
      </c>
      <c r="D236" s="155" t="s">
        <v>1170</v>
      </c>
      <c r="E236" s="156"/>
      <c r="F236" s="157"/>
      <c r="G236" s="158"/>
      <c r="H236" s="158"/>
      <c r="I236" s="158"/>
      <c r="J236" s="158"/>
      <c r="K236" s="158"/>
      <c r="L236" s="158"/>
      <c r="M236" s="158"/>
      <c r="N236" s="158"/>
      <c r="O236" s="159">
        <f>N237</f>
        <v>450.65</v>
      </c>
      <c r="P236" s="158">
        <f>D236-O236</f>
        <v>0</v>
      </c>
    </row>
    <row r="237" spans="1:16" hidden="1">
      <c r="A237" s="184" t="s">
        <v>2820</v>
      </c>
      <c r="B237" s="184" t="s">
        <v>2544</v>
      </c>
      <c r="C237" s="185"/>
      <c r="D237" s="186"/>
      <c r="E237" s="181" t="s">
        <v>2540</v>
      </c>
      <c r="F237" s="187">
        <v>1</v>
      </c>
      <c r="G237" s="188"/>
      <c r="H237" s="188"/>
      <c r="I237" s="188"/>
      <c r="J237" s="188"/>
      <c r="K237" s="188"/>
      <c r="L237" s="188"/>
      <c r="M237" s="188">
        <v>450.65</v>
      </c>
      <c r="N237" s="188">
        <f>M237*F237</f>
        <v>450.65</v>
      </c>
      <c r="O237" s="188"/>
      <c r="P237" s="188"/>
    </row>
    <row r="238" spans="1:16" ht="51" hidden="1">
      <c r="A238" s="184" t="s">
        <v>2821</v>
      </c>
      <c r="B238" s="153" t="s">
        <v>780</v>
      </c>
      <c r="C238" s="154" t="s">
        <v>25</v>
      </c>
      <c r="D238" s="155">
        <v>19.100000000000001</v>
      </c>
      <c r="E238" s="156"/>
      <c r="F238" s="157"/>
      <c r="G238" s="158"/>
      <c r="H238" s="158"/>
      <c r="I238" s="158"/>
      <c r="J238" s="158"/>
      <c r="K238" s="158"/>
      <c r="L238" s="158"/>
      <c r="M238" s="158"/>
      <c r="N238" s="158"/>
      <c r="O238" s="159">
        <f>N239</f>
        <v>19.100000000000001</v>
      </c>
      <c r="P238" s="158">
        <f>D238-O238</f>
        <v>0</v>
      </c>
    </row>
    <row r="239" spans="1:16" hidden="1">
      <c r="A239" s="184" t="s">
        <v>2822</v>
      </c>
      <c r="B239" s="184" t="s">
        <v>2544</v>
      </c>
      <c r="C239" s="185"/>
      <c r="D239" s="186"/>
      <c r="E239" s="181" t="s">
        <v>2540</v>
      </c>
      <c r="F239" s="187">
        <v>1</v>
      </c>
      <c r="G239" s="188"/>
      <c r="H239" s="188"/>
      <c r="I239" s="188"/>
      <c r="J239" s="188"/>
      <c r="K239" s="188"/>
      <c r="L239" s="188"/>
      <c r="M239" s="188">
        <v>19.100000000000001</v>
      </c>
      <c r="N239" s="188">
        <f>M239*F239</f>
        <v>19.100000000000001</v>
      </c>
      <c r="O239" s="188"/>
      <c r="P239" s="188"/>
    </row>
    <row r="240" spans="1:16" ht="15" hidden="1">
      <c r="A240" s="184" t="s">
        <v>2823</v>
      </c>
      <c r="B240" s="148" t="s">
        <v>81</v>
      </c>
      <c r="C240" s="149"/>
      <c r="D240" s="149"/>
      <c r="E240" s="149"/>
      <c r="F240" s="151"/>
      <c r="G240" s="152"/>
      <c r="H240" s="152"/>
      <c r="I240" s="152"/>
      <c r="J240" s="152"/>
      <c r="K240" s="152"/>
      <c r="L240" s="152"/>
      <c r="M240" s="152"/>
      <c r="N240" s="152"/>
      <c r="O240" s="152"/>
      <c r="P240" s="152"/>
    </row>
    <row r="241" spans="1:16" ht="25.5" hidden="1">
      <c r="A241" s="184" t="s">
        <v>2824</v>
      </c>
      <c r="B241" s="153" t="s">
        <v>64</v>
      </c>
      <c r="C241" s="193" t="s">
        <v>25</v>
      </c>
      <c r="D241" s="155" t="s">
        <v>2522</v>
      </c>
      <c r="E241" s="156"/>
      <c r="F241" s="157"/>
      <c r="G241" s="158"/>
      <c r="H241" s="158"/>
      <c r="I241" s="158"/>
      <c r="J241" s="158"/>
      <c r="K241" s="158"/>
      <c r="L241" s="158"/>
      <c r="M241" s="158"/>
      <c r="N241" s="158"/>
      <c r="O241" s="159">
        <f>N242</f>
        <v>463.11</v>
      </c>
      <c r="P241" s="158">
        <f>D241-O241</f>
        <v>0</v>
      </c>
    </row>
    <row r="242" spans="1:16" hidden="1">
      <c r="A242" s="184" t="s">
        <v>2825</v>
      </c>
      <c r="B242" s="184"/>
      <c r="C242" s="185"/>
      <c r="D242" s="186"/>
      <c r="E242" s="181" t="s">
        <v>2540</v>
      </c>
      <c r="F242" s="187">
        <v>1</v>
      </c>
      <c r="G242" s="188"/>
      <c r="H242" s="188"/>
      <c r="I242" s="188"/>
      <c r="J242" s="188"/>
      <c r="K242" s="188"/>
      <c r="L242" s="188"/>
      <c r="M242" s="188">
        <v>463.11</v>
      </c>
      <c r="N242" s="188">
        <f>M242*F242</f>
        <v>463.11</v>
      </c>
      <c r="O242" s="188"/>
      <c r="P242" s="188"/>
    </row>
    <row r="243" spans="1:16" ht="25.5" hidden="1">
      <c r="A243" s="184" t="s">
        <v>2826</v>
      </c>
      <c r="B243" s="153" t="s">
        <v>83</v>
      </c>
      <c r="C243" s="193" t="s">
        <v>25</v>
      </c>
      <c r="D243" s="155" t="s">
        <v>2522</v>
      </c>
      <c r="E243" s="156"/>
      <c r="F243" s="157"/>
      <c r="G243" s="158"/>
      <c r="H243" s="158"/>
      <c r="I243" s="158"/>
      <c r="J243" s="158"/>
      <c r="K243" s="158"/>
      <c r="L243" s="158"/>
      <c r="M243" s="158"/>
      <c r="N243" s="158"/>
      <c r="O243" s="159">
        <f>N244</f>
        <v>463.11</v>
      </c>
      <c r="P243" s="158">
        <f>D243-O243</f>
        <v>0</v>
      </c>
    </row>
    <row r="244" spans="1:16" hidden="1">
      <c r="A244" s="184" t="s">
        <v>2827</v>
      </c>
      <c r="B244" s="184"/>
      <c r="C244" s="185"/>
      <c r="D244" s="186"/>
      <c r="E244" s="181" t="s">
        <v>2540</v>
      </c>
      <c r="F244" s="187">
        <v>1</v>
      </c>
      <c r="G244" s="188"/>
      <c r="H244" s="188"/>
      <c r="I244" s="188"/>
      <c r="J244" s="188"/>
      <c r="K244" s="188"/>
      <c r="L244" s="188"/>
      <c r="M244" s="188">
        <v>463.11</v>
      </c>
      <c r="N244" s="188">
        <f>M244*F244</f>
        <v>463.11</v>
      </c>
      <c r="O244" s="188"/>
      <c r="P244" s="188"/>
    </row>
    <row r="245" spans="1:16" ht="25.5" hidden="1">
      <c r="A245" s="184" t="s">
        <v>2828</v>
      </c>
      <c r="B245" s="153" t="s">
        <v>68</v>
      </c>
      <c r="C245" s="193" t="s">
        <v>25</v>
      </c>
      <c r="D245" s="155" t="s">
        <v>2522</v>
      </c>
      <c r="E245" s="156"/>
      <c r="F245" s="157"/>
      <c r="G245" s="158"/>
      <c r="H245" s="158"/>
      <c r="I245" s="158"/>
      <c r="J245" s="158"/>
      <c r="K245" s="158"/>
      <c r="L245" s="158"/>
      <c r="M245" s="158"/>
      <c r="N245" s="158"/>
      <c r="O245" s="159">
        <f>N246</f>
        <v>463.11</v>
      </c>
      <c r="P245" s="158">
        <f>D245-O245</f>
        <v>0</v>
      </c>
    </row>
    <row r="246" spans="1:16" hidden="1">
      <c r="A246" s="184" t="s">
        <v>2829</v>
      </c>
      <c r="B246" s="184"/>
      <c r="C246" s="185"/>
      <c r="D246" s="186"/>
      <c r="E246" s="181" t="s">
        <v>2540</v>
      </c>
      <c r="F246" s="187">
        <v>1</v>
      </c>
      <c r="G246" s="188"/>
      <c r="H246" s="188"/>
      <c r="I246" s="188"/>
      <c r="J246" s="188"/>
      <c r="K246" s="188"/>
      <c r="L246" s="188"/>
      <c r="M246" s="188">
        <v>463.11</v>
      </c>
      <c r="N246" s="188">
        <f>M246*F246</f>
        <v>463.11</v>
      </c>
      <c r="O246" s="188"/>
      <c r="P246" s="188"/>
    </row>
    <row r="247" spans="1:16" ht="25.5" hidden="1">
      <c r="A247" s="184" t="s">
        <v>2830</v>
      </c>
      <c r="B247" s="153" t="s">
        <v>786</v>
      </c>
      <c r="C247" s="193" t="s">
        <v>25</v>
      </c>
      <c r="D247" s="155" t="s">
        <v>1402</v>
      </c>
      <c r="E247" s="156"/>
      <c r="F247" s="157"/>
      <c r="G247" s="158"/>
      <c r="H247" s="158"/>
      <c r="I247" s="158"/>
      <c r="J247" s="158"/>
      <c r="K247" s="158"/>
      <c r="L247" s="158"/>
      <c r="M247" s="158"/>
      <c r="N247" s="158"/>
      <c r="O247" s="159">
        <f>N248</f>
        <v>6.48</v>
      </c>
      <c r="P247" s="158">
        <f>D247-O247</f>
        <v>0</v>
      </c>
    </row>
    <row r="248" spans="1:16" hidden="1">
      <c r="A248" s="184" t="s">
        <v>2831</v>
      </c>
      <c r="B248" s="184"/>
      <c r="C248" s="185"/>
      <c r="D248" s="186"/>
      <c r="E248" s="181" t="s">
        <v>2540</v>
      </c>
      <c r="F248" s="187">
        <v>1</v>
      </c>
      <c r="G248" s="188"/>
      <c r="H248" s="188"/>
      <c r="I248" s="188"/>
      <c r="J248" s="188"/>
      <c r="K248" s="188"/>
      <c r="L248" s="188"/>
      <c r="M248" s="188">
        <v>6.48</v>
      </c>
      <c r="N248" s="188">
        <f>M248*F248</f>
        <v>6.48</v>
      </c>
      <c r="O248" s="188"/>
      <c r="P248" s="188"/>
    </row>
    <row r="249" spans="1:16" ht="25.5" hidden="1">
      <c r="A249" s="184" t="s">
        <v>2832</v>
      </c>
      <c r="B249" s="153" t="s">
        <v>789</v>
      </c>
      <c r="C249" s="193" t="s">
        <v>25</v>
      </c>
      <c r="D249" s="155" t="s">
        <v>1402</v>
      </c>
      <c r="E249" s="156"/>
      <c r="F249" s="157"/>
      <c r="G249" s="158"/>
      <c r="H249" s="158"/>
      <c r="I249" s="158"/>
      <c r="J249" s="158"/>
      <c r="K249" s="158"/>
      <c r="L249" s="158"/>
      <c r="M249" s="158"/>
      <c r="N249" s="158"/>
      <c r="O249" s="159">
        <f>N250</f>
        <v>6.48</v>
      </c>
      <c r="P249" s="158">
        <f>D249-O249</f>
        <v>0</v>
      </c>
    </row>
    <row r="250" spans="1:16" hidden="1">
      <c r="A250" s="184" t="s">
        <v>2833</v>
      </c>
      <c r="B250" s="184"/>
      <c r="C250" s="185"/>
      <c r="D250" s="186"/>
      <c r="E250" s="181" t="s">
        <v>2540</v>
      </c>
      <c r="F250" s="187">
        <v>1</v>
      </c>
      <c r="G250" s="188"/>
      <c r="H250" s="188"/>
      <c r="I250" s="188"/>
      <c r="J250" s="188"/>
      <c r="K250" s="188"/>
      <c r="L250" s="188"/>
      <c r="M250" s="188">
        <v>6.48</v>
      </c>
      <c r="N250" s="188">
        <f>M250*F250</f>
        <v>6.48</v>
      </c>
      <c r="O250" s="188"/>
      <c r="P250" s="188"/>
    </row>
    <row r="251" spans="1:16" ht="25.5" hidden="1">
      <c r="A251" s="184" t="s">
        <v>2834</v>
      </c>
      <c r="B251" s="153" t="s">
        <v>85</v>
      </c>
      <c r="C251" s="193" t="s">
        <v>25</v>
      </c>
      <c r="D251" s="155" t="s">
        <v>1402</v>
      </c>
      <c r="E251" s="156"/>
      <c r="F251" s="157"/>
      <c r="G251" s="158"/>
      <c r="H251" s="158"/>
      <c r="I251" s="158"/>
      <c r="J251" s="158"/>
      <c r="K251" s="158"/>
      <c r="L251" s="158"/>
      <c r="M251" s="158"/>
      <c r="N251" s="158"/>
      <c r="O251" s="159">
        <f>N252</f>
        <v>6.48</v>
      </c>
      <c r="P251" s="158">
        <f>D251-O251</f>
        <v>0</v>
      </c>
    </row>
    <row r="252" spans="1:16" hidden="1">
      <c r="A252" s="184" t="s">
        <v>2835</v>
      </c>
      <c r="B252" s="184"/>
      <c r="C252" s="185"/>
      <c r="D252" s="186"/>
      <c r="E252" s="181" t="s">
        <v>2540</v>
      </c>
      <c r="F252" s="187">
        <v>1</v>
      </c>
      <c r="G252" s="188"/>
      <c r="H252" s="188"/>
      <c r="I252" s="188"/>
      <c r="J252" s="188"/>
      <c r="K252" s="188"/>
      <c r="L252" s="188"/>
      <c r="M252" s="188">
        <v>6.48</v>
      </c>
      <c r="N252" s="188">
        <f>M252*F252</f>
        <v>6.48</v>
      </c>
      <c r="O252" s="188"/>
      <c r="P252" s="188"/>
    </row>
    <row r="253" spans="1:16" ht="25.5" hidden="1">
      <c r="A253" s="184" t="s">
        <v>2836</v>
      </c>
      <c r="B253" s="153" t="s">
        <v>793</v>
      </c>
      <c r="C253" s="193" t="s">
        <v>25</v>
      </c>
      <c r="D253" s="155" t="s">
        <v>1194</v>
      </c>
      <c r="E253" s="156"/>
      <c r="F253" s="157"/>
      <c r="G253" s="158"/>
      <c r="H253" s="158"/>
      <c r="I253" s="158"/>
      <c r="J253" s="158"/>
      <c r="K253" s="158"/>
      <c r="L253" s="158"/>
      <c r="M253" s="158"/>
      <c r="N253" s="158"/>
      <c r="O253" s="159">
        <f>N254</f>
        <v>340.38</v>
      </c>
      <c r="P253" s="158">
        <f>D253-O253</f>
        <v>0</v>
      </c>
    </row>
    <row r="254" spans="1:16" hidden="1">
      <c r="A254" s="184" t="s">
        <v>2837</v>
      </c>
      <c r="B254" s="184"/>
      <c r="C254" s="185"/>
      <c r="D254" s="186"/>
      <c r="E254" s="181" t="s">
        <v>2540</v>
      </c>
      <c r="F254" s="187">
        <v>1</v>
      </c>
      <c r="G254" s="188"/>
      <c r="H254" s="188"/>
      <c r="I254" s="188"/>
      <c r="J254" s="188"/>
      <c r="K254" s="188"/>
      <c r="L254" s="188"/>
      <c r="M254" s="188">
        <v>340.38</v>
      </c>
      <c r="N254" s="188">
        <f>M254*F254</f>
        <v>340.38</v>
      </c>
      <c r="O254" s="188"/>
      <c r="P254" s="188"/>
    </row>
    <row r="255" spans="1:16" ht="38.25" hidden="1">
      <c r="A255" s="184" t="s">
        <v>2838</v>
      </c>
      <c r="B255" s="153" t="s">
        <v>796</v>
      </c>
      <c r="C255" s="193" t="s">
        <v>25</v>
      </c>
      <c r="D255" s="155" t="s">
        <v>1194</v>
      </c>
      <c r="E255" s="156"/>
      <c r="F255" s="157"/>
      <c r="G255" s="158"/>
      <c r="H255" s="158"/>
      <c r="I255" s="158"/>
      <c r="J255" s="158"/>
      <c r="K255" s="158"/>
      <c r="L255" s="158"/>
      <c r="M255" s="158"/>
      <c r="N255" s="158"/>
      <c r="O255" s="159">
        <f>N256</f>
        <v>340.38</v>
      </c>
      <c r="P255" s="158">
        <f t="shared" ref="P255:P257" si="34">D255-O255</f>
        <v>0</v>
      </c>
    </row>
    <row r="256" spans="1:16" hidden="1">
      <c r="A256" s="184" t="s">
        <v>2839</v>
      </c>
      <c r="B256" s="184"/>
      <c r="C256" s="185"/>
      <c r="D256" s="186"/>
      <c r="E256" s="181" t="s">
        <v>2540</v>
      </c>
      <c r="F256" s="187">
        <v>1</v>
      </c>
      <c r="G256" s="188"/>
      <c r="H256" s="188"/>
      <c r="I256" s="188"/>
      <c r="J256" s="188"/>
      <c r="K256" s="188"/>
      <c r="L256" s="188"/>
      <c r="M256" s="188">
        <v>340.38</v>
      </c>
      <c r="N256" s="188">
        <f>M256*F256</f>
        <v>340.38</v>
      </c>
      <c r="O256" s="188"/>
      <c r="P256" s="188"/>
    </row>
    <row r="257" spans="1:16" ht="51" hidden="1">
      <c r="A257" s="184" t="s">
        <v>2840</v>
      </c>
      <c r="B257" s="153" t="s">
        <v>799</v>
      </c>
      <c r="C257" s="193" t="s">
        <v>25</v>
      </c>
      <c r="D257" s="155" t="s">
        <v>1194</v>
      </c>
      <c r="E257" s="156"/>
      <c r="F257" s="157"/>
      <c r="G257" s="158"/>
      <c r="H257" s="158"/>
      <c r="I257" s="158"/>
      <c r="J257" s="158"/>
      <c r="K257" s="158"/>
      <c r="L257" s="158"/>
      <c r="M257" s="158"/>
      <c r="N257" s="158"/>
      <c r="O257" s="159">
        <f>N258</f>
        <v>340.38</v>
      </c>
      <c r="P257" s="158">
        <f t="shared" si="34"/>
        <v>0</v>
      </c>
    </row>
    <row r="258" spans="1:16" hidden="1">
      <c r="A258" s="184" t="s">
        <v>2841</v>
      </c>
      <c r="B258" s="184"/>
      <c r="C258" s="185"/>
      <c r="D258" s="186"/>
      <c r="E258" s="181" t="s">
        <v>2540</v>
      </c>
      <c r="F258" s="187">
        <v>1</v>
      </c>
      <c r="G258" s="188"/>
      <c r="H258" s="188"/>
      <c r="I258" s="188"/>
      <c r="J258" s="188"/>
      <c r="K258" s="188"/>
      <c r="L258" s="188"/>
      <c r="M258" s="188">
        <v>340.38</v>
      </c>
      <c r="N258" s="188">
        <f>M258*F258</f>
        <v>340.38</v>
      </c>
      <c r="O258" s="188"/>
      <c r="P258" s="188"/>
    </row>
    <row r="259" spans="1:16" ht="15" hidden="1">
      <c r="A259" s="184" t="s">
        <v>2842</v>
      </c>
      <c r="B259" s="148" t="s">
        <v>657</v>
      </c>
      <c r="C259" s="149"/>
      <c r="D259" s="149"/>
      <c r="E259" s="149"/>
      <c r="F259" s="151"/>
      <c r="G259" s="152"/>
      <c r="H259" s="152"/>
      <c r="I259" s="152"/>
      <c r="J259" s="152"/>
      <c r="K259" s="152"/>
      <c r="L259" s="152"/>
      <c r="M259" s="152"/>
      <c r="N259" s="152"/>
      <c r="O259" s="189"/>
      <c r="P259" s="152"/>
    </row>
    <row r="260" spans="1:16" ht="25.5" hidden="1">
      <c r="A260" s="184" t="s">
        <v>2843</v>
      </c>
      <c r="B260" s="153" t="s">
        <v>802</v>
      </c>
      <c r="C260" s="154" t="s">
        <v>75</v>
      </c>
      <c r="D260" s="155">
        <v>1</v>
      </c>
      <c r="E260" s="156"/>
      <c r="F260" s="157"/>
      <c r="G260" s="158"/>
      <c r="H260" s="158"/>
      <c r="I260" s="158"/>
      <c r="J260" s="158"/>
      <c r="K260" s="158"/>
      <c r="L260" s="158"/>
      <c r="M260" s="158"/>
      <c r="N260" s="158"/>
      <c r="O260" s="159"/>
      <c r="P260" s="158"/>
    </row>
    <row r="261" spans="1:16" ht="25.5" hidden="1">
      <c r="A261" s="184" t="s">
        <v>2844</v>
      </c>
      <c r="B261" s="153" t="s">
        <v>805</v>
      </c>
      <c r="C261" s="154" t="s">
        <v>75</v>
      </c>
      <c r="D261" s="155">
        <v>1</v>
      </c>
      <c r="E261" s="156"/>
      <c r="F261" s="157"/>
      <c r="G261" s="158"/>
      <c r="H261" s="158"/>
      <c r="I261" s="158"/>
      <c r="J261" s="158"/>
      <c r="K261" s="158"/>
      <c r="L261" s="158"/>
      <c r="M261" s="158"/>
      <c r="N261" s="158"/>
      <c r="O261" s="159"/>
      <c r="P261" s="158"/>
    </row>
    <row r="262" spans="1:16" ht="25.5" hidden="1">
      <c r="A262" s="184" t="s">
        <v>2845</v>
      </c>
      <c r="B262" s="153" t="s">
        <v>99</v>
      </c>
      <c r="C262" s="154" t="s">
        <v>75</v>
      </c>
      <c r="D262" s="155">
        <v>7</v>
      </c>
      <c r="E262" s="156"/>
      <c r="F262" s="157"/>
      <c r="G262" s="158"/>
      <c r="H262" s="158"/>
      <c r="I262" s="158"/>
      <c r="J262" s="158"/>
      <c r="K262" s="158"/>
      <c r="L262" s="158"/>
      <c r="M262" s="158"/>
      <c r="N262" s="158"/>
      <c r="O262" s="159"/>
      <c r="P262" s="158"/>
    </row>
    <row r="263" spans="1:16" ht="25.5" hidden="1">
      <c r="A263" s="184" t="s">
        <v>2846</v>
      </c>
      <c r="B263" s="153" t="s">
        <v>101</v>
      </c>
      <c r="C263" s="154" t="s">
        <v>75</v>
      </c>
      <c r="D263" s="155">
        <v>2</v>
      </c>
      <c r="E263" s="156"/>
      <c r="F263" s="157"/>
      <c r="G263" s="158"/>
      <c r="H263" s="158"/>
      <c r="I263" s="158"/>
      <c r="J263" s="158"/>
      <c r="K263" s="158"/>
      <c r="L263" s="158"/>
      <c r="M263" s="158"/>
      <c r="N263" s="158"/>
      <c r="O263" s="159"/>
      <c r="P263" s="158"/>
    </row>
    <row r="264" spans="1:16" ht="38.25" hidden="1">
      <c r="A264" s="184" t="s">
        <v>2847</v>
      </c>
      <c r="B264" s="153" t="s">
        <v>105</v>
      </c>
      <c r="C264" s="154" t="s">
        <v>75</v>
      </c>
      <c r="D264" s="155">
        <v>1</v>
      </c>
      <c r="E264" s="156"/>
      <c r="F264" s="157"/>
      <c r="G264" s="158"/>
      <c r="H264" s="158"/>
      <c r="I264" s="158"/>
      <c r="J264" s="158"/>
      <c r="K264" s="158"/>
      <c r="L264" s="158"/>
      <c r="M264" s="158"/>
      <c r="N264" s="158"/>
      <c r="O264" s="159"/>
      <c r="P264" s="158"/>
    </row>
    <row r="265" spans="1:16" ht="15" hidden="1">
      <c r="A265" s="184" t="s">
        <v>2848</v>
      </c>
      <c r="B265" s="148" t="s">
        <v>659</v>
      </c>
      <c r="C265" s="149"/>
      <c r="D265" s="149"/>
      <c r="E265" s="149"/>
      <c r="F265" s="151"/>
      <c r="G265" s="152"/>
      <c r="H265" s="152"/>
      <c r="I265" s="152"/>
      <c r="J265" s="152"/>
      <c r="K265" s="152"/>
      <c r="L265" s="152"/>
      <c r="M265" s="152"/>
      <c r="N265" s="152"/>
      <c r="O265" s="189"/>
      <c r="P265" s="152"/>
    </row>
    <row r="266" spans="1:16" ht="25.5" hidden="1">
      <c r="A266" s="184" t="s">
        <v>2849</v>
      </c>
      <c r="B266" s="194" t="s">
        <v>141</v>
      </c>
      <c r="C266" s="193" t="s">
        <v>71</v>
      </c>
      <c r="D266" s="155" t="s">
        <v>1367</v>
      </c>
      <c r="E266" s="156"/>
      <c r="F266" s="157"/>
      <c r="G266" s="158"/>
      <c r="H266" s="158"/>
      <c r="I266" s="158"/>
      <c r="J266" s="158"/>
      <c r="K266" s="158"/>
      <c r="L266" s="158"/>
      <c r="M266" s="158"/>
      <c r="N266" s="158"/>
      <c r="O266" s="159"/>
      <c r="P266" s="158"/>
    </row>
    <row r="267" spans="1:16" ht="38.25" hidden="1">
      <c r="A267" s="184" t="s">
        <v>2850</v>
      </c>
      <c r="B267" s="194" t="s">
        <v>103</v>
      </c>
      <c r="C267" s="193" t="s">
        <v>71</v>
      </c>
      <c r="D267" s="155">
        <v>36.9</v>
      </c>
      <c r="E267" s="156"/>
      <c r="F267" s="157"/>
      <c r="G267" s="158"/>
      <c r="H267" s="158"/>
      <c r="I267" s="158"/>
      <c r="J267" s="158"/>
      <c r="K267" s="158"/>
      <c r="L267" s="158"/>
      <c r="M267" s="158"/>
      <c r="N267" s="158"/>
      <c r="O267" s="159"/>
      <c r="P267" s="158"/>
    </row>
    <row r="268" spans="1:16" ht="38.25" hidden="1">
      <c r="A268" s="184" t="s">
        <v>2851</v>
      </c>
      <c r="B268" s="194" t="s">
        <v>813</v>
      </c>
      <c r="C268" s="193" t="s">
        <v>71</v>
      </c>
      <c r="D268" s="155" t="s">
        <v>1367</v>
      </c>
      <c r="E268" s="156"/>
      <c r="F268" s="157"/>
      <c r="G268" s="158"/>
      <c r="H268" s="158"/>
      <c r="I268" s="158"/>
      <c r="J268" s="158"/>
      <c r="K268" s="158"/>
      <c r="L268" s="158"/>
      <c r="M268" s="158"/>
      <c r="N268" s="158"/>
      <c r="O268" s="159"/>
      <c r="P268" s="158"/>
    </row>
    <row r="269" spans="1:16" ht="25.5" hidden="1">
      <c r="A269" s="184" t="s">
        <v>2852</v>
      </c>
      <c r="B269" s="194" t="s">
        <v>151</v>
      </c>
      <c r="C269" s="193" t="s">
        <v>75</v>
      </c>
      <c r="D269" s="155">
        <v>3</v>
      </c>
      <c r="E269" s="156"/>
      <c r="F269" s="157"/>
      <c r="G269" s="158"/>
      <c r="H269" s="158"/>
      <c r="I269" s="158"/>
      <c r="J269" s="158"/>
      <c r="K269" s="158"/>
      <c r="L269" s="158"/>
      <c r="M269" s="158"/>
      <c r="N269" s="158"/>
      <c r="O269" s="159"/>
      <c r="P269" s="158"/>
    </row>
    <row r="270" spans="1:16" ht="25.5" hidden="1">
      <c r="A270" s="184" t="s">
        <v>2853</v>
      </c>
      <c r="B270" s="194" t="s">
        <v>153</v>
      </c>
      <c r="C270" s="193" t="s">
        <v>75</v>
      </c>
      <c r="D270" s="155">
        <v>2</v>
      </c>
      <c r="E270" s="156"/>
      <c r="F270" s="157"/>
      <c r="G270" s="158"/>
      <c r="H270" s="158"/>
      <c r="I270" s="158"/>
      <c r="J270" s="158"/>
      <c r="K270" s="158"/>
      <c r="L270" s="158"/>
      <c r="M270" s="158"/>
      <c r="N270" s="158"/>
      <c r="O270" s="159"/>
      <c r="P270" s="158"/>
    </row>
    <row r="271" spans="1:16" ht="25.5" hidden="1">
      <c r="A271" s="184" t="s">
        <v>2854</v>
      </c>
      <c r="B271" s="194" t="s">
        <v>107</v>
      </c>
      <c r="C271" s="193" t="s">
        <v>75</v>
      </c>
      <c r="D271" s="155">
        <v>1</v>
      </c>
      <c r="E271" s="156"/>
      <c r="F271" s="157"/>
      <c r="G271" s="158"/>
      <c r="H271" s="158"/>
      <c r="I271" s="158"/>
      <c r="J271" s="158"/>
      <c r="K271" s="158"/>
      <c r="L271" s="158"/>
      <c r="M271" s="158"/>
      <c r="N271" s="158"/>
      <c r="O271" s="159"/>
      <c r="P271" s="158"/>
    </row>
    <row r="272" spans="1:16" ht="25.5" hidden="1">
      <c r="A272" s="184" t="s">
        <v>2855</v>
      </c>
      <c r="B272" s="194" t="s">
        <v>138</v>
      </c>
      <c r="C272" s="193" t="s">
        <v>75</v>
      </c>
      <c r="D272" s="155">
        <v>2</v>
      </c>
      <c r="E272" s="156"/>
      <c r="F272" s="157"/>
      <c r="G272" s="158"/>
      <c r="H272" s="158"/>
      <c r="I272" s="158"/>
      <c r="J272" s="158"/>
      <c r="K272" s="158"/>
      <c r="L272" s="158"/>
      <c r="M272" s="158"/>
      <c r="N272" s="158"/>
      <c r="O272" s="159"/>
      <c r="P272" s="158"/>
    </row>
    <row r="273" spans="1:16" hidden="1">
      <c r="A273" s="184" t="s">
        <v>2856</v>
      </c>
      <c r="B273" s="148" t="s">
        <v>661</v>
      </c>
      <c r="C273" s="149"/>
      <c r="D273" s="149"/>
      <c r="E273" s="149"/>
      <c r="F273" s="149"/>
      <c r="G273" s="152"/>
      <c r="H273" s="152"/>
      <c r="I273" s="152"/>
      <c r="J273" s="152"/>
      <c r="K273" s="152"/>
      <c r="L273" s="152"/>
      <c r="M273" s="152"/>
      <c r="N273" s="152"/>
      <c r="O273" s="189"/>
      <c r="P273" s="152"/>
    </row>
    <row r="274" spans="1:16" ht="38.25" hidden="1">
      <c r="A274" s="184" t="s">
        <v>2857</v>
      </c>
      <c r="B274" s="194" t="s">
        <v>134</v>
      </c>
      <c r="C274" s="193" t="s">
        <v>71</v>
      </c>
      <c r="D274" s="155" t="s">
        <v>1478</v>
      </c>
      <c r="E274" s="156"/>
      <c r="F274" s="157"/>
      <c r="G274" s="158"/>
      <c r="H274" s="158"/>
      <c r="I274" s="158"/>
      <c r="J274" s="158"/>
      <c r="K274" s="158"/>
      <c r="L274" s="158"/>
      <c r="M274" s="158"/>
      <c r="N274" s="158"/>
      <c r="O274" s="159"/>
      <c r="P274" s="158"/>
    </row>
    <row r="275" spans="1:16" ht="38.25" hidden="1">
      <c r="A275" s="184" t="s">
        <v>2858</v>
      </c>
      <c r="B275" s="194" t="s">
        <v>136</v>
      </c>
      <c r="C275" s="193" t="s">
        <v>71</v>
      </c>
      <c r="D275" s="155" t="s">
        <v>1318</v>
      </c>
      <c r="E275" s="156"/>
      <c r="F275" s="157"/>
      <c r="G275" s="158"/>
      <c r="H275" s="158"/>
      <c r="I275" s="158"/>
      <c r="J275" s="158"/>
      <c r="K275" s="158"/>
      <c r="L275" s="158"/>
      <c r="M275" s="158"/>
      <c r="N275" s="158"/>
      <c r="O275" s="159"/>
      <c r="P275" s="158"/>
    </row>
    <row r="276" spans="1:16" ht="15" hidden="1">
      <c r="A276" s="184" t="s">
        <v>2859</v>
      </c>
      <c r="B276" s="148" t="s">
        <v>663</v>
      </c>
      <c r="C276" s="149"/>
      <c r="D276" s="149"/>
      <c r="E276" s="149"/>
      <c r="F276" s="151"/>
      <c r="G276" s="152"/>
      <c r="H276" s="152"/>
      <c r="I276" s="152"/>
      <c r="J276" s="152"/>
      <c r="K276" s="152"/>
      <c r="L276" s="152"/>
      <c r="M276" s="152"/>
      <c r="N276" s="152"/>
      <c r="O276" s="189"/>
      <c r="P276" s="152"/>
    </row>
    <row r="277" spans="1:16" ht="25.5" hidden="1">
      <c r="A277" s="184" t="s">
        <v>2860</v>
      </c>
      <c r="B277" s="194" t="s">
        <v>822</v>
      </c>
      <c r="C277" s="193" t="s">
        <v>75</v>
      </c>
      <c r="D277" s="155">
        <v>2</v>
      </c>
      <c r="E277" s="156"/>
      <c r="F277" s="157"/>
      <c r="G277" s="158"/>
      <c r="H277" s="158"/>
      <c r="I277" s="158"/>
      <c r="J277" s="158"/>
      <c r="K277" s="158"/>
      <c r="L277" s="158"/>
      <c r="M277" s="158"/>
      <c r="N277" s="158"/>
      <c r="O277" s="159"/>
      <c r="P277" s="158"/>
    </row>
    <row r="278" spans="1:16" ht="25.5" hidden="1">
      <c r="A278" s="184" t="s">
        <v>2861</v>
      </c>
      <c r="B278" s="194" t="s">
        <v>97</v>
      </c>
      <c r="C278" s="193" t="s">
        <v>75</v>
      </c>
      <c r="D278" s="155">
        <v>2</v>
      </c>
      <c r="E278" s="156"/>
      <c r="F278" s="157"/>
      <c r="G278" s="158"/>
      <c r="H278" s="158"/>
      <c r="I278" s="158"/>
      <c r="J278" s="158"/>
      <c r="K278" s="158"/>
      <c r="L278" s="158"/>
      <c r="M278" s="158"/>
      <c r="N278" s="158"/>
      <c r="O278" s="159"/>
      <c r="P278" s="158"/>
    </row>
    <row r="279" spans="1:16" ht="25.5" hidden="1">
      <c r="A279" s="184" t="s">
        <v>2862</v>
      </c>
      <c r="B279" s="194" t="s">
        <v>366</v>
      </c>
      <c r="C279" s="193" t="s">
        <v>75</v>
      </c>
      <c r="D279" s="155">
        <v>1</v>
      </c>
      <c r="E279" s="156"/>
      <c r="F279" s="157"/>
      <c r="G279" s="158"/>
      <c r="H279" s="158"/>
      <c r="I279" s="158"/>
      <c r="J279" s="158"/>
      <c r="K279" s="158"/>
      <c r="L279" s="158"/>
      <c r="M279" s="158"/>
      <c r="N279" s="158"/>
      <c r="O279" s="159"/>
      <c r="P279" s="158"/>
    </row>
    <row r="280" spans="1:16" ht="25.5" hidden="1">
      <c r="A280" s="184" t="s">
        <v>2863</v>
      </c>
      <c r="B280" s="194" t="s">
        <v>827</v>
      </c>
      <c r="C280" s="193" t="s">
        <v>75</v>
      </c>
      <c r="D280" s="155">
        <v>3</v>
      </c>
      <c r="E280" s="156"/>
      <c r="F280" s="157"/>
      <c r="G280" s="158"/>
      <c r="H280" s="158"/>
      <c r="I280" s="158"/>
      <c r="J280" s="158"/>
      <c r="K280" s="158"/>
      <c r="L280" s="158"/>
      <c r="M280" s="158"/>
      <c r="N280" s="158"/>
      <c r="O280" s="159"/>
      <c r="P280" s="158"/>
    </row>
    <row r="281" spans="1:16" ht="38.25" hidden="1">
      <c r="A281" s="184" t="s">
        <v>2864</v>
      </c>
      <c r="B281" s="194" t="s">
        <v>830</v>
      </c>
      <c r="C281" s="193" t="s">
        <v>75</v>
      </c>
      <c r="D281" s="155">
        <v>16</v>
      </c>
      <c r="E281" s="156"/>
      <c r="F281" s="157"/>
      <c r="G281" s="158"/>
      <c r="H281" s="158"/>
      <c r="I281" s="158"/>
      <c r="J281" s="158"/>
      <c r="K281" s="158"/>
      <c r="L281" s="158"/>
      <c r="M281" s="158"/>
      <c r="N281" s="158"/>
      <c r="O281" s="159"/>
      <c r="P281" s="158"/>
    </row>
    <row r="282" spans="1:16" ht="15" hidden="1">
      <c r="A282" s="184" t="s">
        <v>2865</v>
      </c>
      <c r="B282" s="148" t="s">
        <v>665</v>
      </c>
      <c r="C282" s="149"/>
      <c r="D282" s="149"/>
      <c r="E282" s="149"/>
      <c r="F282" s="151"/>
      <c r="G282" s="152"/>
      <c r="H282" s="152"/>
      <c r="I282" s="152"/>
      <c r="J282" s="152"/>
      <c r="K282" s="152"/>
      <c r="L282" s="152"/>
      <c r="M282" s="152"/>
      <c r="N282" s="152"/>
      <c r="O282" s="189"/>
      <c r="P282" s="152"/>
    </row>
    <row r="283" spans="1:16" ht="51" hidden="1">
      <c r="A283" s="184" t="s">
        <v>2866</v>
      </c>
      <c r="B283" s="194" t="s">
        <v>833</v>
      </c>
      <c r="C283" s="193" t="s">
        <v>75</v>
      </c>
      <c r="D283" s="155">
        <v>1</v>
      </c>
      <c r="E283" s="156"/>
      <c r="F283" s="157"/>
      <c r="G283" s="158"/>
      <c r="H283" s="158"/>
      <c r="I283" s="158"/>
      <c r="J283" s="158"/>
      <c r="K283" s="158"/>
      <c r="L283" s="158"/>
      <c r="M283" s="158"/>
      <c r="N283" s="158"/>
      <c r="O283" s="159"/>
      <c r="P283" s="158"/>
    </row>
    <row r="284" spans="1:16" ht="38.25" hidden="1">
      <c r="A284" s="184" t="s">
        <v>2867</v>
      </c>
      <c r="B284" s="194" t="s">
        <v>836</v>
      </c>
      <c r="C284" s="193" t="s">
        <v>86</v>
      </c>
      <c r="D284" s="155">
        <v>1</v>
      </c>
      <c r="E284" s="156"/>
      <c r="F284" s="157"/>
      <c r="G284" s="158"/>
      <c r="H284" s="158"/>
      <c r="I284" s="158"/>
      <c r="J284" s="158"/>
      <c r="K284" s="158"/>
      <c r="L284" s="158"/>
      <c r="M284" s="158"/>
      <c r="N284" s="158"/>
      <c r="O284" s="159"/>
      <c r="P284" s="158"/>
    </row>
    <row r="285" spans="1:16" ht="51" hidden="1">
      <c r="A285" s="184" t="s">
        <v>2868</v>
      </c>
      <c r="B285" s="194" t="s">
        <v>839</v>
      </c>
      <c r="C285" s="193" t="s">
        <v>75</v>
      </c>
      <c r="D285" s="155">
        <v>1</v>
      </c>
      <c r="E285" s="156"/>
      <c r="F285" s="157"/>
      <c r="G285" s="158"/>
      <c r="H285" s="158"/>
      <c r="I285" s="158"/>
      <c r="J285" s="158"/>
      <c r="K285" s="158"/>
      <c r="L285" s="158"/>
      <c r="M285" s="158"/>
      <c r="N285" s="158"/>
      <c r="O285" s="159"/>
      <c r="P285" s="158"/>
    </row>
    <row r="286" spans="1:16" ht="15" hidden="1">
      <c r="A286" s="184" t="s">
        <v>2869</v>
      </c>
      <c r="B286" s="148" t="s">
        <v>667</v>
      </c>
      <c r="C286" s="149"/>
      <c r="D286" s="149"/>
      <c r="E286" s="149"/>
      <c r="F286" s="151"/>
      <c r="G286" s="152"/>
      <c r="H286" s="152"/>
      <c r="I286" s="152"/>
      <c r="J286" s="152"/>
      <c r="K286" s="152"/>
      <c r="L286" s="152"/>
      <c r="M286" s="152"/>
      <c r="N286" s="152"/>
      <c r="O286" s="189"/>
      <c r="P286" s="152"/>
    </row>
    <row r="287" spans="1:16" ht="38.25" hidden="1">
      <c r="A287" s="184" t="s">
        <v>2870</v>
      </c>
      <c r="B287" s="194" t="s">
        <v>842</v>
      </c>
      <c r="C287" s="193" t="s">
        <v>75</v>
      </c>
      <c r="D287" s="155">
        <v>6</v>
      </c>
      <c r="E287" s="156"/>
      <c r="F287" s="157"/>
      <c r="G287" s="158"/>
      <c r="H287" s="158"/>
      <c r="I287" s="158"/>
      <c r="J287" s="158"/>
      <c r="K287" s="158"/>
      <c r="L287" s="158"/>
      <c r="M287" s="158"/>
      <c r="N287" s="158"/>
      <c r="O287" s="159"/>
      <c r="P287" s="158"/>
    </row>
    <row r="288" spans="1:16" ht="38.25" hidden="1">
      <c r="A288" s="184" t="s">
        <v>2871</v>
      </c>
      <c r="B288" s="194" t="s">
        <v>845</v>
      </c>
      <c r="C288" s="193" t="s">
        <v>75</v>
      </c>
      <c r="D288" s="155">
        <v>6</v>
      </c>
      <c r="E288" s="156"/>
      <c r="F288" s="157"/>
      <c r="G288" s="158"/>
      <c r="H288" s="158"/>
      <c r="I288" s="158"/>
      <c r="J288" s="158"/>
      <c r="K288" s="158"/>
      <c r="L288" s="158"/>
      <c r="M288" s="158"/>
      <c r="N288" s="158"/>
      <c r="O288" s="159"/>
      <c r="P288" s="158"/>
    </row>
    <row r="289" spans="1:16" ht="38.25" hidden="1">
      <c r="A289" s="184" t="s">
        <v>2872</v>
      </c>
      <c r="B289" s="194" t="s">
        <v>848</v>
      </c>
      <c r="C289" s="193" t="s">
        <v>71</v>
      </c>
      <c r="D289" s="155" t="s">
        <v>2553</v>
      </c>
      <c r="E289" s="156"/>
      <c r="F289" s="157"/>
      <c r="G289" s="158"/>
      <c r="H289" s="158"/>
      <c r="I289" s="158"/>
      <c r="J289" s="158"/>
      <c r="K289" s="158"/>
      <c r="L289" s="158"/>
      <c r="M289" s="158"/>
      <c r="N289" s="158"/>
      <c r="O289" s="159"/>
      <c r="P289" s="158"/>
    </row>
    <row r="290" spans="1:16" ht="38.25" hidden="1">
      <c r="A290" s="184" t="s">
        <v>2873</v>
      </c>
      <c r="B290" s="194" t="s">
        <v>848</v>
      </c>
      <c r="C290" s="193" t="s">
        <v>71</v>
      </c>
      <c r="D290" s="155">
        <v>1</v>
      </c>
      <c r="E290" s="156"/>
      <c r="F290" s="157"/>
      <c r="G290" s="158"/>
      <c r="H290" s="158"/>
      <c r="I290" s="158"/>
      <c r="J290" s="158"/>
      <c r="K290" s="158"/>
      <c r="L290" s="158"/>
      <c r="M290" s="158"/>
      <c r="N290" s="158"/>
      <c r="O290" s="159"/>
      <c r="P290" s="158"/>
    </row>
    <row r="291" spans="1:16" ht="25.5" hidden="1">
      <c r="A291" s="184" t="s">
        <v>2874</v>
      </c>
      <c r="B291" s="194" t="s">
        <v>852</v>
      </c>
      <c r="C291" s="193" t="s">
        <v>86</v>
      </c>
      <c r="D291" s="155">
        <v>1</v>
      </c>
      <c r="E291" s="156"/>
      <c r="F291" s="157"/>
      <c r="G291" s="158"/>
      <c r="H291" s="158"/>
      <c r="I291" s="158"/>
      <c r="J291" s="158"/>
      <c r="K291" s="158"/>
      <c r="L291" s="158"/>
      <c r="M291" s="158"/>
      <c r="N291" s="158"/>
      <c r="O291" s="159"/>
      <c r="P291" s="158"/>
    </row>
    <row r="292" spans="1:16" ht="15" hidden="1">
      <c r="A292" s="184" t="s">
        <v>2875</v>
      </c>
      <c r="B292" s="148" t="s">
        <v>669</v>
      </c>
      <c r="C292" s="149"/>
      <c r="D292" s="149"/>
      <c r="E292" s="149"/>
      <c r="F292" s="151"/>
      <c r="G292" s="152"/>
      <c r="H292" s="152"/>
      <c r="I292" s="152"/>
      <c r="J292" s="152"/>
      <c r="K292" s="152"/>
      <c r="L292" s="152"/>
      <c r="M292" s="152"/>
      <c r="N292" s="152"/>
      <c r="O292" s="189"/>
      <c r="P292" s="152"/>
    </row>
    <row r="293" spans="1:16" ht="25.5" hidden="1">
      <c r="A293" s="184" t="s">
        <v>2876</v>
      </c>
      <c r="B293" s="194" t="s">
        <v>855</v>
      </c>
      <c r="C293" s="193" t="s">
        <v>86</v>
      </c>
      <c r="D293" s="155">
        <v>2</v>
      </c>
      <c r="E293" s="156"/>
      <c r="F293" s="157"/>
      <c r="G293" s="158"/>
      <c r="H293" s="158"/>
      <c r="I293" s="158"/>
      <c r="J293" s="158"/>
      <c r="K293" s="158"/>
      <c r="L293" s="158"/>
      <c r="M293" s="158"/>
      <c r="N293" s="158"/>
      <c r="O293" s="159"/>
      <c r="P293" s="158"/>
    </row>
    <row r="294" spans="1:16" ht="38.25" hidden="1">
      <c r="A294" s="184" t="s">
        <v>2877</v>
      </c>
      <c r="B294" s="194" t="s">
        <v>858</v>
      </c>
      <c r="C294" s="193" t="s">
        <v>86</v>
      </c>
      <c r="D294" s="155">
        <v>2</v>
      </c>
      <c r="E294" s="156"/>
      <c r="F294" s="157"/>
      <c r="G294" s="158"/>
      <c r="H294" s="158"/>
      <c r="I294" s="158"/>
      <c r="J294" s="158"/>
      <c r="K294" s="158"/>
      <c r="L294" s="158"/>
      <c r="M294" s="158"/>
      <c r="N294" s="158"/>
      <c r="O294" s="159"/>
      <c r="P294" s="158"/>
    </row>
    <row r="295" spans="1:16" ht="51" hidden="1">
      <c r="A295" s="184" t="s">
        <v>2878</v>
      </c>
      <c r="B295" s="194" t="s">
        <v>861</v>
      </c>
      <c r="C295" s="193" t="s">
        <v>86</v>
      </c>
      <c r="D295" s="155">
        <v>13</v>
      </c>
      <c r="E295" s="156"/>
      <c r="F295" s="157"/>
      <c r="G295" s="158"/>
      <c r="H295" s="158"/>
      <c r="I295" s="158"/>
      <c r="J295" s="158"/>
      <c r="K295" s="158"/>
      <c r="L295" s="158"/>
      <c r="M295" s="158"/>
      <c r="N295" s="158"/>
      <c r="O295" s="159"/>
      <c r="P295" s="158"/>
    </row>
    <row r="296" spans="1:16" ht="25.5" hidden="1">
      <c r="A296" s="184" t="s">
        <v>2879</v>
      </c>
      <c r="B296" s="194" t="s">
        <v>864</v>
      </c>
      <c r="C296" s="193" t="s">
        <v>75</v>
      </c>
      <c r="D296" s="155">
        <v>2</v>
      </c>
      <c r="E296" s="156"/>
      <c r="F296" s="157"/>
      <c r="G296" s="158"/>
      <c r="H296" s="158"/>
      <c r="I296" s="158"/>
      <c r="J296" s="158"/>
      <c r="K296" s="158"/>
      <c r="L296" s="158"/>
      <c r="M296" s="158"/>
      <c r="N296" s="158"/>
      <c r="O296" s="159"/>
      <c r="P296" s="158"/>
    </row>
    <row r="297" spans="1:16" ht="15" hidden="1">
      <c r="A297" s="184" t="s">
        <v>2880</v>
      </c>
      <c r="B297" s="148" t="s">
        <v>671</v>
      </c>
      <c r="C297" s="149"/>
      <c r="D297" s="149"/>
      <c r="E297" s="149"/>
      <c r="F297" s="151"/>
      <c r="G297" s="152"/>
      <c r="H297" s="152"/>
      <c r="I297" s="152"/>
      <c r="J297" s="152"/>
      <c r="K297" s="152"/>
      <c r="L297" s="152"/>
      <c r="M297" s="152"/>
      <c r="N297" s="152"/>
      <c r="O297" s="189"/>
      <c r="P297" s="152"/>
    </row>
    <row r="298" spans="1:16" ht="25.5" hidden="1">
      <c r="A298" s="184" t="s">
        <v>2881</v>
      </c>
      <c r="B298" s="194" t="s">
        <v>677</v>
      </c>
      <c r="C298" s="193" t="s">
        <v>30</v>
      </c>
      <c r="D298" s="155" t="s">
        <v>2554</v>
      </c>
      <c r="E298" s="156"/>
      <c r="F298" s="157"/>
      <c r="G298" s="158"/>
      <c r="H298" s="158"/>
      <c r="I298" s="158"/>
      <c r="J298" s="158"/>
      <c r="K298" s="158"/>
      <c r="L298" s="158"/>
      <c r="M298" s="158"/>
      <c r="N298" s="158"/>
      <c r="O298" s="159">
        <f>N299</f>
        <v>2.08</v>
      </c>
      <c r="P298" s="158"/>
    </row>
    <row r="299" spans="1:16" ht="15" hidden="1">
      <c r="A299" s="184" t="s">
        <v>2882</v>
      </c>
      <c r="B299" s="161" t="s">
        <v>2671</v>
      </c>
      <c r="C299" s="162"/>
      <c r="D299" s="163"/>
      <c r="E299" s="164"/>
      <c r="F299" s="170">
        <v>16</v>
      </c>
      <c r="G299" s="166">
        <v>0.5</v>
      </c>
      <c r="H299" s="166"/>
      <c r="I299" s="166">
        <v>0.5</v>
      </c>
      <c r="J299" s="166"/>
      <c r="K299" s="166">
        <v>0.5</v>
      </c>
      <c r="L299" s="166"/>
      <c r="M299" s="296">
        <v>0.13</v>
      </c>
      <c r="N299" s="166">
        <f>M299*F299</f>
        <v>2.08</v>
      </c>
      <c r="O299" s="167"/>
      <c r="P299" s="166"/>
    </row>
    <row r="300" spans="1:16" ht="15" hidden="1">
      <c r="A300" s="184" t="s">
        <v>2883</v>
      </c>
      <c r="B300" s="194" t="s">
        <v>44</v>
      </c>
      <c r="C300" s="193" t="s">
        <v>30</v>
      </c>
      <c r="D300" s="155" t="s">
        <v>2213</v>
      </c>
      <c r="E300" s="156"/>
      <c r="F300" s="157"/>
      <c r="G300" s="158"/>
      <c r="H300" s="158"/>
      <c r="I300" s="158"/>
      <c r="J300" s="158"/>
      <c r="K300" s="158"/>
      <c r="L300" s="158"/>
      <c r="M300" s="158"/>
      <c r="N300" s="158"/>
      <c r="O300" s="159">
        <f>N301</f>
        <v>1.51</v>
      </c>
      <c r="P300" s="158"/>
    </row>
    <row r="301" spans="1:16" ht="15" hidden="1">
      <c r="A301" s="184" t="s">
        <v>2884</v>
      </c>
      <c r="B301" s="161" t="s">
        <v>2673</v>
      </c>
      <c r="C301" s="162"/>
      <c r="D301" s="163"/>
      <c r="E301" s="164"/>
      <c r="F301" s="170">
        <v>1</v>
      </c>
      <c r="G301" s="166">
        <v>1.51</v>
      </c>
      <c r="H301" s="166"/>
      <c r="I301" s="166"/>
      <c r="J301" s="166"/>
      <c r="K301" s="166"/>
      <c r="L301" s="166"/>
      <c r="M301" s="166">
        <f>G301*F301</f>
        <v>1.51</v>
      </c>
      <c r="N301" s="166">
        <f>M301</f>
        <v>1.51</v>
      </c>
      <c r="O301" s="167"/>
      <c r="P301" s="166"/>
    </row>
    <row r="302" spans="1:16" ht="51" hidden="1">
      <c r="A302" s="184" t="s">
        <v>2885</v>
      </c>
      <c r="B302" s="194" t="s">
        <v>869</v>
      </c>
      <c r="C302" s="193" t="s">
        <v>25</v>
      </c>
      <c r="D302" s="155" t="s">
        <v>1389</v>
      </c>
      <c r="E302" s="156"/>
      <c r="F302" s="157"/>
      <c r="G302" s="158"/>
      <c r="H302" s="158"/>
      <c r="I302" s="158"/>
      <c r="J302" s="158"/>
      <c r="K302" s="158"/>
      <c r="L302" s="158"/>
      <c r="M302" s="158"/>
      <c r="N302" s="158"/>
      <c r="O302" s="159">
        <f>SUM(N303:N305)</f>
        <v>30.060000000000002</v>
      </c>
      <c r="P302" s="158"/>
    </row>
    <row r="303" spans="1:16" ht="15" hidden="1">
      <c r="A303" s="184" t="s">
        <v>2886</v>
      </c>
      <c r="B303" s="161" t="s">
        <v>2677</v>
      </c>
      <c r="C303" s="162"/>
      <c r="D303" s="163"/>
      <c r="E303" s="164" t="s">
        <v>2680</v>
      </c>
      <c r="F303" s="170">
        <v>2</v>
      </c>
      <c r="G303" s="166">
        <v>9</v>
      </c>
      <c r="H303" s="166"/>
      <c r="I303" s="166">
        <v>0.2</v>
      </c>
      <c r="J303" s="166"/>
      <c r="K303" s="166"/>
      <c r="L303" s="166"/>
      <c r="M303" s="166">
        <f>G303*I303</f>
        <v>1.8</v>
      </c>
      <c r="N303" s="166">
        <f>M303*F303</f>
        <v>3.6</v>
      </c>
      <c r="O303" s="167"/>
      <c r="P303" s="166"/>
    </row>
    <row r="304" spans="1:16" ht="15" hidden="1">
      <c r="A304" s="184" t="s">
        <v>2887</v>
      </c>
      <c r="B304" s="161" t="s">
        <v>2678</v>
      </c>
      <c r="C304" s="162"/>
      <c r="D304" s="163"/>
      <c r="E304" s="164" t="s">
        <v>2680</v>
      </c>
      <c r="F304" s="170">
        <v>2</v>
      </c>
      <c r="G304" s="166">
        <v>9</v>
      </c>
      <c r="H304" s="166"/>
      <c r="I304" s="166">
        <v>0.4</v>
      </c>
      <c r="J304" s="166"/>
      <c r="K304" s="166"/>
      <c r="L304" s="166"/>
      <c r="M304" s="166">
        <f t="shared" ref="M304:M305" si="35">G304*I304</f>
        <v>3.6</v>
      </c>
      <c r="N304" s="166">
        <f t="shared" ref="N304:N305" si="36">M304*F304</f>
        <v>7.2</v>
      </c>
      <c r="O304" s="167"/>
      <c r="P304" s="166"/>
    </row>
    <row r="305" spans="1:16" ht="15" hidden="1">
      <c r="A305" s="184" t="s">
        <v>2888</v>
      </c>
      <c r="B305" s="161" t="s">
        <v>2679</v>
      </c>
      <c r="C305" s="162"/>
      <c r="D305" s="163"/>
      <c r="E305" s="164" t="s">
        <v>2680</v>
      </c>
      <c r="F305" s="170">
        <v>2</v>
      </c>
      <c r="G305" s="166">
        <v>9</v>
      </c>
      <c r="H305" s="166"/>
      <c r="I305" s="166">
        <v>1.07</v>
      </c>
      <c r="J305" s="166"/>
      <c r="K305" s="166"/>
      <c r="L305" s="166"/>
      <c r="M305" s="166">
        <f t="shared" si="35"/>
        <v>9.6300000000000008</v>
      </c>
      <c r="N305" s="166">
        <f t="shared" si="36"/>
        <v>19.260000000000002</v>
      </c>
      <c r="O305" s="167"/>
      <c r="P305" s="166"/>
    </row>
    <row r="306" spans="1:16" ht="38.25" hidden="1">
      <c r="A306" s="184" t="s">
        <v>2889</v>
      </c>
      <c r="B306" s="194" t="s">
        <v>728</v>
      </c>
      <c r="C306" s="193" t="s">
        <v>25</v>
      </c>
      <c r="D306" s="155">
        <v>14.4</v>
      </c>
      <c r="E306" s="156"/>
      <c r="F306" s="157"/>
      <c r="G306" s="158"/>
      <c r="H306" s="158"/>
      <c r="I306" s="158"/>
      <c r="J306" s="158"/>
      <c r="K306" s="158"/>
      <c r="L306" s="158"/>
      <c r="M306" s="158"/>
      <c r="N306" s="158"/>
      <c r="O306" s="159">
        <f>SUM(N307:N309)</f>
        <v>30.24</v>
      </c>
      <c r="P306" s="158"/>
    </row>
    <row r="307" spans="1:16" ht="15" hidden="1">
      <c r="A307" s="184" t="s">
        <v>2890</v>
      </c>
      <c r="B307" s="161" t="s">
        <v>2683</v>
      </c>
      <c r="C307" s="162"/>
      <c r="D307" s="163"/>
      <c r="E307" s="164" t="s">
        <v>2686</v>
      </c>
      <c r="F307" s="170">
        <v>2</v>
      </c>
      <c r="G307" s="166">
        <v>9</v>
      </c>
      <c r="H307" s="166"/>
      <c r="I307" s="166">
        <v>1.2</v>
      </c>
      <c r="J307" s="166"/>
      <c r="K307" s="166"/>
      <c r="L307" s="166"/>
      <c r="M307" s="166">
        <f>G307*I307</f>
        <v>10.799999999999999</v>
      </c>
      <c r="N307" s="166">
        <f>M307*F307</f>
        <v>21.599999999999998</v>
      </c>
      <c r="O307" s="167"/>
      <c r="P307" s="166"/>
    </row>
    <row r="308" spans="1:16" ht="15" hidden="1">
      <c r="A308" s="184" t="s">
        <v>2891</v>
      </c>
      <c r="B308" s="161" t="s">
        <v>2684</v>
      </c>
      <c r="C308" s="162"/>
      <c r="D308" s="163"/>
      <c r="E308" s="164" t="s">
        <v>2687</v>
      </c>
      <c r="F308" s="170">
        <v>2</v>
      </c>
      <c r="G308" s="166">
        <v>9</v>
      </c>
      <c r="H308" s="166"/>
      <c r="I308" s="166">
        <v>0.4</v>
      </c>
      <c r="J308" s="166"/>
      <c r="K308" s="166"/>
      <c r="L308" s="166"/>
      <c r="M308" s="166">
        <f>G308*I308</f>
        <v>3.6</v>
      </c>
      <c r="N308" s="166">
        <f>M308*F308</f>
        <v>7.2</v>
      </c>
      <c r="O308" s="167"/>
      <c r="P308" s="166"/>
    </row>
    <row r="309" spans="1:16" ht="15" hidden="1">
      <c r="A309" s="184" t="s">
        <v>2892</v>
      </c>
      <c r="B309" s="161" t="s">
        <v>2689</v>
      </c>
      <c r="C309" s="162"/>
      <c r="D309" s="163"/>
      <c r="E309" s="164" t="s">
        <v>2690</v>
      </c>
      <c r="F309" s="170">
        <v>4</v>
      </c>
      <c r="G309" s="166">
        <v>1.2</v>
      </c>
      <c r="H309" s="166"/>
      <c r="I309" s="166">
        <v>0.3</v>
      </c>
      <c r="J309" s="166"/>
      <c r="K309" s="166"/>
      <c r="L309" s="166"/>
      <c r="M309" s="166">
        <f>G309*I309</f>
        <v>0.36</v>
      </c>
      <c r="N309" s="166">
        <f>M309*F309</f>
        <v>1.44</v>
      </c>
      <c r="O309" s="167"/>
      <c r="P309" s="166"/>
    </row>
    <row r="310" spans="1:16" ht="25.5" hidden="1">
      <c r="A310" s="184" t="s">
        <v>2893</v>
      </c>
      <c r="B310" s="194" t="s">
        <v>40</v>
      </c>
      <c r="C310" s="193" t="s">
        <v>34</v>
      </c>
      <c r="D310" s="155">
        <v>31</v>
      </c>
      <c r="E310" s="156"/>
      <c r="F310" s="157"/>
      <c r="G310" s="158"/>
      <c r="H310" s="158"/>
      <c r="I310" s="158"/>
      <c r="J310" s="158"/>
      <c r="K310" s="158"/>
      <c r="L310" s="158"/>
      <c r="M310" s="158"/>
      <c r="N310" s="158"/>
      <c r="O310" s="159">
        <f>N311+N312</f>
        <v>55.449999999999996</v>
      </c>
      <c r="P310" s="158"/>
    </row>
    <row r="311" spans="1:16" ht="15" hidden="1">
      <c r="A311" s="184" t="s">
        <v>2894</v>
      </c>
      <c r="B311" s="161" t="s">
        <v>2691</v>
      </c>
      <c r="C311" s="162"/>
      <c r="D311" s="163"/>
      <c r="E311" s="164" t="s">
        <v>2692</v>
      </c>
      <c r="F311" s="170">
        <v>1</v>
      </c>
      <c r="G311" s="166">
        <v>19.22</v>
      </c>
      <c r="H311" s="166"/>
      <c r="I311" s="166"/>
      <c r="J311" s="166"/>
      <c r="K311" s="166"/>
      <c r="L311" s="166"/>
      <c r="M311" s="166">
        <f>G311</f>
        <v>19.22</v>
      </c>
      <c r="N311" s="166">
        <f>M311*F311</f>
        <v>19.22</v>
      </c>
      <c r="O311" s="167"/>
      <c r="P311" s="166"/>
    </row>
    <row r="312" spans="1:16" ht="15" hidden="1">
      <c r="A312" s="184" t="s">
        <v>2895</v>
      </c>
      <c r="B312" s="161" t="s">
        <v>2693</v>
      </c>
      <c r="C312" s="162"/>
      <c r="D312" s="163"/>
      <c r="E312" s="164" t="s">
        <v>2694</v>
      </c>
      <c r="F312" s="170">
        <v>1</v>
      </c>
      <c r="G312" s="166">
        <v>36.229999999999997</v>
      </c>
      <c r="H312" s="166"/>
      <c r="I312" s="166"/>
      <c r="J312" s="166"/>
      <c r="K312" s="166"/>
      <c r="L312" s="166"/>
      <c r="M312" s="166">
        <f>G312</f>
        <v>36.229999999999997</v>
      </c>
      <c r="N312" s="166">
        <f>M312*F312</f>
        <v>36.229999999999997</v>
      </c>
      <c r="O312" s="167"/>
      <c r="P312" s="166"/>
    </row>
    <row r="313" spans="1:16" ht="25.5" hidden="1">
      <c r="A313" s="184" t="s">
        <v>2896</v>
      </c>
      <c r="B313" s="194" t="s">
        <v>38</v>
      </c>
      <c r="C313" s="193" t="s">
        <v>34</v>
      </c>
      <c r="D313" s="155">
        <v>77</v>
      </c>
      <c r="E313" s="156"/>
      <c r="F313" s="157"/>
      <c r="G313" s="158"/>
      <c r="H313" s="158"/>
      <c r="I313" s="158"/>
      <c r="J313" s="158"/>
      <c r="K313" s="158"/>
      <c r="L313" s="158"/>
      <c r="M313" s="158"/>
      <c r="N313" s="158"/>
      <c r="O313" s="159">
        <f>N314+N315</f>
        <v>69.11</v>
      </c>
      <c r="P313" s="158"/>
    </row>
    <row r="314" spans="1:16" ht="15" hidden="1">
      <c r="A314" s="184" t="s">
        <v>2897</v>
      </c>
      <c r="B314" s="161"/>
      <c r="C314" s="162"/>
      <c r="D314" s="163"/>
      <c r="E314" s="164" t="s">
        <v>2695</v>
      </c>
      <c r="F314" s="170">
        <v>1</v>
      </c>
      <c r="G314" s="166">
        <v>29.62</v>
      </c>
      <c r="H314" s="166"/>
      <c r="I314" s="166"/>
      <c r="J314" s="166"/>
      <c r="K314" s="166"/>
      <c r="L314" s="166"/>
      <c r="M314" s="166">
        <f>G314</f>
        <v>29.62</v>
      </c>
      <c r="N314" s="166">
        <f>M314*F314</f>
        <v>29.62</v>
      </c>
      <c r="O314" s="167"/>
      <c r="P314" s="166"/>
    </row>
    <row r="315" spans="1:16" ht="15" hidden="1">
      <c r="A315" s="184" t="s">
        <v>2898</v>
      </c>
      <c r="B315" s="161"/>
      <c r="C315" s="162"/>
      <c r="D315" s="163"/>
      <c r="E315" s="164" t="s">
        <v>2696</v>
      </c>
      <c r="F315" s="170">
        <v>1</v>
      </c>
      <c r="G315" s="166">
        <v>39.49</v>
      </c>
      <c r="H315" s="166"/>
      <c r="I315" s="166"/>
      <c r="J315" s="166"/>
      <c r="K315" s="166"/>
      <c r="L315" s="166"/>
      <c r="M315" s="166">
        <f>G315</f>
        <v>39.49</v>
      </c>
      <c r="N315" s="166">
        <f>M315*F315</f>
        <v>39.49</v>
      </c>
      <c r="O315" s="167"/>
      <c r="P315" s="166"/>
    </row>
    <row r="316" spans="1:16" ht="38.25" hidden="1">
      <c r="A316" s="184" t="s">
        <v>2899</v>
      </c>
      <c r="B316" s="194" t="s">
        <v>875</v>
      </c>
      <c r="C316" s="193" t="s">
        <v>30</v>
      </c>
      <c r="D316" s="155" t="s">
        <v>1466</v>
      </c>
      <c r="E316" s="156"/>
      <c r="F316" s="157"/>
      <c r="G316" s="158"/>
      <c r="H316" s="158"/>
      <c r="I316" s="158"/>
      <c r="J316" s="158"/>
      <c r="K316" s="158"/>
      <c r="L316" s="158"/>
      <c r="M316" s="158"/>
      <c r="N316" s="158"/>
      <c r="O316" s="159">
        <f>SUM(N317:N320)</f>
        <v>5.5545000000000009</v>
      </c>
      <c r="P316" s="158"/>
    </row>
    <row r="317" spans="1:16" ht="15" hidden="1">
      <c r="A317" s="184" t="s">
        <v>2900</v>
      </c>
      <c r="B317" s="161" t="s">
        <v>2699</v>
      </c>
      <c r="C317" s="162"/>
      <c r="D317" s="163"/>
      <c r="E317" s="164"/>
      <c r="F317" s="170">
        <v>8</v>
      </c>
      <c r="G317" s="166">
        <v>0.2</v>
      </c>
      <c r="H317" s="166"/>
      <c r="I317" s="166">
        <v>0.2</v>
      </c>
      <c r="J317" s="166"/>
      <c r="K317" s="166">
        <v>1.5</v>
      </c>
      <c r="L317" s="166"/>
      <c r="M317" s="166">
        <f>G317*I317*K317</f>
        <v>6.0000000000000012E-2</v>
      </c>
      <c r="N317" s="166">
        <f>M317*F317</f>
        <v>0.48000000000000009</v>
      </c>
      <c r="O317" s="167"/>
      <c r="P317" s="166"/>
    </row>
    <row r="318" spans="1:16" ht="15" hidden="1">
      <c r="A318" s="184" t="s">
        <v>2901</v>
      </c>
      <c r="B318" s="161" t="s">
        <v>2700</v>
      </c>
      <c r="C318" s="162"/>
      <c r="D318" s="163"/>
      <c r="E318" s="164"/>
      <c r="F318" s="170">
        <v>8</v>
      </c>
      <c r="G318" s="166">
        <v>0.2</v>
      </c>
      <c r="H318" s="166"/>
      <c r="I318" s="166">
        <v>0.2</v>
      </c>
      <c r="J318" s="166"/>
      <c r="K318" s="166">
        <v>2</v>
      </c>
      <c r="L318" s="166"/>
      <c r="M318" s="166">
        <f t="shared" ref="M318:M320" si="37">G318*I318*K318</f>
        <v>8.0000000000000016E-2</v>
      </c>
      <c r="N318" s="166">
        <f t="shared" ref="N318:N320" si="38">M318*F318</f>
        <v>0.64000000000000012</v>
      </c>
      <c r="O318" s="167"/>
      <c r="P318" s="166"/>
    </row>
    <row r="319" spans="1:16" ht="15" hidden="1">
      <c r="A319" s="184" t="s">
        <v>2902</v>
      </c>
      <c r="B319" s="161" t="s">
        <v>2697</v>
      </c>
      <c r="C319" s="162"/>
      <c r="D319" s="163"/>
      <c r="E319" s="164"/>
      <c r="F319" s="170">
        <v>6</v>
      </c>
      <c r="G319" s="166">
        <v>9.0500000000000007</v>
      </c>
      <c r="H319" s="166"/>
      <c r="I319" s="166">
        <v>0.2</v>
      </c>
      <c r="J319" s="166"/>
      <c r="K319" s="166">
        <v>0.2</v>
      </c>
      <c r="L319" s="166"/>
      <c r="M319" s="166">
        <f t="shared" si="37"/>
        <v>0.3620000000000001</v>
      </c>
      <c r="N319" s="166">
        <f t="shared" si="38"/>
        <v>2.1720000000000006</v>
      </c>
      <c r="O319" s="167"/>
      <c r="P319" s="166"/>
    </row>
    <row r="320" spans="1:16" ht="15" hidden="1">
      <c r="A320" s="184" t="s">
        <v>2903</v>
      </c>
      <c r="B320" s="161" t="s">
        <v>2698</v>
      </c>
      <c r="C320" s="162"/>
      <c r="D320" s="163"/>
      <c r="E320" s="164"/>
      <c r="F320" s="170">
        <v>2</v>
      </c>
      <c r="G320" s="166">
        <v>9.0500000000000007</v>
      </c>
      <c r="H320" s="166"/>
      <c r="I320" s="166">
        <v>1.25</v>
      </c>
      <c r="J320" s="166"/>
      <c r="K320" s="166">
        <v>0.1</v>
      </c>
      <c r="L320" s="166"/>
      <c r="M320" s="166">
        <f t="shared" si="37"/>
        <v>1.1312500000000001</v>
      </c>
      <c r="N320" s="166">
        <f t="shared" si="38"/>
        <v>2.2625000000000002</v>
      </c>
      <c r="O320" s="167"/>
      <c r="P320" s="166"/>
    </row>
    <row r="321" spans="1:16" ht="25.5" hidden="1">
      <c r="A321" s="184" t="s">
        <v>2904</v>
      </c>
      <c r="B321" s="194" t="s">
        <v>702</v>
      </c>
      <c r="C321" s="193" t="s">
        <v>30</v>
      </c>
      <c r="D321" s="155" t="s">
        <v>1466</v>
      </c>
      <c r="E321" s="156"/>
      <c r="F321" s="157"/>
      <c r="G321" s="158"/>
      <c r="H321" s="158"/>
      <c r="I321" s="158"/>
      <c r="J321" s="158"/>
      <c r="K321" s="158"/>
      <c r="L321" s="158"/>
      <c r="M321" s="158"/>
      <c r="N321" s="158"/>
      <c r="O321" s="159">
        <f>N331</f>
        <v>5.5545000000000009</v>
      </c>
      <c r="P321" s="158"/>
    </row>
    <row r="322" spans="1:16" ht="38.25" hidden="1">
      <c r="A322" s="184" t="s">
        <v>2905</v>
      </c>
      <c r="B322" s="194" t="s">
        <v>765</v>
      </c>
      <c r="C322" s="193" t="s">
        <v>25</v>
      </c>
      <c r="D322" s="155">
        <v>21.6</v>
      </c>
      <c r="E322" s="156"/>
      <c r="F322" s="157"/>
      <c r="G322" s="158"/>
      <c r="H322" s="158"/>
      <c r="I322" s="158"/>
      <c r="J322" s="158"/>
      <c r="K322" s="158"/>
      <c r="L322" s="158"/>
      <c r="M322" s="158"/>
      <c r="N322" s="158"/>
      <c r="O322" s="159"/>
      <c r="P322" s="158"/>
    </row>
    <row r="323" spans="1:16" ht="51" hidden="1">
      <c r="A323" s="184" t="s">
        <v>2906</v>
      </c>
      <c r="B323" s="194" t="s">
        <v>395</v>
      </c>
      <c r="C323" s="193" t="s">
        <v>25</v>
      </c>
      <c r="D323" s="155">
        <v>21.6</v>
      </c>
      <c r="E323" s="156"/>
      <c r="F323" s="157"/>
      <c r="G323" s="158"/>
      <c r="H323" s="158"/>
      <c r="I323" s="158"/>
      <c r="J323" s="158"/>
      <c r="K323" s="158"/>
      <c r="L323" s="158"/>
      <c r="M323" s="158"/>
      <c r="N323" s="158"/>
      <c r="O323" s="159"/>
      <c r="P323" s="158"/>
    </row>
    <row r="324" spans="1:16" ht="25.5" hidden="1">
      <c r="A324" s="184" t="s">
        <v>2907</v>
      </c>
      <c r="B324" s="194" t="s">
        <v>64</v>
      </c>
      <c r="C324" s="193" t="s">
        <v>25</v>
      </c>
      <c r="D324" s="155">
        <v>21.6</v>
      </c>
      <c r="E324" s="156"/>
      <c r="F324" s="157"/>
      <c r="G324" s="158"/>
      <c r="H324" s="158"/>
      <c r="I324" s="158"/>
      <c r="J324" s="158"/>
      <c r="K324" s="158"/>
      <c r="L324" s="158"/>
      <c r="M324" s="158"/>
      <c r="N324" s="158"/>
      <c r="O324" s="159"/>
      <c r="P324" s="158"/>
    </row>
    <row r="325" spans="1:16" ht="25.5" hidden="1">
      <c r="A325" s="184" t="s">
        <v>2908</v>
      </c>
      <c r="B325" s="194" t="s">
        <v>83</v>
      </c>
      <c r="C325" s="193" t="s">
        <v>25</v>
      </c>
      <c r="D325" s="155">
        <v>21.6</v>
      </c>
      <c r="E325" s="156"/>
      <c r="F325" s="157"/>
      <c r="G325" s="158"/>
      <c r="H325" s="158"/>
      <c r="I325" s="158"/>
      <c r="J325" s="158"/>
      <c r="K325" s="158"/>
      <c r="L325" s="158"/>
      <c r="M325" s="158"/>
      <c r="N325" s="158"/>
      <c r="O325" s="159"/>
      <c r="P325" s="158"/>
    </row>
    <row r="326" spans="1:16" ht="25.5" hidden="1">
      <c r="A326" s="184" t="s">
        <v>2909</v>
      </c>
      <c r="B326" s="194" t="s">
        <v>68</v>
      </c>
      <c r="C326" s="193" t="s">
        <v>25</v>
      </c>
      <c r="D326" s="155">
        <v>21.6</v>
      </c>
      <c r="E326" s="156"/>
      <c r="F326" s="157"/>
      <c r="G326" s="158"/>
      <c r="H326" s="158"/>
      <c r="I326" s="158"/>
      <c r="J326" s="158"/>
      <c r="K326" s="158"/>
      <c r="L326" s="158"/>
      <c r="M326" s="158"/>
      <c r="N326" s="158"/>
      <c r="O326" s="159"/>
      <c r="P326" s="158"/>
    </row>
    <row r="327" spans="1:16" ht="15" hidden="1">
      <c r="A327" s="184" t="s">
        <v>2910</v>
      </c>
      <c r="B327" s="148" t="s">
        <v>673</v>
      </c>
      <c r="C327" s="149"/>
      <c r="D327" s="149"/>
      <c r="E327" s="149"/>
      <c r="F327" s="151"/>
      <c r="G327" s="152"/>
      <c r="H327" s="152"/>
      <c r="I327" s="152"/>
      <c r="J327" s="152"/>
      <c r="K327" s="152"/>
      <c r="L327" s="152"/>
      <c r="M327" s="152"/>
      <c r="N327" s="152"/>
      <c r="O327" s="189"/>
      <c r="P327" s="152"/>
    </row>
    <row r="328" spans="1:16" ht="15" hidden="1">
      <c r="A328" s="184" t="s">
        <v>2911</v>
      </c>
      <c r="B328" s="194" t="s">
        <v>884</v>
      </c>
      <c r="C328" s="193" t="s">
        <v>25</v>
      </c>
      <c r="D328" s="155" t="s">
        <v>1357</v>
      </c>
      <c r="E328" s="156"/>
      <c r="F328" s="157"/>
      <c r="G328" s="158"/>
      <c r="H328" s="158"/>
      <c r="I328" s="158"/>
      <c r="J328" s="158"/>
      <c r="K328" s="158"/>
      <c r="L328" s="158"/>
      <c r="M328" s="158"/>
      <c r="N328" s="158"/>
      <c r="O328" s="159"/>
      <c r="P328" s="158"/>
    </row>
    <row r="329" spans="1:16" ht="25.5" hidden="1">
      <c r="A329" s="184" t="s">
        <v>2912</v>
      </c>
      <c r="B329" s="194" t="s">
        <v>887</v>
      </c>
      <c r="C329" s="193" t="s">
        <v>25</v>
      </c>
      <c r="D329" s="155" t="s">
        <v>1365</v>
      </c>
      <c r="E329" s="156"/>
      <c r="F329" s="157"/>
      <c r="G329" s="158"/>
      <c r="H329" s="158"/>
      <c r="I329" s="158"/>
      <c r="J329" s="158"/>
      <c r="K329" s="158"/>
      <c r="L329" s="158"/>
      <c r="M329" s="158"/>
      <c r="N329" s="158"/>
      <c r="O329" s="159"/>
      <c r="P329" s="158"/>
    </row>
    <row r="330" spans="1:16" ht="63.75" hidden="1">
      <c r="A330" s="184" t="s">
        <v>2913</v>
      </c>
      <c r="B330" s="194" t="s">
        <v>890</v>
      </c>
      <c r="C330" s="193" t="s">
        <v>25</v>
      </c>
      <c r="D330" s="155" t="s">
        <v>1179</v>
      </c>
      <c r="E330" s="156"/>
      <c r="F330" s="157"/>
      <c r="G330" s="158"/>
      <c r="H330" s="158"/>
      <c r="I330" s="158"/>
      <c r="J330" s="158"/>
      <c r="K330" s="158"/>
      <c r="L330" s="158"/>
      <c r="M330" s="158"/>
      <c r="N330" s="158"/>
      <c r="O330" s="159"/>
      <c r="P330" s="158"/>
    </row>
    <row r="331" spans="1:16" hidden="1">
      <c r="A331" s="184" t="s">
        <v>2914</v>
      </c>
      <c r="B331" s="297" t="s">
        <v>2701</v>
      </c>
      <c r="C331" s="297"/>
      <c r="D331" s="297"/>
      <c r="E331" s="298"/>
      <c r="F331" s="299">
        <v>1</v>
      </c>
      <c r="G331" s="297"/>
      <c r="H331" s="297"/>
      <c r="I331" s="297"/>
      <c r="J331" s="297"/>
      <c r="K331" s="297"/>
      <c r="L331" s="297"/>
      <c r="M331" s="166">
        <f>O316</f>
        <v>5.5545000000000009</v>
      </c>
      <c r="N331" s="297">
        <f>M331*F331</f>
        <v>5.5545000000000009</v>
      </c>
      <c r="O331" s="297"/>
      <c r="P331" s="297"/>
    </row>
    <row r="332" spans="1:16" ht="25.5" hidden="1">
      <c r="A332" s="184" t="s">
        <v>2915</v>
      </c>
      <c r="B332" s="300" t="s">
        <v>33</v>
      </c>
      <c r="C332" s="301" t="s">
        <v>34</v>
      </c>
      <c r="D332" s="302"/>
      <c r="E332" s="303"/>
      <c r="F332" s="304"/>
      <c r="G332" s="295"/>
      <c r="H332" s="295"/>
      <c r="I332" s="295"/>
      <c r="J332" s="295"/>
      <c r="K332" s="295"/>
      <c r="L332" s="295"/>
      <c r="M332" s="295"/>
      <c r="N332" s="295"/>
      <c r="O332" s="159">
        <f>N333+N334</f>
        <v>59.486000000000004</v>
      </c>
      <c r="P332" s="295"/>
    </row>
    <row r="333" spans="1:16" ht="15" hidden="1">
      <c r="A333" s="184" t="s">
        <v>2916</v>
      </c>
      <c r="B333" s="161" t="s">
        <v>2693</v>
      </c>
      <c r="C333" s="162"/>
      <c r="D333" s="163"/>
      <c r="E333" s="164" t="s">
        <v>2704</v>
      </c>
      <c r="F333" s="170">
        <v>1</v>
      </c>
      <c r="G333" s="166">
        <f>((9.05*4*6)+(0.8*4*8))*0.245</f>
        <v>59.486000000000004</v>
      </c>
      <c r="H333" s="166"/>
      <c r="I333" s="166"/>
      <c r="J333" s="166"/>
      <c r="K333" s="166"/>
      <c r="L333" s="166"/>
      <c r="M333" s="166">
        <f>G333</f>
        <v>59.486000000000004</v>
      </c>
      <c r="N333" s="166">
        <f>M333*F333</f>
        <v>59.486000000000004</v>
      </c>
      <c r="O333" s="167"/>
      <c r="P333" s="166"/>
    </row>
    <row r="334" spans="1:16" ht="15" hidden="1">
      <c r="A334" s="184" t="s">
        <v>2917</v>
      </c>
      <c r="B334" s="161"/>
      <c r="C334" s="162"/>
      <c r="D334" s="163"/>
      <c r="E334" s="164"/>
      <c r="F334" s="170"/>
      <c r="G334" s="166"/>
      <c r="H334" s="166"/>
      <c r="I334" s="166"/>
      <c r="J334" s="166"/>
      <c r="K334" s="166"/>
      <c r="L334" s="166"/>
      <c r="M334" s="166"/>
      <c r="N334" s="166"/>
      <c r="O334" s="167"/>
      <c r="P334" s="166"/>
    </row>
    <row r="335" spans="1:16" hidden="1">
      <c r="A335" s="184" t="s">
        <v>2918</v>
      </c>
    </row>
  </sheetData>
  <mergeCells count="9">
    <mergeCell ref="H1:I1"/>
    <mergeCell ref="H2:I2"/>
    <mergeCell ref="A3:P3"/>
    <mergeCell ref="A4:A5"/>
    <mergeCell ref="B4:B5"/>
    <mergeCell ref="C4:C5"/>
    <mergeCell ref="D4:D5"/>
    <mergeCell ref="E4:E5"/>
    <mergeCell ref="F4:P4"/>
  </mergeCells>
  <phoneticPr fontId="36" type="noConversion"/>
  <pageMargins left="0.31496062992125984" right="0.31496062992125984" top="0.39370078740157483" bottom="0.39370078740157483" header="0.31496062992125984" footer="0.31496062992125984"/>
  <pageSetup paperSize="9" scale="52" fitToHeight="0" orientation="landscape" r:id="rId1"/>
  <rowBreaks count="2" manualBreakCount="2">
    <brk id="67" max="15" man="1"/>
    <brk id="350" max="15" man="1"/>
  </rowBreaks>
  <drawing r:id="rId2"/>
  <legacyDrawing r:id="rId3"/>
  <oleObjects>
    <mc:AlternateContent xmlns:mc="http://schemas.openxmlformats.org/markup-compatibility/2006">
      <mc:Choice Requires="x14">
        <oleObject progId="CorelDraw.Graphic.17" shapeId="18433" r:id="rId4">
          <objectPr defaultSize="0" autoPict="0" r:id="rId5">
            <anchor moveWithCells="1">
              <from>
                <xdr:col>12</xdr:col>
                <xdr:colOff>19050</xdr:colOff>
                <xdr:row>0</xdr:row>
                <xdr:rowOff>95250</xdr:rowOff>
              </from>
              <to>
                <xdr:col>15</xdr:col>
                <xdr:colOff>866775</xdr:colOff>
                <xdr:row>2</xdr:row>
                <xdr:rowOff>228600</xdr:rowOff>
              </to>
            </anchor>
          </objectPr>
        </oleObject>
      </mc:Choice>
      <mc:Fallback>
        <oleObject progId="CorelDraw.Graphic.17" shapeId="18433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11</vt:i4>
      </vt:variant>
      <vt:variant>
        <vt:lpstr>Intervalos nomeados</vt:lpstr>
      </vt:variant>
      <vt:variant>
        <vt:i4>14</vt:i4>
      </vt:variant>
    </vt:vector>
  </HeadingPairs>
  <TitlesOfParts>
    <vt:vector size="25" baseType="lpstr">
      <vt:lpstr>Resumo do Orçamento</vt:lpstr>
      <vt:lpstr>Orçamento</vt:lpstr>
      <vt:lpstr>CPU</vt:lpstr>
      <vt:lpstr>Cronograma</vt:lpstr>
      <vt:lpstr>Curva ABC serviço</vt:lpstr>
      <vt:lpstr>Curva ABC Insumos</vt:lpstr>
      <vt:lpstr>BM</vt:lpstr>
      <vt:lpstr>Memória de Cálculo - BM01</vt:lpstr>
      <vt:lpstr>Memória de Cálculo - BM03</vt:lpstr>
      <vt:lpstr>Memória de Cálculo - BM02</vt:lpstr>
      <vt:lpstr>Relatorio Fotografico BM03</vt:lpstr>
      <vt:lpstr>BM!Area_de_impressao</vt:lpstr>
      <vt:lpstr>Cronograma!Area_de_impressao</vt:lpstr>
      <vt:lpstr>'Memória de Cálculo - BM01'!Area_de_impressao</vt:lpstr>
      <vt:lpstr>'Memória de Cálculo - BM02'!Area_de_impressao</vt:lpstr>
      <vt:lpstr>'Memória de Cálculo - BM03'!Area_de_impressao</vt:lpstr>
      <vt:lpstr>'Relatorio Fotografico BM03'!Area_de_impressao</vt:lpstr>
      <vt:lpstr>'Resumo do Orçamento'!Area_de_impressao</vt:lpstr>
      <vt:lpstr>BM!Titulos_de_impressao</vt:lpstr>
      <vt:lpstr>CPU!Titulos_de_impressao</vt:lpstr>
      <vt:lpstr>'Memória de Cálculo - BM01'!Titulos_de_impressao</vt:lpstr>
      <vt:lpstr>'Memória de Cálculo - BM02'!Titulos_de_impressao</vt:lpstr>
      <vt:lpstr>'Memória de Cálculo - BM03'!Titulos_de_impressao</vt:lpstr>
      <vt:lpstr>Orçamento!Titulos_de_impressao</vt:lpstr>
      <vt:lpstr>'Relatorio Fotografico BM03'!Titulos_de_impressao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Cliente</cp:lastModifiedBy>
  <cp:revision>0</cp:revision>
  <cp:lastPrinted>2023-09-27T15:41:14Z</cp:lastPrinted>
  <dcterms:created xsi:type="dcterms:W3CDTF">2022-09-28T11:55:00Z</dcterms:created>
  <dcterms:modified xsi:type="dcterms:W3CDTF">2023-09-27T15:58:59Z</dcterms:modified>
</cp:coreProperties>
</file>