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9815" windowHeight="6600"/>
  </bookViews>
  <sheets>
    <sheet name="PLANILHA" sheetId="1" r:id="rId1"/>
    <sheet name="CRONOGRAMA" sheetId="2" r:id="rId2"/>
    <sheet name="BDI" sheetId="3" r:id="rId3"/>
    <sheet name="ENCARGOS" sheetId="4" r:id="rId4"/>
  </sheets>
  <externalReferences>
    <externalReference r:id="rId5"/>
  </externalReferences>
  <definedNames>
    <definedName name="_xlnm.Print_Titles" localSheetId="0">'[1]repeated header'!$4:$4</definedName>
  </definedNames>
  <calcPr calcId="144525"/>
</workbook>
</file>

<file path=xl/calcChain.xml><?xml version="1.0" encoding="utf-8"?>
<calcChain xmlns="http://schemas.openxmlformats.org/spreadsheetml/2006/main">
  <c r="K23" i="2" l="1"/>
  <c r="K25" i="2" s="1"/>
  <c r="K26" i="2" s="1"/>
  <c r="M26" i="2" s="1"/>
  <c r="O26" i="2" s="1"/>
  <c r="Q26" i="2" s="1"/>
  <c r="S26" i="2" s="1"/>
  <c r="S19" i="2"/>
  <c r="S25" i="2"/>
  <c r="T25" i="2" s="1"/>
  <c r="P25" i="2"/>
  <c r="R25" i="2"/>
  <c r="G16" i="2"/>
  <c r="O23" i="2"/>
  <c r="M23" i="2"/>
  <c r="S21" i="2"/>
  <c r="S22" i="2"/>
  <c r="S20" i="2"/>
  <c r="Q21" i="2"/>
  <c r="Q25" i="2" s="1"/>
  <c r="Q22" i="2"/>
  <c r="Q20" i="2"/>
  <c r="Q18" i="2"/>
  <c r="O17" i="2"/>
  <c r="M17" i="2"/>
  <c r="M16" i="2"/>
  <c r="K18" i="2"/>
  <c r="K17" i="2"/>
  <c r="K16" i="2"/>
  <c r="I16" i="2"/>
  <c r="I15" i="2"/>
  <c r="G15" i="2"/>
  <c r="C23" i="2"/>
  <c r="C22" i="2"/>
  <c r="C21" i="2"/>
  <c r="C14" i="2"/>
  <c r="D23" i="2"/>
  <c r="D22" i="2"/>
  <c r="D21" i="2"/>
  <c r="D20" i="2"/>
  <c r="D19" i="2"/>
  <c r="D18" i="2"/>
  <c r="D16" i="2"/>
  <c r="D17" i="2"/>
  <c r="D15" i="2"/>
  <c r="D14" i="2"/>
  <c r="D13" i="2"/>
  <c r="B23" i="2"/>
  <c r="B22" i="2"/>
  <c r="B21" i="2"/>
  <c r="B20" i="2"/>
  <c r="B19" i="2"/>
  <c r="B18" i="2"/>
  <c r="B17" i="2"/>
  <c r="B16" i="2"/>
  <c r="B15" i="2"/>
  <c r="B14" i="2"/>
  <c r="B13" i="2"/>
  <c r="O25" i="2"/>
  <c r="E14" i="2"/>
  <c r="D34" i="4"/>
  <c r="C34" i="4"/>
  <c r="D28" i="4"/>
  <c r="D37" i="4" s="1"/>
  <c r="C28" i="4"/>
  <c r="C37" i="4" s="1"/>
  <c r="D17" i="4"/>
  <c r="C17" i="4"/>
  <c r="D7" i="4"/>
  <c r="C7" i="4"/>
  <c r="D25" i="2" l="1"/>
  <c r="G25" i="2"/>
  <c r="H25" i="2" s="1"/>
  <c r="M25" i="2"/>
  <c r="N25" i="2" s="1"/>
  <c r="I25" i="2"/>
  <c r="J25" i="2" s="1"/>
  <c r="L25" i="2"/>
  <c r="C17" i="2"/>
  <c r="C16" i="2"/>
  <c r="C15" i="2"/>
  <c r="C13" i="2"/>
  <c r="E13" i="2"/>
  <c r="C18" i="2"/>
  <c r="C19" i="2"/>
  <c r="C20" i="2"/>
  <c r="C25" i="2" l="1"/>
  <c r="E25" i="2"/>
  <c r="F25" i="2" l="1"/>
  <c r="H26" i="2" s="1"/>
  <c r="J26" i="2" s="1"/>
  <c r="L26" i="2" s="1"/>
  <c r="N26" i="2" s="1"/>
  <c r="P26" i="2" s="1"/>
  <c r="R26" i="2" s="1"/>
  <c r="T26" i="2" s="1"/>
  <c r="G26" i="2"/>
  <c r="I26" i="2" s="1"/>
  <c r="H17" i="1" l="1"/>
  <c r="I17" i="1" s="1"/>
  <c r="H18" i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H40" i="1"/>
  <c r="I40" i="1" s="1"/>
  <c r="I39" i="1" s="1"/>
  <c r="H41" i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H56" i="1"/>
  <c r="I56" i="1" s="1"/>
  <c r="H57" i="1"/>
  <c r="I57" i="1" s="1"/>
  <c r="H58" i="1"/>
  <c r="I58" i="1" s="1"/>
  <c r="H59" i="1"/>
  <c r="I59" i="1" s="1"/>
  <c r="H60" i="1"/>
  <c r="H61" i="1"/>
  <c r="I61" i="1" s="1"/>
  <c r="H62" i="1"/>
  <c r="I62" i="1" s="1"/>
  <c r="H63" i="1"/>
  <c r="I63" i="1" s="1"/>
  <c r="H64" i="1"/>
  <c r="I64" i="1" s="1"/>
  <c r="H65" i="1"/>
  <c r="H66" i="1"/>
  <c r="I66" i="1" s="1"/>
  <c r="H67" i="1"/>
  <c r="I67" i="1" s="1"/>
  <c r="H68" i="1"/>
  <c r="I68" i="1" s="1"/>
  <c r="H69" i="1"/>
  <c r="I69" i="1" s="1"/>
  <c r="H70" i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6" i="1"/>
  <c r="I16" i="1" s="1"/>
  <c r="I15" i="1" l="1"/>
  <c r="I90" i="1"/>
  <c r="I18" i="1"/>
  <c r="I97" i="1"/>
  <c r="I55" i="1"/>
  <c r="I65" i="1"/>
  <c r="I41" i="1"/>
  <c r="I29" i="1"/>
  <c r="I70" i="1"/>
  <c r="I60" i="1"/>
  <c r="I14" i="1" l="1"/>
  <c r="H108" i="1" s="1"/>
  <c r="H107" i="1" s="1"/>
  <c r="H106" i="1" l="1"/>
</calcChain>
</file>

<file path=xl/sharedStrings.xml><?xml version="1.0" encoding="utf-8"?>
<sst xmlns="http://schemas.openxmlformats.org/spreadsheetml/2006/main" count="623" uniqueCount="419">
  <si>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</si>
  <si>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</si>
  <si>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</si>
  <si>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</si>
  <si>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</si>
  <si>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</si>
  <si>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</si>
  <si>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</si>
  <si>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</si>
  <si>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</si>
  <si>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</si>
  <si>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REFORMA E AMPLIAÇÃO DA ESCOLA MARIA MARQUES DE SOUSA TAVARES, NO MUNICÍPIO DE SOUSA/PB</t>
  </si>
  <si>
    <t xml:space="preserve"> 1.1 </t>
  </si>
  <si>
    <t>SERVIÇOS PRELIMINARES</t>
  </si>
  <si>
    <t xml:space="preserve"> 1.1.2 </t>
  </si>
  <si>
    <t xml:space="preserve"> 99059 </t>
  </si>
  <si>
    <t>SINAPI</t>
  </si>
  <si>
    <t>LOCACAO CONVENCIONAL DE OBRA, UTILIZANDO GABARITO DE TÁBUAS CORRIDAS PONTALETADAS A CADA 2,00M -  2 UTILIZAÇÕES. AF_10/2018</t>
  </si>
  <si>
    <t>M</t>
  </si>
  <si>
    <t xml:space="preserve"> 1.2 </t>
  </si>
  <si>
    <t>FUNDAÇÃO</t>
  </si>
  <si>
    <t xml:space="preserve"> 1.2.1 </t>
  </si>
  <si>
    <t xml:space="preserve"> 93358 </t>
  </si>
  <si>
    <t>ESCAVAÇÃO MANUAL DE VALA COM PROFUNDIDADE MENOR OU IGUAL A 1,30 M. AF_02/2021</t>
  </si>
  <si>
    <t>m³</t>
  </si>
  <si>
    <t xml:space="preserve"> 1.2.2 </t>
  </si>
  <si>
    <t xml:space="preserve"> 101616 </t>
  </si>
  <si>
    <t>PREPARO DE FUNDO DE VALA COM LARGURA MENOR QUE 1,5 M (ACERTO DO SOLO NATURAL). AF_08/2020</t>
  </si>
  <si>
    <t>m²</t>
  </si>
  <si>
    <t xml:space="preserve"> 1.2.3 </t>
  </si>
  <si>
    <t xml:space="preserve"> 95241 </t>
  </si>
  <si>
    <t>LASTRO DE CONCRETO MAGRO, APLICADO EM PISOS, LAJES SOBRE SOLO OU RADIERS, ESPESSURA DE 5 CM. AF_07/2016</t>
  </si>
  <si>
    <t xml:space="preserve"> 1.2.4 </t>
  </si>
  <si>
    <t xml:space="preserve"> 96534 </t>
  </si>
  <si>
    <t>FABRICAÇÃO, MONTAGEM E DESMONTAGEM DE FÔRMA PARA BLOCO DE COROAMENTO, EM MADEIRA SERRADA, E=25 MM, 4 UTILIZAÇÕES. AF_06/2017</t>
  </si>
  <si>
    <t xml:space="preserve"> 1.2.5 </t>
  </si>
  <si>
    <t xml:space="preserve"> 96543 </t>
  </si>
  <si>
    <t>ARMAÇÃO DE BLOCO, VIGA BALDRAME E SAPATA UTILIZANDO AÇO CA-60 DE 5 MM - MONTAGEM. AF_06/2017</t>
  </si>
  <si>
    <t>KG</t>
  </si>
  <si>
    <t xml:space="preserve"> 1.2.6 </t>
  </si>
  <si>
    <t xml:space="preserve"> 96545 </t>
  </si>
  <si>
    <t>ARMAÇÃO DE BLOCO, VIGA BALDRAME OU SAPATA UTILIZANDO AÇO CA-50 DE 8 MM - MONTAGEM. AF_06/2017</t>
  </si>
  <si>
    <t xml:space="preserve"> 1.2.7 </t>
  </si>
  <si>
    <t xml:space="preserve"> 96546 </t>
  </si>
  <si>
    <t>ARMAÇÃO DE BLOCO, VIGA BALDRAME OU SAPATA UTILIZANDO AÇO CA-50 DE 10 MM - MONTAGEM. AF_06/2017</t>
  </si>
  <si>
    <t xml:space="preserve"> 1.2.8 </t>
  </si>
  <si>
    <t xml:space="preserve"> 96547 </t>
  </si>
  <si>
    <t>ARMAÇÃO DE BLOCO, VIGA BALDRAME OU SAPATA UTILIZANDO AÇO CA-50 DE 12,5 MM - MONTAGEM. AF_06/2017</t>
  </si>
  <si>
    <t xml:space="preserve"> 1.2.9 </t>
  </si>
  <si>
    <t xml:space="preserve"> 96555 </t>
  </si>
  <si>
    <t>CONCRETAGEM DE BLOCOS DE COROAMENTO E VIGAS BALDRAME, FCK 30 MPA, COM USO DE JERICA  LANÇAMENTO, ADENSAMENTO E ACABAMENTO. AF_06/2017</t>
  </si>
  <si>
    <t xml:space="preserve"> 1.2.10 </t>
  </si>
  <si>
    <t xml:space="preserve"> 98555 </t>
  </si>
  <si>
    <t>IMPERMEABILIZAÇÃO DE SUPERFÍCIE COM ARGAMASSA POLIMÉRICA / MEMBRANA ACRÍLICA, 3 DEMÃOS. AF_06/2018</t>
  </si>
  <si>
    <t xml:space="preserve"> 1.3 </t>
  </si>
  <si>
    <t>ESTRUTURA</t>
  </si>
  <si>
    <t xml:space="preserve"> 1.3.1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</si>
  <si>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</si>
  <si>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</si>
  <si>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1.3.2 </t>
  </si>
  <si>
    <t xml:space="preserve"> 92761 </t>
  </si>
  <si>
    <t>ARMAÇÃO DE PILAR OU VIGA DE UMA ESTRUTURA CONVENCIONAL DE CONCRETO ARMADO EM UM EDIFÍCIO DE MÚLTIPLOS PAVIMENTOS UTILIZANDO AÇO CA-50 DE 8,0 MM - MONTAGEM. AF_12/2015</t>
  </si>
  <si>
    <t xml:space="preserve"> 1.3.3 </t>
  </si>
  <si>
    <t xml:space="preserve"> 92759 </t>
  </si>
  <si>
    <t>ARMAÇÃO DE PILAR OU VIGA DE UMA ESTRUTURA CONVENCIONAL DE CONCRETO ARMADO EM UM EDIFÍCIO DE MÚLTIPLOS PAVIMENTOS UTILIZANDO AÇO CA-60 DE 5,0 MM - MONTAGEM. AF_12/2015</t>
  </si>
  <si>
    <t xml:space="preserve"> 1.3.4 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</si>
  <si>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</si>
  <si>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</si>
  <si>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1.3.5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</si>
  <si>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</si>
  <si>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</si>
  <si>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1.3.6 </t>
  </si>
  <si>
    <t xml:space="preserve"> 92427 </t>
  </si>
  <si>
    <t>MONTAGEM E DESMONTAGEM DE FÔRMA DE PILARES RETANGULARES E ESTRUTURAS SIMILARES, PÉ-DIREITO SIMPLES, EM CHAPA DE MADEIRA COMPENSADA RESINADA, 8 UTILIZAÇÕES. AF_09/2020</t>
  </si>
  <si>
    <t xml:space="preserve"> 1.3.7 </t>
  </si>
  <si>
    <t xml:space="preserve"> 92768 </t>
  </si>
  <si>
    <t>ARMAÇÃO DE LAJE DE UMA ESTRUTURA CONVENCIONAL DE CONCRETO ARMADO EM UM EDIFÍCIO DE MÚLTIPLOS PAVIMENTOS UTILIZANDO AÇO CA-60 DE 5,0 MM - MONTAGEM. AF_12/2015</t>
  </si>
  <si>
    <t xml:space="preserve"> 1.3.8 </t>
  </si>
  <si>
    <t xml:space="preserve"> 92267 </t>
  </si>
  <si>
    <t>FABRICAÇÃO DE FÔRMA PARA LAJES, EM CHAPA DE MADEIRA COMPENSADA RESINADA, E = 17 MM. AF_09/2020</t>
  </si>
  <si>
    <t xml:space="preserve"> 1.3.9 </t>
  </si>
  <si>
    <t xml:space="preserve"> 103675 </t>
  </si>
  <si>
    <t>CONCRETAGEM DE VIGAS E LAJES, FCK=25 MPA, PARA LAJES MACIÇAS OU NERVURADAS COM USO DE BOMBA - LANÇAMENTO, ADENSAMENTO E ACABAMENTO. AF_02/2022</t>
  </si>
  <si>
    <t xml:space="preserve"> 1.4 </t>
  </si>
  <si>
    <t>ALVENARIA</t>
  </si>
  <si>
    <t xml:space="preserve"> 1.4.1 </t>
  </si>
  <si>
    <t xml:space="preserve"> 103332 </t>
  </si>
  <si>
    <t>ALVENARIA DE VEDAÇÃO DE BLOCOS CERÂMICOS FURADOS NA HORIZONTAL DE 9X14X19 CM (ESPESSURA 9 CM) E ARGAMASSA DE ASSENTAMENTO COM PREPARO EM BETONEIRA. AF_12/2021</t>
  </si>
  <si>
    <t xml:space="preserve"> 1.5 </t>
  </si>
  <si>
    <t>REVESTIMENTOS</t>
  </si>
  <si>
    <t xml:space="preserve"> 1.5.1 </t>
  </si>
  <si>
    <t xml:space="preserve"> 87905 </t>
  </si>
  <si>
    <t>CHAPISCO APLICADO EM ALVENARIA (COM PRESENÇA DE VÃOS) E ESTRUTURAS DE CONCRETO DE FACHADA, COM COLHER DE PEDREIRO.  ARGAMASSA TRAÇO 1:3 COM PREPARO EM BETONEIRA 400L. AF_06/2014</t>
  </si>
  <si>
    <t xml:space="preserve"> 1.5.2 </t>
  </si>
  <si>
    <t xml:space="preserve"> 87792 </t>
  </si>
  <si>
    <t>EMBOÇO OU MASSA ÚNICA EM ARGAMASSA TRAÇO 1:2:8, PREPARO MECÂNICO COM BETONEIRA 400 L, APLICADA MANUALMENTE EM PANOS CEGOS DE FACHADA (SEM PRESENÇA DE VÃOS), ESPESSURA DE 25 MM. AF_06/2014</t>
  </si>
  <si>
    <t xml:space="preserve"> 1.5.4 </t>
  </si>
  <si>
    <t xml:space="preserve"> 93393 </t>
  </si>
  <si>
    <t>REVESTIMENTO CERÂMICO PARA PAREDES INTERNAS COM PLACAS TIPO ESMALTADA PADRÃO POPULAR DE DIMENSÕES 20X20 CM, ARGAMASSA TIPO AC I, APLICADAS EM AMBIENTES DE ÁREA MAIOR QUE 5 M2 NA ALTURA INTEIRA DAS PAREDES. AF_06/2014</t>
  </si>
  <si>
    <t xml:space="preserve"> 1.5.5 </t>
  </si>
  <si>
    <t xml:space="preserve"> 95305 </t>
  </si>
  <si>
    <t>TEXTURA ACRÍLICA, APLICAÇÃO MANUAL EM PAREDE, UMA DEMÃO. AF_09/2016</t>
  </si>
  <si>
    <t xml:space="preserve"> 1.5.6 </t>
  </si>
  <si>
    <t xml:space="preserve"> 88411 </t>
  </si>
  <si>
    <t>APLICAÇÃO MANUAL DE FUNDO SELADOR ACRÍLICO EM PANOS COM PRESENÇA DE VÃOS DE EDIFÍCIOS DE MÚLTIPLOS PAVIMENTOS. AF_06/2014</t>
  </si>
  <si>
    <t xml:space="preserve"> 1.5.7 </t>
  </si>
  <si>
    <t xml:space="preserve"> 88489 </t>
  </si>
  <si>
    <t>APLICAÇÃO MANUAL DE PINTURA COM TINTA LÁTEX ACRÍLICA EM PAREDES, DUAS DEMÃOS. AF_06/2014</t>
  </si>
  <si>
    <t xml:space="preserve"> 1.5.8 </t>
  </si>
  <si>
    <t xml:space="preserve"> 96113 </t>
  </si>
  <si>
    <t>FORRO EM PLACAS DE GESSO, PARA AMBIENTES COMERCIAIS. AF_05/2017_P</t>
  </si>
  <si>
    <t xml:space="preserve"> 1.5.9 </t>
  </si>
  <si>
    <t xml:space="preserve"> 88484 </t>
  </si>
  <si>
    <t>APLICAÇÃO DE FUNDO SELADOR ACRÍLICO EM TETO, UMA DEMÃO. AF_06/2014</t>
  </si>
  <si>
    <t xml:space="preserve"> 1.5.10 </t>
  </si>
  <si>
    <t xml:space="preserve"> 88488 </t>
  </si>
  <si>
    <t>APLICAÇÃO MANUAL DE PINTURA COM TINTA LÁTEX ACRÍLICA EM TETO, DUAS DEMÃOS. AF_06/2014</t>
  </si>
  <si>
    <t xml:space="preserve"> 1.5.11 </t>
  </si>
  <si>
    <t xml:space="preserve"> 94438 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</si>
  <si>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</si>
  <si>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1.5.12 </t>
  </si>
  <si>
    <t xml:space="preserve"> 96135 </t>
  </si>
  <si>
    <t>APLICAÇÃO MANUAL DE MASSA ACRÍLICA EM PAREDES EXTERNAS DE CASAS, DUAS DEMÃOS. AF_05/2017</t>
  </si>
  <si>
    <t xml:space="preserve"> 1.5.13 </t>
  </si>
  <si>
    <t xml:space="preserve"> 94995 </t>
  </si>
  <si>
    <t>EXECUÇÃO DE PASSEIO (CALÇADA) OU PISO DE CONCRETO COM CONCRETO MOLDADO IN LOCO, USINADO, ACABAMENTO CONVENCIONAL, ESPESSURA 8 CM, ARMADO. AF_07/2016</t>
  </si>
  <si>
    <t xml:space="preserve"> 1.6 </t>
  </si>
  <si>
    <t>ESQUADRIAS</t>
  </si>
  <si>
    <t xml:space="preserve"> 1.6.1 </t>
  </si>
  <si>
    <t xml:space="preserve"> 91341 </t>
  </si>
  <si>
    <t>PORTA EM ALUMÍNIO DE ABRIR TIPO VENEZIANA COM GUARNIÇÃO, FIXAÇÃO COM PARAFUSOS - FORNECIMENTO E INSTALAÇÃO. AF_12/2019</t>
  </si>
  <si>
    <t xml:space="preserve"> 1.6.2 </t>
  </si>
  <si>
    <t xml:space="preserve"> 91332 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</si>
  <si>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</si>
  <si>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UN</t>
  </si>
  <si>
    <t xml:space="preserve"> 1.6.3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</si>
  <si>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</si>
  <si>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</si>
  <si>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1.6.4 </t>
  </si>
  <si>
    <t xml:space="preserve"> 102253 </t>
  </si>
  <si>
    <t>DIVISORIA SANITÁRIA, TIPO CABINE, EM GRANITO CINZA POLIDO, ESP = 3CM, ASSENTADO COM ARGAMASSA COLANTE AC III-E, EXCLUSIVE FERRAGENS. AF_01/2021</t>
  </si>
  <si>
    <t xml:space="preserve"> 1.7 </t>
  </si>
  <si>
    <t>LOUÇAS E METAIS</t>
  </si>
  <si>
    <t xml:space="preserve"> 1.7.1 </t>
  </si>
  <si>
    <t xml:space="preserve"> 86932 </t>
  </si>
  <si>
    <t>VASO SANITÁRIO SIFONADO COM CAIXA ACOPLADA LOUÇA BRANCA - PADRÃO MÉDIO, INCLUSO ENGATE FLEXÍVEL EM METAL CROMADO, 1/2  X 40CM - FORNECIMENTO E INSTALAÇÃO. AF_01/2020</t>
  </si>
  <si>
    <t xml:space="preserve"> 1.7.2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</si>
  <si>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</si>
  <si>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</si>
  <si>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1.7.4 </t>
  </si>
  <si>
    <t xml:space="preserve"> 86906 </t>
  </si>
  <si>
    <t>TORNEIRA CROMADA DE MESA, 1/2 OU 3/4, PARA LAVATÓRIO, PADRÃO POPULAR - FORNECIMENTO E INSTALAÇÃO. AF_01/2020</t>
  </si>
  <si>
    <t xml:space="preserve"> 1.8 </t>
  </si>
  <si>
    <t>COBERTA</t>
  </si>
  <si>
    <t xml:space="preserve"> 1.8.1 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</si>
  <si>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</si>
  <si>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</si>
  <si>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1.8.2 </t>
  </si>
  <si>
    <t xml:space="preserve"> 100435 </t>
  </si>
  <si>
    <t>RUFO EM FIBROCIMENTO PARA TELHA ONDULADA E = 6 MM, ABA DE 26 CM, INCLUSO TRANSPORTE VERTICAL, EXCETO CONTRARRUFO. AF_07/2019</t>
  </si>
  <si>
    <t xml:space="preserve"> 1.8.3 </t>
  </si>
  <si>
    <t xml:space="preserve"> 94228 </t>
  </si>
  <si>
    <t>CALHA EM CHAPA DE AÇO GALVANIZADO NÚMERO 24, DESENVOLVIMENTO DE 50 CM, INCLUSO TRANSPORTE VERTICAL. AF_07/2019</t>
  </si>
  <si>
    <t xml:space="preserve"> 1.8.4 </t>
  </si>
  <si>
    <t xml:space="preserve"> 92581 </t>
  </si>
  <si>
    <t>TRAMA DE AÇO COMPOSTA POR TERÇAS PARA TELHADOS DE ATÉ 2 ÁGUAS PARA TELHA ESTRUTURAL DE FIBROCIMENTO, INCLUSO TRANSPORTE VERTICAL. AF_07/2019</t>
  </si>
  <si>
    <t xml:space="preserve"> 1.9 </t>
  </si>
  <si>
    <t>INSTALAÇÕES ELÉTRICAS</t>
  </si>
  <si>
    <t xml:space="preserve"> 1.9.1 </t>
  </si>
  <si>
    <t xml:space="preserve"> 91925 </t>
  </si>
  <si>
    <t>CABO DE COBRE FLEXÍVEL ISOLADO, 1,5 MM², ANTI-CHAMA 0,6/1,0 KV, PARA CIRCUITOS TERMINAIS - FORNECIMENTO E INSTALAÇÃO. AF_12/2015</t>
  </si>
  <si>
    <t xml:space="preserve"> 1.9.2 </t>
  </si>
  <si>
    <t xml:space="preserve"> 91927 </t>
  </si>
  <si>
    <t>CABO DE COBRE FLEXÍVEL ISOLADO, 2,5 MM², ANTI-CHAMA 0,6/1,0 KV, PARA CIRCUITOS TERMINAIS - FORNECIMENTO E INSTALAÇÃO. AF_12/2015</t>
  </si>
  <si>
    <t xml:space="preserve"> 1.9.3 </t>
  </si>
  <si>
    <t xml:space="preserve"> 101561 </t>
  </si>
  <si>
    <t>CABO DE COBRE FLEXÍVEL ISOLADO, 16 MM², 0,6/1,0 KV, PARA REDE AÉREA DE DISTRIBUIÇÃO DE ENERGIA ELÉTRICA DE BAIXA TENSÃO - FORNECIMENTO E INSTALAÇÃO. AF_07/2020</t>
  </si>
  <si>
    <t xml:space="preserve"> 1.9.4 </t>
  </si>
  <si>
    <t xml:space="preserve"> 00039811 </t>
  </si>
  <si>
    <t>CAIXA DE PASSAGEM ELETRICA DE PAREDE, DE EMBUTIR, EM PVC, COM TAMPA APARAFUSADA, DIMENSOES 150 X 150 X *75* MM</t>
  </si>
  <si>
    <t xml:space="preserve"> 1.9.5 </t>
  </si>
  <si>
    <t xml:space="preserve"> 00039810 </t>
  </si>
  <si>
    <t>CAIXA DE PASSAGEM ELETRICA DE PAREDE, DE EMBUTIR, EM PVC, COM TAMPA APARAFUSADA, DIMENSOES 120 X 120 X *75* MM</t>
  </si>
  <si>
    <t xml:space="preserve"> 1.9.6 </t>
  </si>
  <si>
    <t xml:space="preserve"> 92004 </t>
  </si>
  <si>
    <t>TOMADA MÉDIA DE EMBUTIR (2 MÓDULOS), 2P+T 10 A, INCLUINDO SUPORTE E PLACA - FORNECIMENTO E INSTALAÇÃO. AF_12/2015</t>
  </si>
  <si>
    <t xml:space="preserve"> 1.9.7 </t>
  </si>
  <si>
    <t xml:space="preserve"> 91996 </t>
  </si>
  <si>
    <t>TOMADA MÉDIA DE EMBUTIR (1 MÓDULO), 2P+T 10 A, INCLUINDO SUPORTE E PLACA - FORNECIMENTO E INSTALAÇÃO. AF_12/2015</t>
  </si>
  <si>
    <t xml:space="preserve"> 1.9.8 </t>
  </si>
  <si>
    <t xml:space="preserve"> 91967 </t>
  </si>
  <si>
    <t>INTERRUPTOR SIMPLES (3 MÓDULOS), 10A/250V, INCLUINDO SUPORTE E PLACA - FORNECIMENTO E INSTALAÇÃO. AF_12/2015</t>
  </si>
  <si>
    <t xml:space="preserve"> 1.9.9 </t>
  </si>
  <si>
    <t xml:space="preserve"> 92027 </t>
  </si>
  <si>
    <t>INTERRUPTOR SIMPLES (2 MÓDULOS) COM 1 TOMADA DE EMBUTIR 2P+T 10 A,  INCLUINDO SUPORTE E PLACA - FORNECIMENTO E INSTALAÇÃO. AF_12/2015</t>
  </si>
  <si>
    <t xml:space="preserve"> 1.9.10 </t>
  </si>
  <si>
    <t xml:space="preserve"> 93653 </t>
  </si>
  <si>
    <t>DISJUNTOR MONOPOLAR TIPO DIN, CORRENTE NOMINAL DE 10A - FORNECIMENTO E INSTALAÇÃO. AF_10/2020</t>
  </si>
  <si>
    <t xml:space="preserve"> 1.9.11 </t>
  </si>
  <si>
    <t xml:space="preserve"> 93654 </t>
  </si>
  <si>
    <t>DISJUNTOR MONOPOLAR TIPO DIN, CORRENTE NOMINAL DE 16A - FORNECIMENTO E INSTALAÇÃO. AF_10/2020</t>
  </si>
  <si>
    <t xml:space="preserve"> 1.9.12 </t>
  </si>
  <si>
    <t xml:space="preserve"> 93658 </t>
  </si>
  <si>
    <t>DISJUNTOR MONOPOLAR TIPO DIN, CORRENTE NOMINAL DE 40A - FORNECIMENTO E INSTALAÇÃO. AF_10/2020</t>
  </si>
  <si>
    <t xml:space="preserve"> 1.9.13 </t>
  </si>
  <si>
    <t xml:space="preserve"> 91981 </t>
  </si>
  <si>
    <t>INTERRUPTOR BIPOLAR (1 MÓDULO), 10A/250V, INCLUINDO SUPORTE E PLACA - FORNECIMENTO E INSTALAÇÃO. AF_09/2017</t>
  </si>
  <si>
    <t xml:space="preserve"> 1.9.14 </t>
  </si>
  <si>
    <t xml:space="preserve"> 91847 </t>
  </si>
  <si>
    <t>ELETRODUTO FLEXÍVEL CORRUGADO REFORÇADO, PVC, DN 32 MM (1"), PARA CIRCUITOS TERMINAIS, INSTALADO EM LAJE - FORNECIMENTO E INSTALAÇÃO. AF_12/2015</t>
  </si>
  <si>
    <t xml:space="preserve"> 1.9.15 </t>
  </si>
  <si>
    <t xml:space="preserve"> 91845 </t>
  </si>
  <si>
    <t>ELETRODUTO FLEXÍVEL CORRUGADO REFORÇADO, PVC, DN 25 MM (3/4"), PARA CIRCUITOS TERMINAIS, INSTALADO EM LAJE - FORNECIMENTO E INSTALAÇÃO. AF_12/2015</t>
  </si>
  <si>
    <t xml:space="preserve"> 1.9.16 </t>
  </si>
  <si>
    <t xml:space="preserve"> 91865 </t>
  </si>
  <si>
    <t>ELETRODUTO RÍGIDO ROSCÁVEL, PVC, DN 40 MM (1 1/4"), PARA CIRCUITOS TERMINAIS, INSTALADO EM FORRO - FORNECIMENTO E INSTALAÇÃO. AF_12/2015</t>
  </si>
  <si>
    <t xml:space="preserve"> 1.9.17 </t>
  </si>
  <si>
    <t xml:space="preserve"> 100902 </t>
  </si>
  <si>
    <t>LÂMPADA TUBULAR LED DE 9/10 W, BASE G13 - FORNECIMENTO E INSTALAÇÃO. AF_02/2020_P</t>
  </si>
  <si>
    <t xml:space="preserve"> 1.9.18 </t>
  </si>
  <si>
    <t xml:space="preserve"> 100903 </t>
  </si>
  <si>
    <t>LÂMPADA TUBULAR LED DE 18/20 W, BASE G13 - FORNECIMENTO E INSTALAÇÃO. AF_02/2020_P</t>
  </si>
  <si>
    <t xml:space="preserve"> 1.9.19 </t>
  </si>
  <si>
    <t xml:space="preserve"> 101879 </t>
  </si>
  <si>
    <t>QUADRO DE DISTRIBUIÇÃO DE ENERGIA EM CHAPA DE AÇO GALVANIZADO, DE EMBUTIR, COM BARRAMENTO TRIFÁSICO, PARA 24 DISJUNTORES DIN 100A - FORNECIMENTO E INSTALAÇÃO. AF_10/2020</t>
  </si>
  <si>
    <t xml:space="preserve"> 1.10 </t>
  </si>
  <si>
    <t>INSTALAÇÕES HIDRÁULICAS</t>
  </si>
  <si>
    <t xml:space="preserve"> 1.10.1 </t>
  </si>
  <si>
    <t xml:space="preserve"> 94792 </t>
  </si>
  <si>
    <t>REGISTRO DE GAVETA BRUTO, LATÃO, ROSCÁVEL, 1", COM ACABAMENTO E CANOPLA CROMADOS - FORNECIMENTO E INSTALAÇÃO. AF_08/2021</t>
  </si>
  <si>
    <t xml:space="preserve"> 1.10.2 </t>
  </si>
  <si>
    <t xml:space="preserve"> 89986 </t>
  </si>
  <si>
    <t>REGISTRO DE GAVETA BRUTO, LATÃO, ROSCÁVEL, 1/2", COM ACABAMENTO E CANOPLA CROMADOS - FORNECIMENTO E INSTALAÇÃO. AF_08/2021</t>
  </si>
  <si>
    <t xml:space="preserve"> 1.10.3 </t>
  </si>
  <si>
    <t xml:space="preserve"> 91784 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</si>
  <si>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</si>
  <si>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 xml:space="preserve"> 1.10.4 </t>
  </si>
  <si>
    <t xml:space="preserve"> 91785 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</si>
  <si>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</si>
  <si>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 xml:space="preserve"> 1.10.5 </t>
  </si>
  <si>
    <t xml:space="preserve"> 102111 </t>
  </si>
  <si>
    <t>BOMBA CENTRÍFUGA, MONOFÁSICA, 0,5 CV OU 0,49 HP, HM 6 A 20 M, Q 1,2 A 8,3 M3/H - FORNECIMENTO E INSTALAÇÃO. AF_12/2020</t>
  </si>
  <si>
    <t xml:space="preserve"> 1.10.6 </t>
  </si>
  <si>
    <t xml:space="preserve"> 102617 </t>
  </si>
  <si>
    <t>CAIXA D´ÁGUA EM POLIÉSTER REFORÇADO COM FIBRA DE VIDRO, 5000 LITROS - FORNECIMENTO E INSTALAÇÃO. AF_06/2021</t>
  </si>
  <si>
    <t xml:space="preserve"> 1.11 </t>
  </si>
  <si>
    <t>INSTALAÇÕES SANITÁRIAS</t>
  </si>
  <si>
    <t xml:space="preserve"> 1.11.1 </t>
  </si>
  <si>
    <t xml:space="preserve"> 89707 </t>
  </si>
  <si>
    <t>CAIXA SIFONADA, PVC, DN 100 X 100 X 50 MM, JUNTA ELÁSTICA, FORNECIDA E INSTALADA EM RAMAL DE DESCARGA OU EM RAMAL DE ESGOTO SANITÁRIO. AF_12/2014</t>
  </si>
  <si>
    <t xml:space="preserve"> 1.11.2 </t>
  </si>
  <si>
    <t xml:space="preserve"> 97902 </t>
  </si>
  <si>
    <t>CAIXA ENTERRADA HIDRÁULICA RETANGULAR EM ALVENARIA COM TIJOLOS CERÂMICOS MACIÇOS, DIMENSÕES INTERNAS: 0,6X0,6X0,6 M PARA REDE DE ESGOTO. AF_12/2020</t>
  </si>
  <si>
    <t xml:space="preserve"> 1.11.3 </t>
  </si>
  <si>
    <t xml:space="preserve"> 91795 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</si>
  <si>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</si>
  <si>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 xml:space="preserve"> 1.11.4 </t>
  </si>
  <si>
    <t xml:space="preserve"> 89709 </t>
  </si>
  <si>
    <t>RALO SIFONADO, PVC, DN 100 X 40 MM, JUNTA SOLDÁVEL, FORNECIDO E INSTALADO EM RAMAL DE DESCARGA OU EM RAMAL DE ESGOTO SANITÁRIO. AF_12/2014</t>
  </si>
  <si>
    <t xml:space="preserve"> 1.11.5 </t>
  </si>
  <si>
    <t xml:space="preserve"> 91792 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</si>
  <si>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</si>
  <si>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 xml:space="preserve"> 1.11.6 </t>
  </si>
  <si>
    <t xml:space="preserve"> 91793 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</si>
  <si>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</si>
  <si>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 xml:space="preserve"> 1.11.7 </t>
  </si>
  <si>
    <t xml:space="preserve"> 00039319 </t>
  </si>
  <si>
    <t>TERMINAL DE VENTILACAO, 50 MM, SERIE NORMAL, ESGOTO PREDIAL</t>
  </si>
  <si>
    <t>Total sem BDI</t>
  </si>
  <si>
    <t>Total do BDI</t>
  </si>
  <si>
    <t>Total Geral</t>
  </si>
  <si>
    <t xml:space="preserve"> 1.1.1</t>
  </si>
  <si>
    <t>COMPOSIÇÃO</t>
  </si>
  <si>
    <t>PLACA DE OBRA EM CHAPA DE AÇO GALVANIZADO [ADAPTADO SINAPI 74209/01]</t>
  </si>
  <si>
    <t>M2</t>
  </si>
  <si>
    <t xml:space="preserve"> 1.5.3</t>
  </si>
  <si>
    <t>REVESTIMENTO CERÂMICO PARA PAREDES COM PLACAS TIPO ESMALTADA EXTRA DE DIMENSÕES 10X10 CM</t>
  </si>
  <si>
    <t xml:space="preserve"> 1.7.3</t>
  </si>
  <si>
    <t>BANCADA DE GRANITO VERDE UBATUBA - FORNECIMENTO E INSTALAÇÃO [ ADAPTADO SINAPI 86888]</t>
  </si>
  <si>
    <t>PLANILHA ORÇAMENTÁRIA</t>
  </si>
  <si>
    <t>PROGRAMA:</t>
  </si>
  <si>
    <t>CONCEDENTE:</t>
  </si>
  <si>
    <t>CONVENENTE:</t>
  </si>
  <si>
    <t>Município de Sousa - PB</t>
  </si>
  <si>
    <t>BDI:</t>
  </si>
  <si>
    <t>CONTRATO:</t>
  </si>
  <si>
    <t>ENCARGOS SOCIAIS:</t>
  </si>
  <si>
    <t>OBRA:</t>
  </si>
  <si>
    <t>REF. PREÇOS:</t>
  </si>
  <si>
    <t>SINAPI PB - 05/2022</t>
  </si>
  <si>
    <t>DESENERADO:</t>
  </si>
  <si>
    <t>Sim</t>
  </si>
  <si>
    <t>DESONERADO:</t>
  </si>
  <si>
    <t>CÁLCULO DA BONIFICAÇÃO E DESPESAS INDIRETAS</t>
  </si>
  <si>
    <t>CÁLCULO DE BDI</t>
  </si>
  <si>
    <t>1 - Edificações</t>
  </si>
  <si>
    <t>2 - Rodovias, Ferrovias, Pistas de Aeroportos, Infra Viária Urbana</t>
  </si>
  <si>
    <t>3 - Abastecimento de Água, Coleta de Esgoto</t>
  </si>
  <si>
    <t>4 - Estações e Redes de Distribuição de Energia Elétrica</t>
  </si>
  <si>
    <t>5 - Portuárias, Marítimas e Fluviais</t>
  </si>
  <si>
    <t>6 - Fornecimento de Materiais e Equipamentos</t>
  </si>
  <si>
    <t>Item componente do BDI</t>
  </si>
  <si>
    <t>% Info</t>
  </si>
  <si>
    <t>1ºQ</t>
  </si>
  <si>
    <t>Médio</t>
  </si>
  <si>
    <t>3º Q</t>
  </si>
  <si>
    <t>Administração Central ( AC )</t>
  </si>
  <si>
    <t>7.85</t>
  </si>
  <si>
    <t>Seguro e Garantia (G)</t>
  </si>
  <si>
    <t>Risco (R)</t>
  </si>
  <si>
    <t>Despesas Financeiras (DF)</t>
  </si>
  <si>
    <t>Lucro (L)</t>
  </si>
  <si>
    <t>Impostos (I) - PIS, COFINS, CPRB, ISSQN</t>
  </si>
  <si>
    <t>Conforme Legislação Específica</t>
  </si>
  <si>
    <t>Observações</t>
  </si>
  <si>
    <t>VALORES DE BDI POR TIPO DE OBRA</t>
  </si>
  <si>
    <t>1) Preencher apenas a coluna % Informado (Coluna C)</t>
  </si>
  <si>
    <t>Tipo de Obra</t>
  </si>
  <si>
    <t>2) Os impostos (I) normalmente aplicáveis são: PIS (0,65%), COFINS (3,00%), CPRB (4,5%), ISS (2,50% Município de Pombal - PB).</t>
  </si>
  <si>
    <t>3) O cálculo do BDI se baseia na fórmula abaixo utilizada pelo Acórdão 2622/13 do TCU, conforme CE GEPAD 354/2013 de 17/10/2013.</t>
  </si>
  <si>
    <t>3 - Abastecimento de Água, Coleta de Esgotos</t>
  </si>
  <si>
    <t>Fórmula Utilizada:</t>
  </si>
  <si>
    <t>B.D.I  =</t>
  </si>
  <si>
    <t>Observações sobre os % informados no cálculo do BDI, neste caso:</t>
  </si>
  <si>
    <t>PAVIMENTAÇÃO E DRENAGEM DE VIAS URBANAS (obra tipo 2)</t>
  </si>
  <si>
    <r>
      <t xml:space="preserve">Os valores % informados se enquadram nos limites do Acordão 2622/2013-TCU-Plenário </t>
    </r>
    <r>
      <rPr>
        <u/>
        <sz val="11"/>
        <rFont val="Calibri"/>
        <family val="2"/>
        <scheme val="minor"/>
      </rPr>
      <t>(CPRB desconsiderado)</t>
    </r>
  </si>
  <si>
    <t>ENCARGOS SOCIAIS</t>
  </si>
  <si>
    <t>Discriminação</t>
  </si>
  <si>
    <t>Horista</t>
  </si>
  <si>
    <t>Mensalista</t>
  </si>
  <si>
    <t>A</t>
  </si>
  <si>
    <t>ENCARGOS SOCIAIS BÁSICOS</t>
  </si>
  <si>
    <t>A-1</t>
  </si>
  <si>
    <t>INSS</t>
  </si>
  <si>
    <t>A-2</t>
  </si>
  <si>
    <t>SESI</t>
  </si>
  <si>
    <t>A-3</t>
  </si>
  <si>
    <t>SENAI</t>
  </si>
  <si>
    <t>A-4</t>
  </si>
  <si>
    <t>INCRA</t>
  </si>
  <si>
    <t>A-5</t>
  </si>
  <si>
    <t>SEBRAE</t>
  </si>
  <si>
    <t>A-6</t>
  </si>
  <si>
    <t>SALÁRIO EDUCAÇÃO</t>
  </si>
  <si>
    <t>A-7</t>
  </si>
  <si>
    <t>SEGURO CONTRA ACIDENTES DE TRABALHO</t>
  </si>
  <si>
    <t>A-8</t>
  </si>
  <si>
    <t>FGTS</t>
  </si>
  <si>
    <t>A-9</t>
  </si>
  <si>
    <t>SECONCI</t>
  </si>
  <si>
    <t>-</t>
  </si>
  <si>
    <t>B</t>
  </si>
  <si>
    <t>ENCARGOS SOCIAIS QUE RECEBEM AS INCIDÊNCIAS DE "A"</t>
  </si>
  <si>
    <t>B-1</t>
  </si>
  <si>
    <t>REPOUSO SEMANAL REMUNERADO</t>
  </si>
  <si>
    <t>B-2</t>
  </si>
  <si>
    <t>FERIADOS</t>
  </si>
  <si>
    <t>B-3</t>
  </si>
  <si>
    <t>AUXILIO - ENFERMIDADE</t>
  </si>
  <si>
    <t>B-4</t>
  </si>
  <si>
    <t>13º SALARIO</t>
  </si>
  <si>
    <t>B-5</t>
  </si>
  <si>
    <t>LICENÇA PATERNIDADE</t>
  </si>
  <si>
    <t>B-6</t>
  </si>
  <si>
    <t>FALTAS JUSTIFICADAS</t>
  </si>
  <si>
    <t>B-7</t>
  </si>
  <si>
    <t>DIAS DE CHUVAS</t>
  </si>
  <si>
    <t>B-8</t>
  </si>
  <si>
    <t>AUXILIO ACIDENTE DE TRABALHO</t>
  </si>
  <si>
    <t>B-9</t>
  </si>
  <si>
    <t>FÉRIAS GOZADAS</t>
  </si>
  <si>
    <t>B-10</t>
  </si>
  <si>
    <t>SALÁRIO MATERNIDADE</t>
  </si>
  <si>
    <t>C</t>
  </si>
  <si>
    <t>ENCARGOS SOCIAIS QUE NÃO RECEBEM AS INCIDÊNCIAS DE "A"</t>
  </si>
  <si>
    <t>C-1</t>
  </si>
  <si>
    <t>AVISO PRÉVIO INDENIZADO</t>
  </si>
  <si>
    <t>C-2</t>
  </si>
  <si>
    <t>AVISO PRÉVIO TRABALHADO</t>
  </si>
  <si>
    <t>C-3</t>
  </si>
  <si>
    <t>FÉRIAS INDENIZADAS</t>
  </si>
  <si>
    <t>C-4</t>
  </si>
  <si>
    <t>DEPÓSITO RECISÃO SEM JUSTA CAUSA</t>
  </si>
  <si>
    <t>C-5</t>
  </si>
  <si>
    <t>INDENIZAÇÃO ADICIONAL</t>
  </si>
  <si>
    <t>D</t>
  </si>
  <si>
    <t>TAXAS DE REINCIDÊNCIAS DE UM GRUPO SOBRE O OUTRO</t>
  </si>
  <si>
    <t>D-1</t>
  </si>
  <si>
    <t>REINCIDENCIA DE GRUPO A SOBRE GRUPO B</t>
  </si>
  <si>
    <t>D-2</t>
  </si>
  <si>
    <t>REINCIDENCIA DE GRUPO A SOBRE AVISO PRÉVIO TRABALHADO E REINCIDENCIA DO FGTS SOBRE AVISO PRÉVIO INDENIZADO</t>
  </si>
  <si>
    <t>TOTAL GERAL</t>
  </si>
  <si>
    <t>CRONOGRAMA FÍSICO-FINANCEIRO</t>
  </si>
  <si>
    <t>ITEM</t>
  </si>
  <si>
    <t>DISCRIMINAÇÃO DO SERVIÇO</t>
  </si>
  <si>
    <t>PESO (%)</t>
  </si>
  <si>
    <t>VALOR DAS OBRAS/SERVIÇOS (R$)</t>
  </si>
  <si>
    <t>MÊS 01</t>
  </si>
  <si>
    <t>%</t>
  </si>
  <si>
    <t>MÊS 02</t>
  </si>
  <si>
    <t>MÊS 03</t>
  </si>
  <si>
    <t>MÊS 04</t>
  </si>
  <si>
    <t>MÊS 05</t>
  </si>
  <si>
    <t>1.1</t>
  </si>
  <si>
    <t>1.2</t>
  </si>
  <si>
    <t>1.3</t>
  </si>
  <si>
    <t>1.4</t>
  </si>
  <si>
    <t>1.5</t>
  </si>
  <si>
    <t>1.6</t>
  </si>
  <si>
    <t>1.7</t>
  </si>
  <si>
    <t>1.8</t>
  </si>
  <si>
    <t>TOTAL SIMPLES</t>
  </si>
  <si>
    <t>TOTAL ACUMULADO</t>
  </si>
  <si>
    <t>MÊS 06</t>
  </si>
  <si>
    <t>MÊS 07</t>
  </si>
  <si>
    <t>MÊS 08</t>
  </si>
  <si>
    <t>1.9</t>
  </si>
  <si>
    <t>1.10</t>
  </si>
  <si>
    <t>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</si>
</sst>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6" formatCode="#,##0.00\ %"/>
    <numFmt numFmtId="169" formatCode="_(* #,##0.00_);_(* \(#,##0.00\);_(* \-??_);_(@_)"/>
    <numFmt numFmtId="170" formatCode="#,##0.00_ ;\-#,##0.00\ "/>
  </numFmts>
  <fonts count="38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  <font>
      <u/>
      <sz val="11"/>
      <name val="Calibri"/>
      <family val="2"/>
      <scheme val="minor"/>
    </font>
    <font>
      <sz val="10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9" fillId="0" borderId="0"/>
    <xf numFmtId="0" fontId="29" fillId="0" borderId="0" applyFill="0" applyBorder="0" applyAlignment="0" applyProtection="0"/>
    <xf numFmtId="0" fontId="35" fillId="0" borderId="0"/>
    <xf numFmtId="43" fontId="29" fillId="0" borderId="0" applyFont="0" applyFill="0" applyBorder="0" applyAlignment="0" applyProtection="0"/>
  </cellStyleXfs>
  <cellXfs count="155">
    <xf numFmtId="0" fontId="0" fillId="0" borderId="0" xfId="0"/>
    <xf numFmtId="0" fontId="20" fillId="7" borderId="0" xfId="0" applyFont="1" applyFill="1" applyAlignment="1">
      <alignment horizontal="center" vertical="top" wrapText="1"/>
    </xf>
    <xf numFmtId="0" fontId="21" fillId="8" borderId="0" xfId="0" applyFont="1" applyFill="1" applyAlignment="1">
      <alignment horizontal="right" vertical="top" wrapText="1"/>
    </xf>
    <xf numFmtId="0" fontId="23" fillId="10" borderId="0" xfId="0" applyFont="1" applyFill="1" applyAlignment="1">
      <alignment horizontal="left" vertical="top" wrapText="1"/>
    </xf>
    <xf numFmtId="0" fontId="24" fillId="11" borderId="0" xfId="0" applyFont="1" applyFill="1" applyAlignment="1">
      <alignment horizontal="center" vertical="top" wrapText="1"/>
    </xf>
    <xf numFmtId="0" fontId="19" fillId="6" borderId="0" xfId="0" applyFont="1" applyFill="1" applyAlignment="1">
      <alignment horizontal="left" vertical="top" wrapText="1"/>
    </xf>
    <xf numFmtId="0" fontId="21" fillId="8" borderId="0" xfId="0" applyFont="1" applyFill="1" applyAlignment="1">
      <alignment horizontal="right" vertical="top" wrapText="1"/>
    </xf>
    <xf numFmtId="4" fontId="22" fillId="9" borderId="0" xfId="0" applyNumberFormat="1" applyFont="1" applyFill="1" applyAlignment="1">
      <alignment horizontal="right" vertical="top" wrapText="1"/>
    </xf>
    <xf numFmtId="44" fontId="0" fillId="0" borderId="0" xfId="1" applyFont="1"/>
    <xf numFmtId="0" fontId="2" fillId="3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12" borderId="1" xfId="0" applyFont="1" applyFill="1" applyBorder="1" applyAlignment="1">
      <alignment horizontal="left" vertical="top" wrapText="1"/>
    </xf>
    <xf numFmtId="0" fontId="6" fillId="12" borderId="1" xfId="0" applyFont="1" applyFill="1" applyBorder="1" applyAlignment="1">
      <alignment horizontal="right" vertical="top" wrapText="1"/>
    </xf>
    <xf numFmtId="4" fontId="7" fillId="12" borderId="1" xfId="0" applyNumberFormat="1" applyFont="1" applyFill="1" applyBorder="1" applyAlignment="1">
      <alignment horizontal="right" vertical="top" wrapText="1"/>
    </xf>
    <xf numFmtId="166" fontId="8" fillId="12" borderId="1" xfId="0" applyNumberFormat="1" applyFont="1" applyFill="1" applyBorder="1" applyAlignment="1">
      <alignment horizontal="right" vertical="top" wrapText="1"/>
    </xf>
    <xf numFmtId="0" fontId="9" fillId="12" borderId="1" xfId="0" applyFont="1" applyFill="1" applyBorder="1" applyAlignment="1">
      <alignment horizontal="left" vertical="top" wrapText="1"/>
    </xf>
    <xf numFmtId="0" fontId="11" fillId="12" borderId="1" xfId="0" applyFont="1" applyFill="1" applyBorder="1" applyAlignment="1">
      <alignment horizontal="right" vertical="top" wrapText="1"/>
    </xf>
    <xf numFmtId="0" fontId="9" fillId="12" borderId="1" xfId="0" applyFont="1" applyFill="1" applyBorder="1" applyAlignment="1">
      <alignment horizontal="center" vertical="top" wrapText="1"/>
    </xf>
    <xf numFmtId="4" fontId="12" fillId="12" borderId="1" xfId="0" applyNumberFormat="1" applyFont="1" applyFill="1" applyBorder="1" applyAlignment="1">
      <alignment horizontal="right" vertical="top" wrapText="1"/>
    </xf>
    <xf numFmtId="166" fontId="13" fillId="12" borderId="1" xfId="0" applyNumberFormat="1" applyFont="1" applyFill="1" applyBorder="1" applyAlignment="1">
      <alignment horizontal="right" vertical="top" wrapText="1"/>
    </xf>
    <xf numFmtId="0" fontId="10" fillId="12" borderId="1" xfId="0" applyFont="1" applyFill="1" applyBorder="1" applyAlignment="1">
      <alignment horizontal="center" vertical="top" wrapText="1"/>
    </xf>
    <xf numFmtId="0" fontId="14" fillId="12" borderId="1" xfId="0" applyFont="1" applyFill="1" applyBorder="1" applyAlignment="1">
      <alignment horizontal="left" vertical="top" wrapText="1"/>
    </xf>
    <xf numFmtId="0" fontId="16" fillId="12" borderId="1" xfId="0" applyFont="1" applyFill="1" applyBorder="1" applyAlignment="1">
      <alignment horizontal="right" vertical="top" wrapText="1"/>
    </xf>
    <xf numFmtId="0" fontId="15" fillId="12" borderId="1" xfId="0" applyFont="1" applyFill="1" applyBorder="1" applyAlignment="1">
      <alignment horizontal="center" vertical="top" wrapText="1"/>
    </xf>
    <xf numFmtId="4" fontId="17" fillId="12" borderId="1" xfId="0" applyNumberFormat="1" applyFont="1" applyFill="1" applyBorder="1" applyAlignment="1">
      <alignment horizontal="right" vertical="top" wrapText="1"/>
    </xf>
    <xf numFmtId="166" fontId="18" fillId="1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7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12" borderId="0" xfId="0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8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left" vertical="center"/>
    </xf>
    <xf numFmtId="0" fontId="27" fillId="0" borderId="6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0" fontId="27" fillId="0" borderId="15" xfId="0" applyFont="1" applyBorder="1" applyAlignment="1">
      <alignment horizontal="left" vertical="center"/>
    </xf>
    <xf numFmtId="0" fontId="27" fillId="0" borderId="0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7" fillId="12" borderId="0" xfId="0" applyFont="1" applyFill="1" applyBorder="1" applyAlignment="1">
      <alignment vertical="center" wrapText="1"/>
    </xf>
    <xf numFmtId="10" fontId="27" fillId="0" borderId="16" xfId="0" applyNumberFormat="1" applyFont="1" applyBorder="1" applyAlignment="1">
      <alignment vertical="center"/>
    </xf>
    <xf numFmtId="0" fontId="27" fillId="0" borderId="0" xfId="0" applyFont="1" applyBorder="1" applyAlignment="1">
      <alignment horizontal="left" vertical="center" wrapText="1"/>
    </xf>
    <xf numFmtId="0" fontId="27" fillId="0" borderId="16" xfId="0" applyFont="1" applyBorder="1" applyAlignment="1">
      <alignment vertical="center"/>
    </xf>
    <xf numFmtId="0" fontId="27" fillId="0" borderId="0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 wrapText="1"/>
    </xf>
    <xf numFmtId="0" fontId="26" fillId="13" borderId="17" xfId="0" applyFont="1" applyFill="1" applyBorder="1" applyAlignment="1">
      <alignment horizontal="center" vertical="center" wrapText="1"/>
    </xf>
    <xf numFmtId="0" fontId="26" fillId="13" borderId="18" xfId="0" applyFont="1" applyFill="1" applyBorder="1" applyAlignment="1">
      <alignment horizontal="center" vertical="center" wrapText="1"/>
    </xf>
    <xf numFmtId="0" fontId="26" fillId="13" borderId="19" xfId="0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30" fillId="0" borderId="20" xfId="3" applyFont="1" applyBorder="1" applyAlignment="1">
      <alignment horizontal="center" vertical="center"/>
    </xf>
    <xf numFmtId="0" fontId="30" fillId="0" borderId="21" xfId="3" applyFont="1" applyBorder="1" applyAlignment="1">
      <alignment horizontal="center" vertical="center"/>
    </xf>
    <xf numFmtId="0" fontId="30" fillId="0" borderId="21" xfId="3" applyFont="1" applyBorder="1" applyAlignment="1">
      <alignment horizontal="center" vertical="center" wrapText="1"/>
    </xf>
    <xf numFmtId="0" fontId="30" fillId="0" borderId="22" xfId="3" applyFont="1" applyBorder="1" applyAlignment="1">
      <alignment horizontal="center" vertical="center" wrapText="1"/>
    </xf>
    <xf numFmtId="0" fontId="30" fillId="0" borderId="23" xfId="3" applyFont="1" applyBorder="1" applyAlignment="1">
      <alignment horizontal="center" vertical="center" wrapText="1"/>
    </xf>
    <xf numFmtId="0" fontId="30" fillId="0" borderId="20" xfId="3" applyFont="1" applyFill="1" applyBorder="1" applyAlignment="1">
      <alignment horizontal="center" vertical="center"/>
    </xf>
    <xf numFmtId="0" fontId="30" fillId="0" borderId="21" xfId="3" applyFont="1" applyFill="1" applyBorder="1" applyAlignment="1">
      <alignment horizontal="center" vertical="center" wrapText="1"/>
    </xf>
    <xf numFmtId="0" fontId="30" fillId="0" borderId="24" xfId="3" applyFont="1" applyFill="1" applyBorder="1" applyAlignment="1">
      <alignment horizontal="center" vertical="center"/>
    </xf>
    <xf numFmtId="0" fontId="30" fillId="0" borderId="21" xfId="3" applyFont="1" applyFill="1" applyBorder="1" applyAlignment="1">
      <alignment horizontal="center" vertical="center"/>
    </xf>
    <xf numFmtId="0" fontId="30" fillId="0" borderId="22" xfId="3" applyFont="1" applyFill="1" applyBorder="1" applyAlignment="1">
      <alignment horizontal="center" vertical="center"/>
    </xf>
    <xf numFmtId="0" fontId="30" fillId="0" borderId="23" xfId="3" applyFont="1" applyFill="1" applyBorder="1" applyAlignment="1">
      <alignment horizontal="center" vertical="center"/>
    </xf>
    <xf numFmtId="0" fontId="31" fillId="0" borderId="20" xfId="3" applyFont="1" applyFill="1" applyBorder="1" applyAlignment="1">
      <alignment vertical="center"/>
    </xf>
    <xf numFmtId="2" fontId="31" fillId="0" borderId="21" xfId="3" applyNumberFormat="1" applyFont="1" applyFill="1" applyBorder="1" applyAlignment="1">
      <alignment horizontal="center" vertical="center"/>
    </xf>
    <xf numFmtId="2" fontId="31" fillId="0" borderId="24" xfId="3" applyNumberFormat="1" applyFont="1" applyFill="1" applyBorder="1" applyAlignment="1">
      <alignment horizontal="center" vertical="center"/>
    </xf>
    <xf numFmtId="2" fontId="31" fillId="0" borderId="22" xfId="3" applyNumberFormat="1" applyFont="1" applyFill="1" applyBorder="1" applyAlignment="1">
      <alignment horizontal="center" vertical="center"/>
    </xf>
    <xf numFmtId="2" fontId="31" fillId="0" borderId="23" xfId="3" applyNumberFormat="1" applyFont="1" applyFill="1" applyBorder="1" applyAlignment="1">
      <alignment horizontal="center" vertical="center"/>
    </xf>
    <xf numFmtId="0" fontId="31" fillId="0" borderId="25" xfId="3" applyFont="1" applyFill="1" applyBorder="1" applyAlignment="1">
      <alignment vertical="center" shrinkToFit="1"/>
    </xf>
    <xf numFmtId="39" fontId="31" fillId="0" borderId="21" xfId="4" applyNumberFormat="1" applyFont="1" applyFill="1" applyBorder="1" applyAlignment="1" applyProtection="1">
      <alignment horizontal="center" vertical="center"/>
    </xf>
    <xf numFmtId="2" fontId="31" fillId="0" borderId="26" xfId="3" applyNumberFormat="1" applyFont="1" applyFill="1" applyBorder="1" applyAlignment="1">
      <alignment horizontal="center" vertical="center"/>
    </xf>
    <xf numFmtId="2" fontId="31" fillId="0" borderId="27" xfId="3" applyNumberFormat="1" applyFont="1" applyFill="1" applyBorder="1" applyAlignment="1">
      <alignment horizontal="center" vertical="center"/>
    </xf>
    <xf numFmtId="0" fontId="30" fillId="0" borderId="8" xfId="3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2" fontId="31" fillId="0" borderId="0" xfId="3" applyNumberFormat="1" applyFont="1" applyBorder="1" applyAlignment="1">
      <alignment vertical="center"/>
    </xf>
    <xf numFmtId="0" fontId="30" fillId="0" borderId="26" xfId="3" applyFont="1" applyBorder="1" applyAlignment="1">
      <alignment horizontal="center" vertical="center"/>
    </xf>
    <xf numFmtId="0" fontId="31" fillId="0" borderId="0" xfId="3" applyFont="1" applyBorder="1" applyAlignment="1">
      <alignment vertical="center"/>
    </xf>
    <xf numFmtId="0" fontId="31" fillId="0" borderId="9" xfId="3" applyFont="1" applyBorder="1" applyAlignment="1">
      <alignment vertical="center"/>
    </xf>
    <xf numFmtId="0" fontId="31" fillId="0" borderId="8" xfId="3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0" fontId="30" fillId="0" borderId="26" xfId="3" applyFont="1" applyBorder="1" applyAlignment="1">
      <alignment horizontal="center" vertical="center"/>
    </xf>
    <xf numFmtId="0" fontId="32" fillId="0" borderId="8" xfId="3" applyFont="1" applyFill="1" applyBorder="1" applyAlignment="1">
      <alignment vertical="center" wrapText="1"/>
    </xf>
    <xf numFmtId="0" fontId="32" fillId="0" borderId="0" xfId="3" applyFont="1" applyFill="1" applyBorder="1" applyAlignment="1">
      <alignment vertical="center" wrapText="1"/>
    </xf>
    <xf numFmtId="0" fontId="31" fillId="0" borderId="26" xfId="3" applyFont="1" applyBorder="1" applyAlignment="1">
      <alignment horizontal="left" vertical="center"/>
    </xf>
    <xf numFmtId="4" fontId="31" fillId="0" borderId="26" xfId="4" applyNumberFormat="1" applyFont="1" applyFill="1" applyBorder="1" applyAlignment="1">
      <alignment horizontal="center" vertical="center"/>
    </xf>
    <xf numFmtId="0" fontId="31" fillId="0" borderId="8" xfId="3" applyFont="1" applyFill="1" applyBorder="1" applyAlignment="1">
      <alignment vertical="center" wrapText="1"/>
    </xf>
    <xf numFmtId="0" fontId="31" fillId="0" borderId="0" xfId="3" applyFont="1" applyFill="1" applyBorder="1" applyAlignment="1">
      <alignment vertical="center" wrapText="1"/>
    </xf>
    <xf numFmtId="0" fontId="31" fillId="0" borderId="28" xfId="3" applyFont="1" applyFill="1" applyBorder="1" applyAlignment="1">
      <alignment vertical="center" wrapText="1"/>
    </xf>
    <xf numFmtId="0" fontId="31" fillId="0" borderId="29" xfId="3" applyFont="1" applyFill="1" applyBorder="1" applyAlignment="1">
      <alignment vertical="center" wrapText="1"/>
    </xf>
    <xf numFmtId="0" fontId="31" fillId="0" borderId="30" xfId="3" applyFont="1" applyBorder="1" applyAlignment="1">
      <alignment horizontal="center" vertical="center"/>
    </xf>
    <xf numFmtId="0" fontId="31" fillId="0" borderId="31" xfId="3" applyFont="1" applyBorder="1" applyAlignment="1">
      <alignment horizontal="center" vertical="center"/>
    </xf>
    <xf numFmtId="0" fontId="33" fillId="0" borderId="8" xfId="3" applyFont="1" applyBorder="1"/>
    <xf numFmtId="0" fontId="33" fillId="0" borderId="0" xfId="3" applyFont="1" applyBorder="1"/>
    <xf numFmtId="169" fontId="30" fillId="0" borderId="31" xfId="4" applyNumberFormat="1" applyFont="1" applyFill="1" applyBorder="1" applyAlignment="1" applyProtection="1">
      <alignment vertical="center"/>
    </xf>
    <xf numFmtId="0" fontId="33" fillId="0" borderId="0" xfId="3" applyFont="1" applyBorder="1" applyAlignment="1">
      <alignment vertical="center"/>
    </xf>
    <xf numFmtId="0" fontId="31" fillId="0" borderId="8" xfId="3" applyFont="1" applyBorder="1" applyAlignment="1">
      <alignment vertical="center"/>
    </xf>
    <xf numFmtId="0" fontId="30" fillId="0" borderId="25" xfId="3" applyFont="1" applyBorder="1" applyAlignment="1">
      <alignment horizontal="right" vertical="center"/>
    </xf>
    <xf numFmtId="10" fontId="30" fillId="0" borderId="26" xfId="4" applyNumberFormat="1" applyFont="1" applyFill="1" applyBorder="1" applyAlignment="1" applyProtection="1">
      <alignment horizontal="center" vertical="center"/>
    </xf>
    <xf numFmtId="0" fontId="31" fillId="0" borderId="29" xfId="3" applyFont="1" applyBorder="1" applyAlignment="1">
      <alignment vertical="center"/>
    </xf>
    <xf numFmtId="0" fontId="31" fillId="0" borderId="8" xfId="3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0" fontId="30" fillId="0" borderId="8" xfId="3" applyFont="1" applyBorder="1" applyAlignment="1">
      <alignment vertical="center"/>
    </xf>
    <xf numFmtId="0" fontId="31" fillId="0" borderId="10" xfId="3" applyFont="1" applyBorder="1" applyAlignment="1">
      <alignment vertical="center"/>
    </xf>
    <xf numFmtId="0" fontId="31" fillId="0" borderId="11" xfId="3" applyFont="1" applyBorder="1" applyAlignment="1">
      <alignment vertical="center"/>
    </xf>
    <xf numFmtId="0" fontId="33" fillId="0" borderId="12" xfId="3" applyFont="1" applyBorder="1" applyAlignment="1">
      <alignment horizontal="right" vertical="center"/>
    </xf>
    <xf numFmtId="0" fontId="31" fillId="0" borderId="0" xfId="3" applyFont="1" applyAlignment="1">
      <alignment vertical="center"/>
    </xf>
    <xf numFmtId="43" fontId="31" fillId="0" borderId="0" xfId="3" applyNumberFormat="1" applyFont="1" applyAlignment="1">
      <alignment horizontal="center" vertical="center"/>
    </xf>
    <xf numFmtId="39" fontId="31" fillId="0" borderId="0" xfId="3" applyNumberFormat="1" applyFont="1" applyAlignment="1">
      <alignment horizontal="center" vertical="center"/>
    </xf>
    <xf numFmtId="0" fontId="33" fillId="0" borderId="0" xfId="3" applyFont="1"/>
    <xf numFmtId="0" fontId="33" fillId="0" borderId="0" xfId="3" applyFont="1" applyAlignment="1">
      <alignment vertical="center"/>
    </xf>
    <xf numFmtId="170" fontId="33" fillId="0" borderId="0" xfId="3" applyNumberFormat="1" applyFont="1" applyAlignment="1">
      <alignment horizontal="center" vertical="center"/>
    </xf>
    <xf numFmtId="0" fontId="0" fillId="0" borderId="5" xfId="0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0" fillId="0" borderId="7" xfId="0" applyFill="1" applyBorder="1" applyAlignment="1">
      <alignment horizontal="center" vertical="top"/>
    </xf>
    <xf numFmtId="0" fontId="0" fillId="0" borderId="8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0" fontId="36" fillId="12" borderId="32" xfId="5" applyFont="1" applyFill="1" applyBorder="1" applyAlignment="1">
      <alignment horizontal="center" wrapText="1"/>
    </xf>
    <xf numFmtId="0" fontId="36" fillId="12" borderId="33" xfId="5" applyFont="1" applyFill="1" applyBorder="1" applyAlignment="1">
      <alignment horizontal="center" wrapText="1"/>
    </xf>
    <xf numFmtId="0" fontId="36" fillId="12" borderId="34" xfId="5" applyFont="1" applyFill="1" applyBorder="1" applyAlignment="1">
      <alignment horizontal="center" wrapText="1"/>
    </xf>
    <xf numFmtId="4" fontId="36" fillId="14" borderId="35" xfId="5" applyNumberFormat="1" applyFont="1" applyFill="1" applyBorder="1" applyAlignment="1">
      <alignment horizontal="center" vertical="center"/>
    </xf>
    <xf numFmtId="0" fontId="36" fillId="14" borderId="35" xfId="5" applyFont="1" applyFill="1" applyBorder="1" applyAlignment="1">
      <alignment horizontal="center" vertical="center"/>
    </xf>
    <xf numFmtId="43" fontId="36" fillId="14" borderId="35" xfId="6" applyFont="1" applyFill="1" applyBorder="1" applyAlignment="1">
      <alignment horizontal="center"/>
    </xf>
    <xf numFmtId="0" fontId="36" fillId="14" borderId="36" xfId="5" applyFont="1" applyFill="1" applyBorder="1" applyAlignment="1">
      <alignment horizontal="center"/>
    </xf>
    <xf numFmtId="0" fontId="36" fillId="14" borderId="36" xfId="5" applyFont="1" applyFill="1" applyBorder="1" applyAlignment="1">
      <alignment horizontal="left"/>
    </xf>
    <xf numFmtId="43" fontId="36" fillId="14" borderId="36" xfId="6" applyFont="1" applyFill="1" applyBorder="1" applyAlignment="1">
      <alignment horizontal="center"/>
    </xf>
    <xf numFmtId="0" fontId="29" fillId="12" borderId="37" xfId="5" applyFont="1" applyFill="1" applyBorder="1" applyAlignment="1">
      <alignment horizontal="center"/>
    </xf>
    <xf numFmtId="0" fontId="29" fillId="12" borderId="37" xfId="5" applyFont="1" applyFill="1" applyBorder="1"/>
    <xf numFmtId="43" fontId="29" fillId="12" borderId="37" xfId="6" applyFont="1" applyFill="1" applyBorder="1" applyAlignment="1">
      <alignment horizontal="center"/>
    </xf>
    <xf numFmtId="0" fontId="29" fillId="12" borderId="37" xfId="5" applyFont="1" applyFill="1" applyBorder="1" applyAlignment="1">
      <alignment wrapText="1"/>
    </xf>
    <xf numFmtId="43" fontId="29" fillId="12" borderId="37" xfId="6" applyFont="1" applyFill="1" applyBorder="1" applyAlignment="1"/>
    <xf numFmtId="0" fontId="37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/>
    </xf>
    <xf numFmtId="0" fontId="37" fillId="0" borderId="1" xfId="0" applyFont="1" applyBorder="1"/>
    <xf numFmtId="10" fontId="0" fillId="0" borderId="1" xfId="2" applyNumberFormat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/>
    </xf>
    <xf numFmtId="0" fontId="27" fillId="0" borderId="38" xfId="0" applyFont="1" applyBorder="1" applyAlignment="1">
      <alignment horizontal="left" vertical="center"/>
    </xf>
  </cellXfs>
  <cellStyles count="7">
    <cellStyle name="Moeda" xfId="1" builtinId="4"/>
    <cellStyle name="Normal" xfId="0" builtinId="0"/>
    <cellStyle name="Normal 2 2" xfId="3"/>
    <cellStyle name="Normal 2 3" xfId="5"/>
    <cellStyle name="Porcentagem" xfId="2" builtinId="5"/>
    <cellStyle name="Separador de milhares 10" xfId="6"/>
    <cellStyle name="Separador de milhares 2_ORÇAMENTO matureia corrigido (DEZ 2009)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140494</xdr:colOff>
      <xdr:row>0</xdr:row>
      <xdr:rowOff>0</xdr:rowOff>
    </xdr:from>
    <xdr:to>
      <xdr:col>9</xdr:col>
      <xdr:colOff>600075</xdr:colOff>
      <xdr:row>3</xdr:row>
      <xdr:rowOff>123825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98569" y="0"/>
          <a:ext cx="3764756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47626</xdr:colOff>
      <xdr:row>0</xdr:row>
      <xdr:rowOff>47625</xdr:rowOff>
    </xdr:from>
    <xdr:to>
      <xdr:col>3</xdr:col>
      <xdr:colOff>1021556</xdr:colOff>
      <xdr:row>3</xdr:row>
      <xdr:rowOff>161925</xdr:rowOff>
    </xdr:to>
    <xdr:pic>
      <xdr:nvPicPr>
        <xdr:cNvPr id="3" name="Imagem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626" y="47625"/>
          <a:ext cx="370760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47625</xdr:colOff>
      <xdr:row>0</xdr:row>
      <xdr:rowOff>45358</xdr:rowOff>
    </xdr:from>
    <xdr:to>
      <xdr:col>19</xdr:col>
      <xdr:colOff>521607</xdr:colOff>
      <xdr:row>3</xdr:row>
      <xdr:rowOff>145144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938375" y="45358"/>
          <a:ext cx="5855607" cy="639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79375</xdr:colOff>
      <xdr:row>0</xdr:row>
      <xdr:rowOff>56696</xdr:rowOff>
    </xdr:from>
    <xdr:to>
      <xdr:col>3</xdr:col>
      <xdr:colOff>720271</xdr:colOff>
      <xdr:row>3</xdr:row>
      <xdr:rowOff>121104</xdr:rowOff>
    </xdr:to>
    <xdr:pic>
      <xdr:nvPicPr>
        <xdr:cNvPr id="3" name="Imagem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9375" y="56696"/>
          <a:ext cx="5673271" cy="604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428625</xdr:colOff>
      <xdr:row>0</xdr:row>
      <xdr:rowOff>28575</xdr:rowOff>
    </xdr:from>
    <xdr:to>
      <xdr:col>19</xdr:col>
      <xdr:colOff>457200</xdr:colOff>
      <xdr:row>3</xdr:row>
      <xdr:rowOff>152400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48550" y="28575"/>
          <a:ext cx="41433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5</xdr:col>
      <xdr:colOff>276226</xdr:colOff>
      <xdr:row>3</xdr:row>
      <xdr:rowOff>142875</xdr:rowOff>
    </xdr:to>
    <xdr:pic>
      <xdr:nvPicPr>
        <xdr:cNvPr id="3" name="Imagem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050" y="28575"/>
          <a:ext cx="452437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381000</xdr:colOff>
          <xdr:row>29</xdr:row>
          <xdr:rowOff>57150</xdr:rowOff>
        </xdr:from>
        <xdr:to>
          <xdr:col>4</xdr:col>
          <xdr:colOff>0</xdr:colOff>
          <xdr:row>31</xdr:row>
          <xdr:rowOff>133350</xdr:rowOff>
        </xdr:to>
        <xdr:sp macro="" textlink="">
          <xdr:nvSpPr>
            <xdr:cNvPr id="2049" name="Picture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2733675</xdr:colOff>
      <xdr:row>0</xdr:row>
      <xdr:rowOff>19050</xdr:rowOff>
    </xdr:from>
    <xdr:to>
      <xdr:col>3</xdr:col>
      <xdr:colOff>723900</xdr:colOff>
      <xdr:row>3</xdr:row>
      <xdr:rowOff>142875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67050" y="19050"/>
          <a:ext cx="26670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1</xdr:col>
      <xdr:colOff>2381251</xdr:colOff>
      <xdr:row>3</xdr:row>
      <xdr:rowOff>152400</xdr:rowOff>
    </xdr:to>
    <xdr:pic>
      <xdr:nvPicPr>
        <xdr:cNvPr id="3" name="Imagem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625" y="38100"/>
          <a:ext cx="2667001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9"/>
  <sheetViews>
    <sheetView tabSelected="1" showOutlineSymbols="0" showWhiteSpace="0" zoomScale="80" zoomScaleNormal="80" workbookViewId="0">
      <selection activeCell="L6" sqref="L6"/>
    </sheetView>
  </sheetViews>
  <sheetFormatPr defaultRowHeight="14.25" x14ac:dyDescent="0.2"/>
  <cols>
    <col min="1" max="1" width="12.5" bestFit="1" customWidth="1"/>
    <col min="2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  <col min="12" max="12" width="15.125" bestFit="1" customWidth="1"/>
  </cols>
  <sheetData>
    <row r="1" spans="1:20" ht="14.25" customHeight="1" x14ac:dyDescent="0.2">
      <c r="A1" s="30"/>
      <c r="B1" s="31"/>
      <c r="C1" s="31"/>
      <c r="D1" s="31"/>
      <c r="E1" s="31"/>
      <c r="F1" s="31"/>
      <c r="G1" s="31"/>
      <c r="H1" s="31"/>
      <c r="I1" s="31"/>
      <c r="J1" s="32"/>
      <c r="K1" s="33"/>
      <c r="L1" s="34"/>
      <c r="M1" s="34"/>
      <c r="N1" s="34"/>
      <c r="O1" s="34"/>
      <c r="P1" s="34"/>
      <c r="Q1" s="34"/>
      <c r="R1" s="34"/>
      <c r="S1" s="34"/>
      <c r="T1" s="34"/>
    </row>
    <row r="2" spans="1:20" ht="14.25" customHeight="1" x14ac:dyDescent="0.2">
      <c r="A2" s="35"/>
      <c r="B2" s="36"/>
      <c r="C2" s="36"/>
      <c r="D2" s="36"/>
      <c r="E2" s="36"/>
      <c r="F2" s="36"/>
      <c r="G2" s="36"/>
      <c r="H2" s="36"/>
      <c r="I2" s="36"/>
      <c r="J2" s="37"/>
      <c r="K2" s="33"/>
      <c r="L2" s="34"/>
      <c r="M2" s="34"/>
      <c r="N2" s="34"/>
      <c r="O2" s="34"/>
      <c r="P2" s="34"/>
      <c r="Q2" s="34"/>
      <c r="R2" s="34"/>
      <c r="S2" s="34"/>
      <c r="T2" s="34"/>
    </row>
    <row r="3" spans="1:20" ht="14.25" customHeight="1" x14ac:dyDescent="0.2">
      <c r="A3" s="35"/>
      <c r="B3" s="36"/>
      <c r="C3" s="36"/>
      <c r="D3" s="36"/>
      <c r="E3" s="36"/>
      <c r="F3" s="36"/>
      <c r="G3" s="36"/>
      <c r="H3" s="36"/>
      <c r="I3" s="36"/>
      <c r="J3" s="37"/>
      <c r="K3" s="33"/>
      <c r="L3" s="34"/>
      <c r="M3" s="34"/>
      <c r="N3" s="34"/>
      <c r="O3" s="34"/>
      <c r="P3" s="34"/>
      <c r="Q3" s="34"/>
      <c r="R3" s="34"/>
      <c r="S3" s="34"/>
      <c r="T3" s="34"/>
    </row>
    <row r="4" spans="1:20" ht="15" customHeight="1" thickBot="1" x14ac:dyDescent="0.25">
      <c r="A4" s="38"/>
      <c r="B4" s="39"/>
      <c r="C4" s="39"/>
      <c r="D4" s="39"/>
      <c r="E4" s="39"/>
      <c r="F4" s="39"/>
      <c r="G4" s="39"/>
      <c r="H4" s="39"/>
      <c r="I4" s="39"/>
      <c r="J4" s="40"/>
      <c r="K4" s="33"/>
      <c r="L4" s="34"/>
      <c r="M4" s="34"/>
      <c r="N4" s="34"/>
      <c r="O4" s="34"/>
      <c r="P4" s="34"/>
      <c r="Q4" s="34"/>
      <c r="R4" s="34"/>
      <c r="S4" s="34"/>
      <c r="T4" s="34"/>
    </row>
    <row r="5" spans="1:20" ht="15" x14ac:dyDescent="0.2">
      <c r="A5" s="41" t="s">
        <v>280</v>
      </c>
      <c r="B5" s="42"/>
      <c r="C5" s="42"/>
      <c r="D5" s="42"/>
      <c r="E5" s="42"/>
      <c r="F5" s="42"/>
      <c r="G5" s="42"/>
      <c r="H5" s="42"/>
      <c r="I5" s="42"/>
      <c r="J5" s="43"/>
      <c r="K5" s="33"/>
      <c r="L5" s="34"/>
      <c r="M5" s="34"/>
      <c r="N5" s="34"/>
      <c r="O5" s="34"/>
      <c r="P5" s="34"/>
      <c r="Q5" s="34"/>
      <c r="R5" s="34"/>
      <c r="S5" s="34"/>
      <c r="T5" s="34"/>
    </row>
    <row r="6" spans="1:20" ht="15" x14ac:dyDescent="0.2">
      <c r="A6" s="44" t="s">
        <v>281</v>
      </c>
      <c r="B6" s="45"/>
      <c r="C6" s="45"/>
      <c r="D6" s="45"/>
      <c r="E6" s="45"/>
      <c r="F6" s="45"/>
      <c r="G6" s="45"/>
      <c r="H6" s="45"/>
      <c r="I6" s="45"/>
      <c r="J6" s="46"/>
      <c r="K6" s="47"/>
      <c r="L6" s="45"/>
      <c r="M6" s="45"/>
      <c r="N6" s="45"/>
      <c r="O6" s="45"/>
      <c r="P6" s="45"/>
      <c r="Q6" s="45"/>
      <c r="R6" s="45"/>
      <c r="S6" s="45"/>
      <c r="T6" s="45"/>
    </row>
    <row r="7" spans="1:20" ht="15" x14ac:dyDescent="0.2">
      <c r="A7" s="44" t="s">
        <v>282</v>
      </c>
      <c r="B7" s="34" t="s">
        <v>283</v>
      </c>
      <c r="C7" s="34"/>
      <c r="D7" s="34"/>
      <c r="E7" s="34"/>
      <c r="F7" s="34"/>
      <c r="G7" s="34"/>
      <c r="H7" s="36" t="s">
        <v>284</v>
      </c>
      <c r="I7" s="36"/>
      <c r="J7" s="48">
        <v>0.25219999999999998</v>
      </c>
      <c r="K7" s="33"/>
      <c r="L7" s="34"/>
      <c r="M7" s="34"/>
      <c r="N7" s="34"/>
      <c r="O7" s="34"/>
      <c r="P7" s="34"/>
      <c r="Q7" s="34"/>
      <c r="R7" s="34"/>
      <c r="S7" s="34"/>
      <c r="T7" s="34"/>
    </row>
    <row r="8" spans="1:20" ht="15" x14ac:dyDescent="0.2">
      <c r="A8" s="44" t="s">
        <v>285</v>
      </c>
      <c r="B8" s="34"/>
      <c r="C8" s="34"/>
      <c r="D8" s="34"/>
      <c r="E8" s="34"/>
      <c r="F8" s="34"/>
      <c r="G8" s="34"/>
      <c r="H8" s="36" t="s">
        <v>286</v>
      </c>
      <c r="I8" s="36"/>
      <c r="J8" s="48">
        <v>0.8569</v>
      </c>
      <c r="K8" s="33"/>
      <c r="L8" s="34"/>
      <c r="M8" s="34"/>
      <c r="N8" s="34"/>
      <c r="O8" s="34"/>
      <c r="P8" s="34"/>
      <c r="Q8" s="34"/>
      <c r="R8" s="34"/>
      <c r="S8" s="34"/>
      <c r="T8" s="34"/>
    </row>
    <row r="9" spans="1:20" ht="15" customHeight="1" x14ac:dyDescent="0.2">
      <c r="A9" s="44" t="s">
        <v>287</v>
      </c>
      <c r="B9" s="49" t="s">
        <v>11</v>
      </c>
      <c r="C9" s="49"/>
      <c r="D9" s="49"/>
      <c r="E9" s="45"/>
      <c r="F9" s="45"/>
      <c r="G9" s="45"/>
      <c r="H9" s="45"/>
      <c r="I9" s="45"/>
      <c r="J9" s="46"/>
      <c r="K9" s="47"/>
      <c r="L9" s="45"/>
      <c r="M9" s="45"/>
      <c r="N9" s="45"/>
      <c r="O9" s="45"/>
      <c r="P9" s="45"/>
      <c r="Q9" s="45"/>
      <c r="R9" s="45"/>
      <c r="S9" s="45"/>
      <c r="T9" s="45"/>
    </row>
    <row r="10" spans="1:20" ht="15" x14ac:dyDescent="0.2">
      <c r="A10" s="44" t="s">
        <v>288</v>
      </c>
      <c r="B10" s="34" t="s">
        <v>289</v>
      </c>
      <c r="C10" s="34"/>
      <c r="D10" s="34"/>
      <c r="E10" s="34"/>
      <c r="F10" s="34"/>
      <c r="G10" s="34"/>
      <c r="H10" s="34"/>
      <c r="I10" s="34"/>
      <c r="J10" s="50"/>
      <c r="K10" s="33"/>
      <c r="L10" s="34"/>
      <c r="M10" s="34"/>
      <c r="N10" s="34"/>
      <c r="O10" s="34"/>
      <c r="P10" s="34"/>
      <c r="Q10" s="34"/>
      <c r="R10" s="34"/>
      <c r="S10" s="34"/>
      <c r="T10" s="34"/>
    </row>
    <row r="11" spans="1:20" ht="15" customHeight="1" x14ac:dyDescent="0.2">
      <c r="A11" s="44" t="s">
        <v>290</v>
      </c>
      <c r="B11" s="49" t="s">
        <v>291</v>
      </c>
      <c r="C11" s="49"/>
      <c r="D11" s="49"/>
      <c r="E11" s="45"/>
      <c r="F11" s="45"/>
      <c r="G11" s="45"/>
      <c r="H11" s="45"/>
      <c r="I11" s="45"/>
      <c r="J11" s="46"/>
      <c r="K11" s="47"/>
      <c r="L11" s="45"/>
      <c r="M11" s="45"/>
      <c r="N11" s="45"/>
      <c r="O11" s="45"/>
      <c r="P11" s="45"/>
      <c r="Q11" s="45"/>
      <c r="R11" s="45"/>
      <c r="S11" s="45"/>
      <c r="T11" s="45"/>
    </row>
    <row r="12" spans="1:20" ht="15" customHeight="1" x14ac:dyDescent="0.25">
      <c r="A12" s="27" t="s">
        <v>279</v>
      </c>
      <c r="B12" s="28"/>
      <c r="C12" s="28"/>
      <c r="D12" s="28"/>
      <c r="E12" s="28"/>
      <c r="F12" s="28"/>
      <c r="G12" s="28"/>
      <c r="H12" s="28"/>
      <c r="I12" s="28"/>
      <c r="J12" s="29"/>
    </row>
    <row r="13" spans="1:20" ht="30" customHeight="1" x14ac:dyDescent="0.2">
      <c r="A13" s="9" t="s">
        <v>0</v>
      </c>
      <c r="B13" s="10" t="s">
        <v>1</v>
      </c>
      <c r="C13" s="9" t="s">
        <v>2</v>
      </c>
      <c r="D13" s="9" t="s">
        <v>3</v>
      </c>
      <c r="E13" s="11" t="s">
        <v>4</v>
      </c>
      <c r="F13" s="10" t="s">
        <v>5</v>
      </c>
      <c r="G13" s="10" t="s">
        <v>6</v>
      </c>
      <c r="H13" s="10" t="s">
        <v>7</v>
      </c>
      <c r="I13" s="10" t="s">
        <v>8</v>
      </c>
      <c r="J13" s="10" t="s">
        <v>9</v>
      </c>
    </row>
    <row r="14" spans="1:20" ht="25.5" x14ac:dyDescent="0.2">
      <c r="A14" s="12" t="s">
        <v>10</v>
      </c>
      <c r="B14" s="12"/>
      <c r="C14" s="12"/>
      <c r="D14" s="12" t="s">
        <v>11</v>
      </c>
      <c r="E14" s="12"/>
      <c r="F14" s="13"/>
      <c r="G14" s="12"/>
      <c r="H14" s="12"/>
      <c r="I14" s="14">
        <f>I15+I18+I29+I39+I41+I55+I60+I65+I70+I90+I97</f>
        <v>611138.18000000005</v>
      </c>
      <c r="J14" s="15">
        <v>1</v>
      </c>
    </row>
    <row r="15" spans="1:20" x14ac:dyDescent="0.2">
      <c r="A15" s="12" t="s">
        <v>12</v>
      </c>
      <c r="B15" s="12"/>
      <c r="C15" s="12"/>
      <c r="D15" s="12" t="s">
        <v>13</v>
      </c>
      <c r="E15" s="12"/>
      <c r="F15" s="13"/>
      <c r="G15" s="12"/>
      <c r="H15" s="12"/>
      <c r="I15" s="14">
        <f>SUM(I16:I17)</f>
        <v>28111.370000000003</v>
      </c>
      <c r="J15" s="15">
        <v>5.0161081872719858E-2</v>
      </c>
      <c r="L15" s="8"/>
    </row>
    <row r="16" spans="1:20" ht="25.5" x14ac:dyDescent="0.2">
      <c r="A16" s="16" t="s">
        <v>271</v>
      </c>
      <c r="B16" s="17">
        <v>1</v>
      </c>
      <c r="C16" s="16" t="s">
        <v>272</v>
      </c>
      <c r="D16" s="16" t="s">
        <v>273</v>
      </c>
      <c r="E16" s="18" t="s">
        <v>274</v>
      </c>
      <c r="F16" s="17">
        <v>8</v>
      </c>
      <c r="G16" s="19">
        <v>245</v>
      </c>
      <c r="H16" s="19">
        <f>TRUNC(G16*1.2522,2)</f>
        <v>306.77999999999997</v>
      </c>
      <c r="I16" s="19">
        <f>ROUND(H16*F16,2)</f>
        <v>2454.2399999999998</v>
      </c>
      <c r="J16" s="20">
        <v>5.0161081872719858E-2</v>
      </c>
    </row>
    <row r="17" spans="1:10" ht="27.75" customHeight="1" x14ac:dyDescent="0.2">
      <c r="A17" s="16" t="s">
        <v>14</v>
      </c>
      <c r="B17" s="17" t="s">
        <v>15</v>
      </c>
      <c r="C17" s="16" t="s">
        <v>16</v>
      </c>
      <c r="D17" s="16" t="s">
        <v>17</v>
      </c>
      <c r="E17" s="21" t="s">
        <v>18</v>
      </c>
      <c r="F17" s="17">
        <v>497.81</v>
      </c>
      <c r="G17" s="19">
        <v>41.16</v>
      </c>
      <c r="H17" s="19">
        <f t="shared" ref="H17:H80" si="0">TRUNC(G17*1.2522,2)</f>
        <v>51.54</v>
      </c>
      <c r="I17" s="19">
        <f>ROUND(H17*F17,2)</f>
        <v>25657.13</v>
      </c>
      <c r="J17" s="20">
        <v>5.0161081872719858E-2</v>
      </c>
    </row>
    <row r="18" spans="1:10" x14ac:dyDescent="0.2">
      <c r="A18" s="12" t="s">
        <v>19</v>
      </c>
      <c r="B18" s="12"/>
      <c r="C18" s="12"/>
      <c r="D18" s="12" t="s">
        <v>20</v>
      </c>
      <c r="E18" s="12"/>
      <c r="F18" s="13"/>
      <c r="G18" s="12"/>
      <c r="H18" s="19">
        <f t="shared" si="0"/>
        <v>0</v>
      </c>
      <c r="I18" s="14">
        <f>SUM(I19:I28)</f>
        <v>64126.81</v>
      </c>
      <c r="J18" s="15">
        <v>0.12537138469999337</v>
      </c>
    </row>
    <row r="19" spans="1:10" ht="25.5" x14ac:dyDescent="0.2">
      <c r="A19" s="16" t="s">
        <v>21</v>
      </c>
      <c r="B19" s="17" t="s">
        <v>22</v>
      </c>
      <c r="C19" s="16" t="s">
        <v>16</v>
      </c>
      <c r="D19" s="16" t="s">
        <v>23</v>
      </c>
      <c r="E19" s="21" t="s">
        <v>24</v>
      </c>
      <c r="F19" s="17">
        <v>30.01</v>
      </c>
      <c r="G19" s="19">
        <v>57.55</v>
      </c>
      <c r="H19" s="19">
        <f t="shared" si="0"/>
        <v>72.06</v>
      </c>
      <c r="I19" s="19">
        <f>ROUND(H19*F19,2)</f>
        <v>2162.52</v>
      </c>
      <c r="J19" s="20">
        <v>4.2278456339368622E-3</v>
      </c>
    </row>
    <row r="20" spans="1:10" ht="25.5" x14ac:dyDescent="0.2">
      <c r="A20" s="16" t="s">
        <v>25</v>
      </c>
      <c r="B20" s="17" t="s">
        <v>26</v>
      </c>
      <c r="C20" s="16" t="s">
        <v>16</v>
      </c>
      <c r="D20" s="16" t="s">
        <v>27</v>
      </c>
      <c r="E20" s="21" t="s">
        <v>28</v>
      </c>
      <c r="F20" s="17">
        <v>48.62</v>
      </c>
      <c r="G20" s="19">
        <v>4.25</v>
      </c>
      <c r="H20" s="19">
        <f t="shared" si="0"/>
        <v>5.32</v>
      </c>
      <c r="I20" s="19">
        <f t="shared" ref="I20:I27" si="1">ROUND(H20*F20,2)</f>
        <v>258.66000000000003</v>
      </c>
      <c r="J20" s="20">
        <v>5.056749871528445E-4</v>
      </c>
    </row>
    <row r="21" spans="1:10" ht="25.5" x14ac:dyDescent="0.2">
      <c r="A21" s="16" t="s">
        <v>29</v>
      </c>
      <c r="B21" s="17" t="s">
        <v>30</v>
      </c>
      <c r="C21" s="16" t="s">
        <v>16</v>
      </c>
      <c r="D21" s="16" t="s">
        <v>31</v>
      </c>
      <c r="E21" s="21" t="s">
        <v>28</v>
      </c>
      <c r="F21" s="17">
        <v>48.62</v>
      </c>
      <c r="G21" s="19">
        <v>20.87</v>
      </c>
      <c r="H21" s="19">
        <f t="shared" si="0"/>
        <v>26.13</v>
      </c>
      <c r="I21" s="19">
        <f t="shared" si="1"/>
        <v>1270.44</v>
      </c>
      <c r="J21" s="20">
        <v>2.4837801302086209E-3</v>
      </c>
    </row>
    <row r="22" spans="1:10" ht="38.25" x14ac:dyDescent="0.2">
      <c r="A22" s="16" t="s">
        <v>32</v>
      </c>
      <c r="B22" s="17" t="s">
        <v>33</v>
      </c>
      <c r="C22" s="16" t="s">
        <v>16</v>
      </c>
      <c r="D22" s="16" t="s">
        <v>34</v>
      </c>
      <c r="E22" s="21" t="s">
        <v>28</v>
      </c>
      <c r="F22" s="17">
        <v>275.58999999999997</v>
      </c>
      <c r="G22" s="19">
        <v>63.59</v>
      </c>
      <c r="H22" s="19">
        <f t="shared" si="0"/>
        <v>79.62</v>
      </c>
      <c r="I22" s="19">
        <f t="shared" si="1"/>
        <v>21942.48</v>
      </c>
      <c r="J22" s="20">
        <v>4.2898736653205788E-2</v>
      </c>
    </row>
    <row r="23" spans="1:10" ht="25.5" x14ac:dyDescent="0.2">
      <c r="A23" s="16" t="s">
        <v>35</v>
      </c>
      <c r="B23" s="17" t="s">
        <v>36</v>
      </c>
      <c r="C23" s="16" t="s">
        <v>16</v>
      </c>
      <c r="D23" s="16" t="s">
        <v>37</v>
      </c>
      <c r="E23" s="21" t="s">
        <v>38</v>
      </c>
      <c r="F23" s="17">
        <v>277.10000000000002</v>
      </c>
      <c r="G23" s="19">
        <v>15.18</v>
      </c>
      <c r="H23" s="19">
        <f t="shared" si="0"/>
        <v>19</v>
      </c>
      <c r="I23" s="19">
        <f t="shared" si="1"/>
        <v>5264.9</v>
      </c>
      <c r="J23" s="20">
        <v>1.0293169301608394E-2</v>
      </c>
    </row>
    <row r="24" spans="1:10" ht="25.5" x14ac:dyDescent="0.2">
      <c r="A24" s="16" t="s">
        <v>39</v>
      </c>
      <c r="B24" s="17" t="s">
        <v>40</v>
      </c>
      <c r="C24" s="16" t="s">
        <v>16</v>
      </c>
      <c r="D24" s="16" t="s">
        <v>41</v>
      </c>
      <c r="E24" s="21" t="s">
        <v>38</v>
      </c>
      <c r="F24" s="17">
        <v>510.8</v>
      </c>
      <c r="G24" s="19">
        <v>13.38</v>
      </c>
      <c r="H24" s="19">
        <f t="shared" si="0"/>
        <v>16.75</v>
      </c>
      <c r="I24" s="19">
        <f t="shared" si="1"/>
        <v>8555.9</v>
      </c>
      <c r="J24" s="20">
        <v>1.6727255451695427E-2</v>
      </c>
    </row>
    <row r="25" spans="1:10" ht="25.5" x14ac:dyDescent="0.2">
      <c r="A25" s="16" t="s">
        <v>42</v>
      </c>
      <c r="B25" s="17" t="s">
        <v>43</v>
      </c>
      <c r="C25" s="16" t="s">
        <v>16</v>
      </c>
      <c r="D25" s="16" t="s">
        <v>44</v>
      </c>
      <c r="E25" s="21" t="s">
        <v>38</v>
      </c>
      <c r="F25" s="17">
        <v>458.6</v>
      </c>
      <c r="G25" s="19">
        <v>11.96</v>
      </c>
      <c r="H25" s="19">
        <f t="shared" si="0"/>
        <v>14.97</v>
      </c>
      <c r="I25" s="19">
        <f t="shared" si="1"/>
        <v>6865.24</v>
      </c>
      <c r="J25" s="20">
        <v>1.3421922090860988E-2</v>
      </c>
    </row>
    <row r="26" spans="1:10" ht="25.5" x14ac:dyDescent="0.2">
      <c r="A26" s="16" t="s">
        <v>45</v>
      </c>
      <c r="B26" s="17" t="s">
        <v>46</v>
      </c>
      <c r="C26" s="16" t="s">
        <v>16</v>
      </c>
      <c r="D26" s="16" t="s">
        <v>47</v>
      </c>
      <c r="E26" s="21" t="s">
        <v>38</v>
      </c>
      <c r="F26" s="17">
        <v>132.19999999999999</v>
      </c>
      <c r="G26" s="19">
        <v>10.11</v>
      </c>
      <c r="H26" s="19">
        <f t="shared" si="0"/>
        <v>12.65</v>
      </c>
      <c r="I26" s="19">
        <f t="shared" si="1"/>
        <v>1672.33</v>
      </c>
      <c r="J26" s="20">
        <v>3.2694972018763443E-3</v>
      </c>
    </row>
    <row r="27" spans="1:10" ht="38.25" x14ac:dyDescent="0.2">
      <c r="A27" s="16" t="s">
        <v>48</v>
      </c>
      <c r="B27" s="17" t="s">
        <v>49</v>
      </c>
      <c r="C27" s="16" t="s">
        <v>16</v>
      </c>
      <c r="D27" s="16" t="s">
        <v>50</v>
      </c>
      <c r="E27" s="21" t="s">
        <v>24</v>
      </c>
      <c r="F27" s="17">
        <v>21.63</v>
      </c>
      <c r="G27" s="19">
        <v>463.3</v>
      </c>
      <c r="H27" s="19">
        <f t="shared" si="0"/>
        <v>580.14</v>
      </c>
      <c r="I27" s="19">
        <f t="shared" si="1"/>
        <v>12548.43</v>
      </c>
      <c r="J27" s="20">
        <v>2.4532851816309674E-2</v>
      </c>
    </row>
    <row r="28" spans="1:10" ht="25.5" x14ac:dyDescent="0.2">
      <c r="A28" s="16" t="s">
        <v>51</v>
      </c>
      <c r="B28" s="17" t="s">
        <v>52</v>
      </c>
      <c r="C28" s="16" t="s">
        <v>16</v>
      </c>
      <c r="D28" s="16" t="s">
        <v>53</v>
      </c>
      <c r="E28" s="21" t="s">
        <v>28</v>
      </c>
      <c r="F28" s="17">
        <v>132.91</v>
      </c>
      <c r="G28" s="19">
        <v>21.55</v>
      </c>
      <c r="H28" s="19">
        <f t="shared" si="0"/>
        <v>26.98</v>
      </c>
      <c r="I28" s="19">
        <f>ROUND(H28*F28,2)</f>
        <v>3585.91</v>
      </c>
      <c r="J28" s="20">
        <v>7.0106514331384371E-3</v>
      </c>
    </row>
    <row r="29" spans="1:10" x14ac:dyDescent="0.2">
      <c r="A29" s="12" t="s">
        <v>54</v>
      </c>
      <c r="B29" s="12"/>
      <c r="C29" s="12"/>
      <c r="D29" s="12" t="s">
        <v>55</v>
      </c>
      <c r="E29" s="12"/>
      <c r="F29" s="13"/>
      <c r="G29" s="12"/>
      <c r="H29" s="19">
        <f t="shared" si="0"/>
        <v>0</v>
      </c>
      <c r="I29" s="14">
        <f>SUM(I30:I38)</f>
        <v>96318.7</v>
      </c>
      <c r="J29" s="15">
        <v>0.18830828207260469</v>
      </c>
    </row>
    <row r="30" spans="1:10" ht="38.25" x14ac:dyDescent="0.2">
      <c r="A30" s="16" t="s">
        <v>56</v>
      </c>
      <c r="B30" s="17" t="s">
        <v>57</v>
      </c>
      <c r="C30" s="16" t="s">
        <v>16</v>
      </c>
      <c r="D30" s="16" t="s">
        <v>58</v>
      </c>
      <c r="E30" s="21" t="s">
        <v>28</v>
      </c>
      <c r="F30" s="17">
        <v>200.52</v>
      </c>
      <c r="G30" s="19">
        <v>39.700000000000003</v>
      </c>
      <c r="H30" s="19">
        <f t="shared" si="0"/>
        <v>49.71</v>
      </c>
      <c r="I30" s="19">
        <f>ROUND(H30*F30,2)</f>
        <v>9967.85</v>
      </c>
      <c r="J30" s="20">
        <v>1.9487675870642217E-2</v>
      </c>
    </row>
    <row r="31" spans="1:10" ht="38.25" x14ac:dyDescent="0.2">
      <c r="A31" s="16" t="s">
        <v>59</v>
      </c>
      <c r="B31" s="17" t="s">
        <v>60</v>
      </c>
      <c r="C31" s="16" t="s">
        <v>16</v>
      </c>
      <c r="D31" s="16" t="s">
        <v>61</v>
      </c>
      <c r="E31" s="21" t="s">
        <v>38</v>
      </c>
      <c r="F31" s="17">
        <v>108.1</v>
      </c>
      <c r="G31" s="19">
        <v>12.17</v>
      </c>
      <c r="H31" s="19">
        <f t="shared" si="0"/>
        <v>15.23</v>
      </c>
      <c r="I31" s="19">
        <f t="shared" ref="I31:I94" si="2">ROUND(H31*F31,2)</f>
        <v>1646.36</v>
      </c>
      <c r="J31" s="20">
        <v>3.2187244223814311E-3</v>
      </c>
    </row>
    <row r="32" spans="1:10" ht="38.25" x14ac:dyDescent="0.2">
      <c r="A32" s="16" t="s">
        <v>62</v>
      </c>
      <c r="B32" s="17" t="s">
        <v>63</v>
      </c>
      <c r="C32" s="16" t="s">
        <v>16</v>
      </c>
      <c r="D32" s="16" t="s">
        <v>64</v>
      </c>
      <c r="E32" s="21" t="s">
        <v>38</v>
      </c>
      <c r="F32" s="17">
        <v>315.39999999999998</v>
      </c>
      <c r="G32" s="19">
        <v>13.12</v>
      </c>
      <c r="H32" s="19">
        <f t="shared" si="0"/>
        <v>16.420000000000002</v>
      </c>
      <c r="I32" s="19">
        <f t="shared" si="2"/>
        <v>5178.87</v>
      </c>
      <c r="J32" s="20">
        <v>1.0124956365615235E-2</v>
      </c>
    </row>
    <row r="33" spans="1:10" ht="38.25" x14ac:dyDescent="0.2">
      <c r="A33" s="16" t="s">
        <v>65</v>
      </c>
      <c r="B33" s="17" t="s">
        <v>66</v>
      </c>
      <c r="C33" s="16" t="s">
        <v>16</v>
      </c>
      <c r="D33" s="16" t="s">
        <v>67</v>
      </c>
      <c r="E33" s="21" t="s">
        <v>38</v>
      </c>
      <c r="F33" s="17">
        <v>500.1</v>
      </c>
      <c r="G33" s="19">
        <v>11.9</v>
      </c>
      <c r="H33" s="19">
        <f t="shared" si="0"/>
        <v>14.9</v>
      </c>
      <c r="I33" s="19">
        <f t="shared" si="2"/>
        <v>7451.49</v>
      </c>
      <c r="J33" s="20">
        <v>1.4568073110456407E-2</v>
      </c>
    </row>
    <row r="34" spans="1:10" ht="38.25" x14ac:dyDescent="0.2">
      <c r="A34" s="16" t="s">
        <v>68</v>
      </c>
      <c r="B34" s="17" t="s">
        <v>69</v>
      </c>
      <c r="C34" s="16" t="s">
        <v>16</v>
      </c>
      <c r="D34" s="16" t="s">
        <v>70</v>
      </c>
      <c r="E34" s="21" t="s">
        <v>38</v>
      </c>
      <c r="F34" s="17">
        <v>710.1</v>
      </c>
      <c r="G34" s="19">
        <v>10</v>
      </c>
      <c r="H34" s="19">
        <f t="shared" si="0"/>
        <v>12.52</v>
      </c>
      <c r="I34" s="19">
        <f t="shared" si="2"/>
        <v>8890.4500000000007</v>
      </c>
      <c r="J34" s="20">
        <v>1.73813191166944E-2</v>
      </c>
    </row>
    <row r="35" spans="1:10" ht="38.25" x14ac:dyDescent="0.2">
      <c r="A35" s="16" t="s">
        <v>71</v>
      </c>
      <c r="B35" s="17" t="s">
        <v>72</v>
      </c>
      <c r="C35" s="16" t="s">
        <v>16</v>
      </c>
      <c r="D35" s="16" t="s">
        <v>73</v>
      </c>
      <c r="E35" s="21" t="s">
        <v>28</v>
      </c>
      <c r="F35" s="17">
        <v>121.95</v>
      </c>
      <c r="G35" s="19">
        <v>37.21</v>
      </c>
      <c r="H35" s="19">
        <f t="shared" si="0"/>
        <v>46.59</v>
      </c>
      <c r="I35" s="19">
        <f t="shared" si="2"/>
        <v>5681.65</v>
      </c>
      <c r="J35" s="20">
        <v>1.1107938491231236E-2</v>
      </c>
    </row>
    <row r="36" spans="1:10" ht="38.25" x14ac:dyDescent="0.2">
      <c r="A36" s="16" t="s">
        <v>74</v>
      </c>
      <c r="B36" s="17" t="s">
        <v>75</v>
      </c>
      <c r="C36" s="16" t="s">
        <v>16</v>
      </c>
      <c r="D36" s="16" t="s">
        <v>76</v>
      </c>
      <c r="E36" s="21" t="s">
        <v>38</v>
      </c>
      <c r="F36" s="17">
        <v>1063.5999999999999</v>
      </c>
      <c r="G36" s="19">
        <v>12.09</v>
      </c>
      <c r="H36" s="19">
        <f t="shared" si="0"/>
        <v>15.13</v>
      </c>
      <c r="I36" s="19">
        <f t="shared" si="2"/>
        <v>16092.27</v>
      </c>
      <c r="J36" s="20">
        <v>3.1461254083743416E-2</v>
      </c>
    </row>
    <row r="37" spans="1:10" ht="25.5" x14ac:dyDescent="0.2">
      <c r="A37" s="16" t="s">
        <v>77</v>
      </c>
      <c r="B37" s="17" t="s">
        <v>78</v>
      </c>
      <c r="C37" s="16" t="s">
        <v>16</v>
      </c>
      <c r="D37" s="16" t="s">
        <v>79</v>
      </c>
      <c r="E37" s="21" t="s">
        <v>28</v>
      </c>
      <c r="F37" s="17">
        <v>369.96</v>
      </c>
      <c r="G37" s="19">
        <v>22.81</v>
      </c>
      <c r="H37" s="19">
        <f t="shared" si="0"/>
        <v>28.56</v>
      </c>
      <c r="I37" s="19">
        <f t="shared" si="2"/>
        <v>10566.06</v>
      </c>
      <c r="J37" s="20">
        <v>2.0657209348564905E-2</v>
      </c>
    </row>
    <row r="38" spans="1:10" ht="38.25" x14ac:dyDescent="0.2">
      <c r="A38" s="16" t="s">
        <v>80</v>
      </c>
      <c r="B38" s="17" t="s">
        <v>81</v>
      </c>
      <c r="C38" s="16" t="s">
        <v>16</v>
      </c>
      <c r="D38" s="16" t="s">
        <v>82</v>
      </c>
      <c r="E38" s="21" t="s">
        <v>24</v>
      </c>
      <c r="F38" s="17">
        <v>61.46</v>
      </c>
      <c r="G38" s="19">
        <v>400.78</v>
      </c>
      <c r="H38" s="19">
        <f t="shared" si="0"/>
        <v>501.85</v>
      </c>
      <c r="I38" s="19">
        <f t="shared" si="2"/>
        <v>30843.7</v>
      </c>
      <c r="J38" s="20">
        <v>6.0301131263275437E-2</v>
      </c>
    </row>
    <row r="39" spans="1:10" x14ac:dyDescent="0.2">
      <c r="A39" s="12" t="s">
        <v>83</v>
      </c>
      <c r="B39" s="12"/>
      <c r="C39" s="12"/>
      <c r="D39" s="12" t="s">
        <v>84</v>
      </c>
      <c r="E39" s="12"/>
      <c r="F39" s="13"/>
      <c r="G39" s="12"/>
      <c r="H39" s="19">
        <f t="shared" si="0"/>
        <v>0</v>
      </c>
      <c r="I39" s="14">
        <f>SUM(I40)</f>
        <v>65326.42</v>
      </c>
      <c r="J39" s="15">
        <v>0.14391993032965844</v>
      </c>
    </row>
    <row r="40" spans="1:10" ht="38.25" x14ac:dyDescent="0.2">
      <c r="A40" s="16" t="s">
        <v>85</v>
      </c>
      <c r="B40" s="17" t="s">
        <v>86</v>
      </c>
      <c r="C40" s="16" t="s">
        <v>16</v>
      </c>
      <c r="D40" s="16" t="s">
        <v>87</v>
      </c>
      <c r="E40" s="21" t="s">
        <v>28</v>
      </c>
      <c r="F40" s="17">
        <v>745.31</v>
      </c>
      <c r="G40" s="19">
        <v>70</v>
      </c>
      <c r="H40" s="19">
        <f t="shared" si="0"/>
        <v>87.65</v>
      </c>
      <c r="I40" s="19">
        <f t="shared" si="2"/>
        <v>65326.42</v>
      </c>
      <c r="J40" s="20">
        <v>0.14391993032965844</v>
      </c>
    </row>
    <row r="41" spans="1:10" x14ac:dyDescent="0.2">
      <c r="A41" s="12" t="s">
        <v>88</v>
      </c>
      <c r="B41" s="12"/>
      <c r="C41" s="12"/>
      <c r="D41" s="12" t="s">
        <v>89</v>
      </c>
      <c r="E41" s="12"/>
      <c r="F41" s="13"/>
      <c r="G41" s="12"/>
      <c r="H41" s="19">
        <f t="shared" si="0"/>
        <v>0</v>
      </c>
      <c r="I41" s="14">
        <f>SUM(I42:I54)</f>
        <v>240807.38999999998</v>
      </c>
      <c r="J41" s="15">
        <v>0.26724669891399627</v>
      </c>
    </row>
    <row r="42" spans="1:10" ht="41.25" customHeight="1" x14ac:dyDescent="0.2">
      <c r="A42" s="16" t="s">
        <v>90</v>
      </c>
      <c r="B42" s="17" t="s">
        <v>91</v>
      </c>
      <c r="C42" s="16" t="s">
        <v>16</v>
      </c>
      <c r="D42" s="16" t="s">
        <v>92</v>
      </c>
      <c r="E42" s="21" t="s">
        <v>28</v>
      </c>
      <c r="F42" s="17">
        <v>1490.62</v>
      </c>
      <c r="G42" s="19">
        <v>6.14</v>
      </c>
      <c r="H42" s="19">
        <f t="shared" si="0"/>
        <v>7.68</v>
      </c>
      <c r="I42" s="19">
        <f t="shared" si="2"/>
        <v>11447.96</v>
      </c>
      <c r="J42" s="20">
        <v>2.2381391942494794E-2</v>
      </c>
    </row>
    <row r="43" spans="1:10" ht="51" x14ac:dyDescent="0.2">
      <c r="A43" s="16" t="s">
        <v>93</v>
      </c>
      <c r="B43" s="17" t="s">
        <v>94</v>
      </c>
      <c r="C43" s="16" t="s">
        <v>16</v>
      </c>
      <c r="D43" s="16" t="s">
        <v>95</v>
      </c>
      <c r="E43" s="21" t="s">
        <v>28</v>
      </c>
      <c r="F43" s="17">
        <v>1490.62</v>
      </c>
      <c r="G43" s="19">
        <v>25.77</v>
      </c>
      <c r="H43" s="19">
        <f t="shared" si="0"/>
        <v>32.26</v>
      </c>
      <c r="I43" s="19">
        <f t="shared" si="2"/>
        <v>48087.4</v>
      </c>
      <c r="J43" s="20">
        <v>9.4013513926981235E-2</v>
      </c>
    </row>
    <row r="44" spans="1:10" ht="25.5" x14ac:dyDescent="0.2">
      <c r="A44" s="16" t="s">
        <v>275</v>
      </c>
      <c r="B44" s="17">
        <v>4</v>
      </c>
      <c r="C44" s="16" t="s">
        <v>272</v>
      </c>
      <c r="D44" s="16" t="s">
        <v>276</v>
      </c>
      <c r="E44" s="21" t="s">
        <v>28</v>
      </c>
      <c r="F44" s="17">
        <v>1385.76</v>
      </c>
      <c r="G44" s="19">
        <v>60</v>
      </c>
      <c r="H44" s="19">
        <f t="shared" si="0"/>
        <v>75.13</v>
      </c>
      <c r="I44" s="19">
        <f t="shared" si="2"/>
        <v>104112.15</v>
      </c>
      <c r="J44" s="20">
        <v>9.4013513926981235E-2</v>
      </c>
    </row>
    <row r="45" spans="1:10" ht="51" x14ac:dyDescent="0.2">
      <c r="A45" s="16" t="s">
        <v>96</v>
      </c>
      <c r="B45" s="17" t="s">
        <v>97</v>
      </c>
      <c r="C45" s="16" t="s">
        <v>16</v>
      </c>
      <c r="D45" s="16" t="s">
        <v>98</v>
      </c>
      <c r="E45" s="21" t="s">
        <v>28</v>
      </c>
      <c r="F45" s="17">
        <v>100.19</v>
      </c>
      <c r="G45" s="19">
        <v>40.020000000000003</v>
      </c>
      <c r="H45" s="19">
        <f t="shared" si="0"/>
        <v>50.11</v>
      </c>
      <c r="I45" s="19">
        <f t="shared" si="2"/>
        <v>5020.5200000000004</v>
      </c>
      <c r="J45" s="20">
        <v>9.8153929499346579E-3</v>
      </c>
    </row>
    <row r="46" spans="1:10" ht="25.5" x14ac:dyDescent="0.2">
      <c r="A46" s="16" t="s">
        <v>99</v>
      </c>
      <c r="B46" s="17" t="s">
        <v>100</v>
      </c>
      <c r="C46" s="16" t="s">
        <v>16</v>
      </c>
      <c r="D46" s="16" t="s">
        <v>101</v>
      </c>
      <c r="E46" s="21" t="s">
        <v>28</v>
      </c>
      <c r="F46" s="17">
        <v>489.33</v>
      </c>
      <c r="G46" s="19">
        <v>9.4</v>
      </c>
      <c r="H46" s="19">
        <f t="shared" si="0"/>
        <v>11.77</v>
      </c>
      <c r="I46" s="19">
        <f t="shared" si="2"/>
        <v>5759.41</v>
      </c>
      <c r="J46" s="20">
        <v>1.1259963571459364E-2</v>
      </c>
    </row>
    <row r="47" spans="1:10" ht="27" customHeight="1" x14ac:dyDescent="0.2">
      <c r="A47" s="16" t="s">
        <v>102</v>
      </c>
      <c r="B47" s="17" t="s">
        <v>103</v>
      </c>
      <c r="C47" s="16" t="s">
        <v>16</v>
      </c>
      <c r="D47" s="16" t="s">
        <v>104</v>
      </c>
      <c r="E47" s="21" t="s">
        <v>28</v>
      </c>
      <c r="F47" s="17">
        <v>574.91999999999996</v>
      </c>
      <c r="G47" s="19">
        <v>2.06</v>
      </c>
      <c r="H47" s="19">
        <f t="shared" si="0"/>
        <v>2.57</v>
      </c>
      <c r="I47" s="19">
        <f t="shared" si="2"/>
        <v>1477.54</v>
      </c>
      <c r="J47" s="20">
        <v>2.888672029838832E-3</v>
      </c>
    </row>
    <row r="48" spans="1:10" ht="25.5" x14ac:dyDescent="0.2">
      <c r="A48" s="16" t="s">
        <v>105</v>
      </c>
      <c r="B48" s="17" t="s">
        <v>106</v>
      </c>
      <c r="C48" s="16" t="s">
        <v>16</v>
      </c>
      <c r="D48" s="16" t="s">
        <v>107</v>
      </c>
      <c r="E48" s="21" t="s">
        <v>28</v>
      </c>
      <c r="F48" s="17">
        <v>574.91999999999996</v>
      </c>
      <c r="G48" s="19">
        <v>10.4</v>
      </c>
      <c r="H48" s="19">
        <f t="shared" si="0"/>
        <v>13.02</v>
      </c>
      <c r="I48" s="19">
        <f t="shared" si="2"/>
        <v>7485.46</v>
      </c>
      <c r="J48" s="20">
        <v>1.4634466779753568E-2</v>
      </c>
    </row>
    <row r="49" spans="1:10" ht="25.5" x14ac:dyDescent="0.2">
      <c r="A49" s="16" t="s">
        <v>108</v>
      </c>
      <c r="B49" s="17" t="s">
        <v>109</v>
      </c>
      <c r="C49" s="16" t="s">
        <v>16</v>
      </c>
      <c r="D49" s="16" t="s">
        <v>110</v>
      </c>
      <c r="E49" s="21" t="s">
        <v>28</v>
      </c>
      <c r="F49" s="17">
        <v>405</v>
      </c>
      <c r="G49" s="19">
        <v>27.13</v>
      </c>
      <c r="H49" s="19">
        <f t="shared" si="0"/>
        <v>33.97</v>
      </c>
      <c r="I49" s="19">
        <f t="shared" si="2"/>
        <v>13757.85</v>
      </c>
      <c r="J49" s="20">
        <v>2.6897354038278608E-2</v>
      </c>
    </row>
    <row r="50" spans="1:10" ht="25.5" x14ac:dyDescent="0.2">
      <c r="A50" s="16" t="s">
        <v>111</v>
      </c>
      <c r="B50" s="17" t="s">
        <v>112</v>
      </c>
      <c r="C50" s="16" t="s">
        <v>16</v>
      </c>
      <c r="D50" s="16" t="s">
        <v>113</v>
      </c>
      <c r="E50" s="21" t="s">
        <v>28</v>
      </c>
      <c r="F50" s="17">
        <v>405</v>
      </c>
      <c r="G50" s="19">
        <v>2.23</v>
      </c>
      <c r="H50" s="19">
        <f t="shared" si="0"/>
        <v>2.79</v>
      </c>
      <c r="I50" s="19">
        <f t="shared" si="2"/>
        <v>1129.95</v>
      </c>
      <c r="J50" s="20">
        <v>2.2091144470649787E-3</v>
      </c>
    </row>
    <row r="51" spans="1:10" ht="25.5" x14ac:dyDescent="0.2">
      <c r="A51" s="16" t="s">
        <v>114</v>
      </c>
      <c r="B51" s="17" t="s">
        <v>115</v>
      </c>
      <c r="C51" s="16" t="s">
        <v>16</v>
      </c>
      <c r="D51" s="16" t="s">
        <v>116</v>
      </c>
      <c r="E51" s="21" t="s">
        <v>28</v>
      </c>
      <c r="F51" s="17">
        <v>405</v>
      </c>
      <c r="G51" s="19">
        <v>11.79</v>
      </c>
      <c r="H51" s="19">
        <f t="shared" si="0"/>
        <v>14.76</v>
      </c>
      <c r="I51" s="19">
        <f t="shared" si="2"/>
        <v>5977.8</v>
      </c>
      <c r="J51" s="20">
        <v>1.1686928042537306E-2</v>
      </c>
    </row>
    <row r="52" spans="1:10" ht="63.75" x14ac:dyDescent="0.2">
      <c r="A52" s="16" t="s">
        <v>117</v>
      </c>
      <c r="B52" s="17" t="s">
        <v>118</v>
      </c>
      <c r="C52" s="16" t="s">
        <v>16</v>
      </c>
      <c r="D52" s="16" t="s">
        <v>119</v>
      </c>
      <c r="E52" s="21" t="s">
        <v>28</v>
      </c>
      <c r="F52" s="17">
        <v>405</v>
      </c>
      <c r="G52" s="19">
        <v>29.08</v>
      </c>
      <c r="H52" s="19">
        <f t="shared" si="0"/>
        <v>36.409999999999997</v>
      </c>
      <c r="I52" s="19">
        <f t="shared" si="2"/>
        <v>14746.05</v>
      </c>
      <c r="J52" s="20">
        <v>2.8829339432844398E-2</v>
      </c>
    </row>
    <row r="53" spans="1:10" ht="25.5" x14ac:dyDescent="0.2">
      <c r="A53" s="16" t="s">
        <v>120</v>
      </c>
      <c r="B53" s="17" t="s">
        <v>121</v>
      </c>
      <c r="C53" s="16" t="s">
        <v>16</v>
      </c>
      <c r="D53" s="16" t="s">
        <v>122</v>
      </c>
      <c r="E53" s="21" t="s">
        <v>28</v>
      </c>
      <c r="F53" s="17">
        <v>574.91999999999996</v>
      </c>
      <c r="G53" s="19">
        <v>19.12</v>
      </c>
      <c r="H53" s="19">
        <f t="shared" si="0"/>
        <v>23.94</v>
      </c>
      <c r="I53" s="19">
        <f t="shared" si="2"/>
        <v>13763.58</v>
      </c>
      <c r="J53" s="20">
        <v>2.6908556503681222E-2</v>
      </c>
    </row>
    <row r="54" spans="1:10" ht="38.25" x14ac:dyDescent="0.2">
      <c r="A54" s="16" t="s">
        <v>123</v>
      </c>
      <c r="B54" s="17" t="s">
        <v>124</v>
      </c>
      <c r="C54" s="16" t="s">
        <v>16</v>
      </c>
      <c r="D54" s="16" t="s">
        <v>125</v>
      </c>
      <c r="E54" s="21" t="s">
        <v>28</v>
      </c>
      <c r="F54" s="17">
        <v>92</v>
      </c>
      <c r="G54" s="19">
        <v>69.81</v>
      </c>
      <c r="H54" s="19">
        <f t="shared" si="0"/>
        <v>87.41</v>
      </c>
      <c r="I54" s="19">
        <f t="shared" si="2"/>
        <v>8041.72</v>
      </c>
      <c r="J54" s="20">
        <v>1.5722005249127289E-2</v>
      </c>
    </row>
    <row r="55" spans="1:10" x14ac:dyDescent="0.2">
      <c r="A55" s="12" t="s">
        <v>126</v>
      </c>
      <c r="B55" s="12"/>
      <c r="C55" s="12"/>
      <c r="D55" s="12" t="s">
        <v>127</v>
      </c>
      <c r="E55" s="12"/>
      <c r="F55" s="13"/>
      <c r="G55" s="12"/>
      <c r="H55" s="19">
        <f t="shared" si="0"/>
        <v>0</v>
      </c>
      <c r="I55" s="14">
        <f>SUM(I56:I59)</f>
        <v>28585.079999999998</v>
      </c>
      <c r="J55" s="15">
        <v>5.5885365738501024E-2</v>
      </c>
    </row>
    <row r="56" spans="1:10" ht="38.25" x14ac:dyDescent="0.2">
      <c r="A56" s="16" t="s">
        <v>128</v>
      </c>
      <c r="B56" s="17" t="s">
        <v>129</v>
      </c>
      <c r="C56" s="16" t="s">
        <v>16</v>
      </c>
      <c r="D56" s="16" t="s">
        <v>130</v>
      </c>
      <c r="E56" s="21" t="s">
        <v>28</v>
      </c>
      <c r="F56" s="17">
        <v>4.8</v>
      </c>
      <c r="G56" s="19">
        <v>663.13</v>
      </c>
      <c r="H56" s="19">
        <f t="shared" si="0"/>
        <v>830.37</v>
      </c>
      <c r="I56" s="19">
        <f t="shared" si="2"/>
        <v>3985.78</v>
      </c>
      <c r="J56" s="20">
        <v>7.7923997430666657E-3</v>
      </c>
    </row>
    <row r="57" spans="1:10" ht="51" x14ac:dyDescent="0.2">
      <c r="A57" s="16" t="s">
        <v>131</v>
      </c>
      <c r="B57" s="17" t="s">
        <v>132</v>
      </c>
      <c r="C57" s="16" t="s">
        <v>16</v>
      </c>
      <c r="D57" s="16" t="s">
        <v>133</v>
      </c>
      <c r="E57" s="21" t="s">
        <v>134</v>
      </c>
      <c r="F57" s="17">
        <v>8</v>
      </c>
      <c r="G57" s="19">
        <v>669.97</v>
      </c>
      <c r="H57" s="19">
        <f t="shared" si="0"/>
        <v>838.93</v>
      </c>
      <c r="I57" s="19">
        <f t="shared" si="2"/>
        <v>6711.44</v>
      </c>
      <c r="J57" s="20">
        <v>1.3121234625080561E-2</v>
      </c>
    </row>
    <row r="58" spans="1:10" ht="51" x14ac:dyDescent="0.2">
      <c r="A58" s="16" t="s">
        <v>135</v>
      </c>
      <c r="B58" s="17" t="s">
        <v>136</v>
      </c>
      <c r="C58" s="16" t="s">
        <v>16</v>
      </c>
      <c r="D58" s="16" t="s">
        <v>137</v>
      </c>
      <c r="E58" s="21" t="s">
        <v>28</v>
      </c>
      <c r="F58" s="17">
        <v>7.45</v>
      </c>
      <c r="G58" s="19">
        <v>565.36</v>
      </c>
      <c r="H58" s="19">
        <f t="shared" si="0"/>
        <v>707.94</v>
      </c>
      <c r="I58" s="19">
        <f t="shared" si="2"/>
        <v>5274.15</v>
      </c>
      <c r="J58" s="20">
        <v>1.031125356076619E-2</v>
      </c>
    </row>
    <row r="59" spans="1:10" ht="38.25" x14ac:dyDescent="0.2">
      <c r="A59" s="16" t="s">
        <v>138</v>
      </c>
      <c r="B59" s="17" t="s">
        <v>139</v>
      </c>
      <c r="C59" s="16" t="s">
        <v>16</v>
      </c>
      <c r="D59" s="16" t="s">
        <v>140</v>
      </c>
      <c r="E59" s="21" t="s">
        <v>28</v>
      </c>
      <c r="F59" s="17">
        <v>21.12</v>
      </c>
      <c r="G59" s="19">
        <v>476.96</v>
      </c>
      <c r="H59" s="19">
        <f t="shared" si="0"/>
        <v>597.24</v>
      </c>
      <c r="I59" s="19">
        <f t="shared" si="2"/>
        <v>12613.71</v>
      </c>
      <c r="J59" s="20">
        <v>2.4660477809587609E-2</v>
      </c>
    </row>
    <row r="60" spans="1:10" x14ac:dyDescent="0.2">
      <c r="A60" s="12" t="s">
        <v>141</v>
      </c>
      <c r="B60" s="12"/>
      <c r="C60" s="12"/>
      <c r="D60" s="12" t="s">
        <v>142</v>
      </c>
      <c r="E60" s="12"/>
      <c r="F60" s="13"/>
      <c r="G60" s="12"/>
      <c r="H60" s="19">
        <f t="shared" si="0"/>
        <v>0</v>
      </c>
      <c r="I60" s="14">
        <f>SUM(I61:I64)</f>
        <v>6719.24</v>
      </c>
      <c r="J60" s="15">
        <v>1.0468029424751446E-2</v>
      </c>
    </row>
    <row r="61" spans="1:10" ht="38.25" x14ac:dyDescent="0.2">
      <c r="A61" s="16" t="s">
        <v>143</v>
      </c>
      <c r="B61" s="17" t="s">
        <v>144</v>
      </c>
      <c r="C61" s="16" t="s">
        <v>16</v>
      </c>
      <c r="D61" s="16" t="s">
        <v>145</v>
      </c>
      <c r="E61" s="21" t="s">
        <v>134</v>
      </c>
      <c r="F61" s="17">
        <v>6</v>
      </c>
      <c r="G61" s="19">
        <v>381.49</v>
      </c>
      <c r="H61" s="19">
        <f t="shared" si="0"/>
        <v>477.7</v>
      </c>
      <c r="I61" s="19">
        <f t="shared" si="2"/>
        <v>2866.2</v>
      </c>
      <c r="J61" s="20">
        <v>5.6035787673592999E-3</v>
      </c>
    </row>
    <row r="62" spans="1:10" ht="38.25" x14ac:dyDescent="0.2">
      <c r="A62" s="16" t="s">
        <v>146</v>
      </c>
      <c r="B62" s="17" t="s">
        <v>147</v>
      </c>
      <c r="C62" s="16" t="s">
        <v>16</v>
      </c>
      <c r="D62" s="16" t="s">
        <v>148</v>
      </c>
      <c r="E62" s="21" t="s">
        <v>134</v>
      </c>
      <c r="F62" s="17">
        <v>6</v>
      </c>
      <c r="G62" s="19">
        <v>279.86</v>
      </c>
      <c r="H62" s="19">
        <f t="shared" si="0"/>
        <v>350.44</v>
      </c>
      <c r="I62" s="19">
        <f t="shared" si="2"/>
        <v>2102.64</v>
      </c>
      <c r="J62" s="20">
        <v>4.1107769378969919E-3</v>
      </c>
    </row>
    <row r="63" spans="1:10" ht="25.5" x14ac:dyDescent="0.2">
      <c r="A63" s="16" t="s">
        <v>277</v>
      </c>
      <c r="B63" s="17">
        <v>2</v>
      </c>
      <c r="C63" s="16" t="s">
        <v>272</v>
      </c>
      <c r="D63" s="16" t="s">
        <v>278</v>
      </c>
      <c r="E63" s="21" t="s">
        <v>134</v>
      </c>
      <c r="F63" s="17">
        <v>2.1800000000000002</v>
      </c>
      <c r="G63" s="19">
        <v>500</v>
      </c>
      <c r="H63" s="19">
        <f t="shared" si="0"/>
        <v>626.1</v>
      </c>
      <c r="I63" s="19">
        <f t="shared" si="2"/>
        <v>1364.9</v>
      </c>
      <c r="J63" s="20">
        <v>4.1107769378969919E-3</v>
      </c>
    </row>
    <row r="64" spans="1:10" ht="25.5" x14ac:dyDescent="0.2">
      <c r="A64" s="16" t="s">
        <v>149</v>
      </c>
      <c r="B64" s="17" t="s">
        <v>150</v>
      </c>
      <c r="C64" s="16" t="s">
        <v>16</v>
      </c>
      <c r="D64" s="16" t="s">
        <v>151</v>
      </c>
      <c r="E64" s="21" t="s">
        <v>134</v>
      </c>
      <c r="F64" s="17">
        <v>6</v>
      </c>
      <c r="G64" s="19">
        <v>51.31</v>
      </c>
      <c r="H64" s="19">
        <f t="shared" si="0"/>
        <v>64.25</v>
      </c>
      <c r="I64" s="19">
        <f t="shared" si="2"/>
        <v>385.5</v>
      </c>
      <c r="J64" s="20">
        <v>7.5367371949515395E-4</v>
      </c>
    </row>
    <row r="65" spans="1:10" x14ac:dyDescent="0.2">
      <c r="A65" s="12" t="s">
        <v>152</v>
      </c>
      <c r="B65" s="12"/>
      <c r="C65" s="12"/>
      <c r="D65" s="12" t="s">
        <v>153</v>
      </c>
      <c r="E65" s="12"/>
      <c r="F65" s="13"/>
      <c r="G65" s="12"/>
      <c r="H65" s="19">
        <f t="shared" si="0"/>
        <v>0</v>
      </c>
      <c r="I65" s="14">
        <f>SUM(I66:I69)</f>
        <v>50096.31</v>
      </c>
      <c r="J65" s="15">
        <v>9.7940984903944719E-2</v>
      </c>
    </row>
    <row r="66" spans="1:10" ht="48" customHeight="1" x14ac:dyDescent="0.2">
      <c r="A66" s="16" t="s">
        <v>154</v>
      </c>
      <c r="B66" s="17" t="s">
        <v>155</v>
      </c>
      <c r="C66" s="16" t="s">
        <v>16</v>
      </c>
      <c r="D66" s="16" t="s">
        <v>156</v>
      </c>
      <c r="E66" s="21" t="s">
        <v>28</v>
      </c>
      <c r="F66" s="17">
        <v>302.60000000000002</v>
      </c>
      <c r="G66" s="19">
        <v>46.81</v>
      </c>
      <c r="H66" s="19">
        <f t="shared" si="0"/>
        <v>58.61</v>
      </c>
      <c r="I66" s="19">
        <f t="shared" si="2"/>
        <v>17735.39</v>
      </c>
      <c r="J66" s="20">
        <v>3.4673644127782004E-2</v>
      </c>
    </row>
    <row r="67" spans="1:10" ht="38.25" x14ac:dyDescent="0.2">
      <c r="A67" s="16" t="s">
        <v>157</v>
      </c>
      <c r="B67" s="17" t="s">
        <v>158</v>
      </c>
      <c r="C67" s="16" t="s">
        <v>16</v>
      </c>
      <c r="D67" s="16" t="s">
        <v>159</v>
      </c>
      <c r="E67" s="21" t="s">
        <v>18</v>
      </c>
      <c r="F67" s="17">
        <v>85.76</v>
      </c>
      <c r="G67" s="19">
        <v>59.75</v>
      </c>
      <c r="H67" s="19">
        <f t="shared" si="0"/>
        <v>74.81</v>
      </c>
      <c r="I67" s="19">
        <f t="shared" si="2"/>
        <v>6415.71</v>
      </c>
      <c r="J67" s="20">
        <v>1.2543046646342567E-2</v>
      </c>
    </row>
    <row r="68" spans="1:10" ht="38.25" x14ac:dyDescent="0.2">
      <c r="A68" s="16" t="s">
        <v>160</v>
      </c>
      <c r="B68" s="17" t="s">
        <v>161</v>
      </c>
      <c r="C68" s="16" t="s">
        <v>16</v>
      </c>
      <c r="D68" s="16" t="s">
        <v>162</v>
      </c>
      <c r="E68" s="21" t="s">
        <v>18</v>
      </c>
      <c r="F68" s="17">
        <v>89.1</v>
      </c>
      <c r="G68" s="19">
        <v>71.930000000000007</v>
      </c>
      <c r="H68" s="19">
        <f t="shared" si="0"/>
        <v>90.07</v>
      </c>
      <c r="I68" s="19">
        <f t="shared" si="2"/>
        <v>8025.24</v>
      </c>
      <c r="J68" s="20">
        <v>1.568976639145031E-2</v>
      </c>
    </row>
    <row r="69" spans="1:10" ht="38.25" x14ac:dyDescent="0.2">
      <c r="A69" s="16" t="s">
        <v>163</v>
      </c>
      <c r="B69" s="17" t="s">
        <v>164</v>
      </c>
      <c r="C69" s="16" t="s">
        <v>16</v>
      </c>
      <c r="D69" s="16" t="s">
        <v>165</v>
      </c>
      <c r="E69" s="21" t="s">
        <v>28</v>
      </c>
      <c r="F69" s="17">
        <v>302.60000000000002</v>
      </c>
      <c r="G69" s="19">
        <v>47.3</v>
      </c>
      <c r="H69" s="19">
        <f t="shared" si="0"/>
        <v>59.22</v>
      </c>
      <c r="I69" s="19">
        <f t="shared" si="2"/>
        <v>17919.97</v>
      </c>
      <c r="J69" s="20">
        <v>3.503452773836984E-2</v>
      </c>
    </row>
    <row r="70" spans="1:10" x14ac:dyDescent="0.2">
      <c r="A70" s="12" t="s">
        <v>166</v>
      </c>
      <c r="B70" s="12"/>
      <c r="C70" s="12"/>
      <c r="D70" s="12" t="s">
        <v>167</v>
      </c>
      <c r="E70" s="12"/>
      <c r="F70" s="13"/>
      <c r="G70" s="12"/>
      <c r="H70" s="19">
        <f t="shared" si="0"/>
        <v>0</v>
      </c>
      <c r="I70" s="14">
        <f>SUM(I71:I89)</f>
        <v>20197.98</v>
      </c>
      <c r="J70" s="15">
        <v>3.9488143128797754E-2</v>
      </c>
    </row>
    <row r="71" spans="1:10" ht="27.75" customHeight="1" x14ac:dyDescent="0.2">
      <c r="A71" s="16" t="s">
        <v>168</v>
      </c>
      <c r="B71" s="17" t="s">
        <v>169</v>
      </c>
      <c r="C71" s="16" t="s">
        <v>16</v>
      </c>
      <c r="D71" s="16" t="s">
        <v>170</v>
      </c>
      <c r="E71" s="21" t="s">
        <v>18</v>
      </c>
      <c r="F71" s="17">
        <v>461.8</v>
      </c>
      <c r="G71" s="19">
        <v>3</v>
      </c>
      <c r="H71" s="19">
        <f t="shared" si="0"/>
        <v>3.75</v>
      </c>
      <c r="I71" s="19">
        <f t="shared" si="2"/>
        <v>1731.75</v>
      </c>
      <c r="J71" s="20">
        <v>3.3856665725959349E-3</v>
      </c>
    </row>
    <row r="72" spans="1:10" ht="27" customHeight="1" x14ac:dyDescent="0.2">
      <c r="A72" s="16" t="s">
        <v>171</v>
      </c>
      <c r="B72" s="17" t="s">
        <v>172</v>
      </c>
      <c r="C72" s="16" t="s">
        <v>16</v>
      </c>
      <c r="D72" s="16" t="s">
        <v>173</v>
      </c>
      <c r="E72" s="21" t="s">
        <v>18</v>
      </c>
      <c r="F72" s="17">
        <v>764.9</v>
      </c>
      <c r="G72" s="19">
        <v>4.05</v>
      </c>
      <c r="H72" s="19">
        <f t="shared" si="0"/>
        <v>5.07</v>
      </c>
      <c r="I72" s="19">
        <f t="shared" si="2"/>
        <v>3878.04</v>
      </c>
      <c r="J72" s="20">
        <v>7.5817816631672807E-3</v>
      </c>
    </row>
    <row r="73" spans="1:10" ht="38.25" x14ac:dyDescent="0.2">
      <c r="A73" s="16" t="s">
        <v>174</v>
      </c>
      <c r="B73" s="17" t="s">
        <v>175</v>
      </c>
      <c r="C73" s="16" t="s">
        <v>16</v>
      </c>
      <c r="D73" s="16" t="s">
        <v>176</v>
      </c>
      <c r="E73" s="21" t="s">
        <v>18</v>
      </c>
      <c r="F73" s="17">
        <v>412.2</v>
      </c>
      <c r="G73" s="19">
        <v>12.84</v>
      </c>
      <c r="H73" s="19">
        <f t="shared" si="0"/>
        <v>16.07</v>
      </c>
      <c r="I73" s="19">
        <f t="shared" si="2"/>
        <v>6624.05</v>
      </c>
      <c r="J73" s="20">
        <v>1.2950382364777885E-2</v>
      </c>
    </row>
    <row r="74" spans="1:10" ht="25.5" x14ac:dyDescent="0.2">
      <c r="A74" s="22" t="s">
        <v>177</v>
      </c>
      <c r="B74" s="23" t="s">
        <v>178</v>
      </c>
      <c r="C74" s="22" t="s">
        <v>16</v>
      </c>
      <c r="D74" s="22" t="s">
        <v>179</v>
      </c>
      <c r="E74" s="24" t="s">
        <v>134</v>
      </c>
      <c r="F74" s="23">
        <v>4</v>
      </c>
      <c r="G74" s="25">
        <v>33.83</v>
      </c>
      <c r="H74" s="19">
        <f t="shared" si="0"/>
        <v>42.36</v>
      </c>
      <c r="I74" s="19">
        <f t="shared" si="2"/>
        <v>169.44</v>
      </c>
      <c r="J74" s="26">
        <v>3.3126452666993228E-4</v>
      </c>
    </row>
    <row r="75" spans="1:10" ht="25.5" x14ac:dyDescent="0.2">
      <c r="A75" s="22" t="s">
        <v>180</v>
      </c>
      <c r="B75" s="23" t="s">
        <v>181</v>
      </c>
      <c r="C75" s="22" t="s">
        <v>16</v>
      </c>
      <c r="D75" s="22" t="s">
        <v>182</v>
      </c>
      <c r="E75" s="24" t="s">
        <v>134</v>
      </c>
      <c r="F75" s="23">
        <v>2</v>
      </c>
      <c r="G75" s="25">
        <v>27.65</v>
      </c>
      <c r="H75" s="19">
        <f t="shared" si="0"/>
        <v>34.619999999999997</v>
      </c>
      <c r="I75" s="19">
        <f t="shared" si="2"/>
        <v>69.239999999999995</v>
      </c>
      <c r="J75" s="26">
        <v>1.3536801125251481E-4</v>
      </c>
    </row>
    <row r="76" spans="1:10" ht="25.5" x14ac:dyDescent="0.2">
      <c r="A76" s="16" t="s">
        <v>183</v>
      </c>
      <c r="B76" s="17" t="s">
        <v>184</v>
      </c>
      <c r="C76" s="16" t="s">
        <v>16</v>
      </c>
      <c r="D76" s="16" t="s">
        <v>185</v>
      </c>
      <c r="E76" s="21" t="s">
        <v>134</v>
      </c>
      <c r="F76" s="17">
        <v>12</v>
      </c>
      <c r="G76" s="19">
        <v>36.74</v>
      </c>
      <c r="H76" s="19">
        <f t="shared" si="0"/>
        <v>46</v>
      </c>
      <c r="I76" s="19">
        <f t="shared" si="2"/>
        <v>552</v>
      </c>
      <c r="J76" s="20">
        <v>1.0791903843354734E-3</v>
      </c>
    </row>
    <row r="77" spans="1:10" ht="25.5" x14ac:dyDescent="0.2">
      <c r="A77" s="16" t="s">
        <v>186</v>
      </c>
      <c r="B77" s="17" t="s">
        <v>187</v>
      </c>
      <c r="C77" s="16" t="s">
        <v>16</v>
      </c>
      <c r="D77" s="16" t="s">
        <v>188</v>
      </c>
      <c r="E77" s="21" t="s">
        <v>134</v>
      </c>
      <c r="F77" s="17">
        <v>12</v>
      </c>
      <c r="G77" s="19">
        <v>22.29</v>
      </c>
      <c r="H77" s="19">
        <f t="shared" si="0"/>
        <v>27.91</v>
      </c>
      <c r="I77" s="19">
        <f t="shared" si="2"/>
        <v>334.92</v>
      </c>
      <c r="J77" s="20">
        <v>6.5478703536528393E-4</v>
      </c>
    </row>
    <row r="78" spans="1:10" ht="25.5" x14ac:dyDescent="0.2">
      <c r="A78" s="16" t="s">
        <v>189</v>
      </c>
      <c r="B78" s="17" t="s">
        <v>190</v>
      </c>
      <c r="C78" s="16" t="s">
        <v>16</v>
      </c>
      <c r="D78" s="16" t="s">
        <v>191</v>
      </c>
      <c r="E78" s="21" t="s">
        <v>134</v>
      </c>
      <c r="F78" s="17">
        <v>6</v>
      </c>
      <c r="G78" s="19">
        <v>40.68</v>
      </c>
      <c r="H78" s="19">
        <f t="shared" si="0"/>
        <v>50.93</v>
      </c>
      <c r="I78" s="19">
        <f t="shared" si="2"/>
        <v>305.58</v>
      </c>
      <c r="J78" s="20">
        <v>5.9742572037180068E-4</v>
      </c>
    </row>
    <row r="79" spans="1:10" ht="38.25" x14ac:dyDescent="0.2">
      <c r="A79" s="16" t="s">
        <v>192</v>
      </c>
      <c r="B79" s="17" t="s">
        <v>193</v>
      </c>
      <c r="C79" s="16" t="s">
        <v>16</v>
      </c>
      <c r="D79" s="16" t="s">
        <v>194</v>
      </c>
      <c r="E79" s="21" t="s">
        <v>134</v>
      </c>
      <c r="F79" s="17">
        <v>2</v>
      </c>
      <c r="G79" s="19">
        <v>44.17</v>
      </c>
      <c r="H79" s="19">
        <f t="shared" si="0"/>
        <v>55.3</v>
      </c>
      <c r="I79" s="19">
        <f t="shared" si="2"/>
        <v>110.6</v>
      </c>
      <c r="J79" s="20">
        <v>2.1622908787591186E-4</v>
      </c>
    </row>
    <row r="80" spans="1:10" ht="25.5" x14ac:dyDescent="0.2">
      <c r="A80" s="16" t="s">
        <v>195</v>
      </c>
      <c r="B80" s="17" t="s">
        <v>196</v>
      </c>
      <c r="C80" s="16" t="s">
        <v>16</v>
      </c>
      <c r="D80" s="16" t="s">
        <v>197</v>
      </c>
      <c r="E80" s="21" t="s">
        <v>134</v>
      </c>
      <c r="F80" s="17">
        <v>2</v>
      </c>
      <c r="G80" s="19">
        <v>8.34</v>
      </c>
      <c r="H80" s="19">
        <f t="shared" si="0"/>
        <v>10.44</v>
      </c>
      <c r="I80" s="19">
        <f t="shared" si="2"/>
        <v>20.88</v>
      </c>
      <c r="J80" s="20">
        <v>4.0821549320515732E-5</v>
      </c>
    </row>
    <row r="81" spans="1:10" ht="25.5" x14ac:dyDescent="0.2">
      <c r="A81" s="16" t="s">
        <v>198</v>
      </c>
      <c r="B81" s="17" t="s">
        <v>199</v>
      </c>
      <c r="C81" s="16" t="s">
        <v>16</v>
      </c>
      <c r="D81" s="16" t="s">
        <v>200</v>
      </c>
      <c r="E81" s="21" t="s">
        <v>134</v>
      </c>
      <c r="F81" s="17">
        <v>15</v>
      </c>
      <c r="G81" s="19">
        <v>8.75</v>
      </c>
      <c r="H81" s="19">
        <f t="shared" ref="H81:H104" si="3">TRUNC(G81*1.2522,2)</f>
        <v>10.95</v>
      </c>
      <c r="I81" s="19">
        <f t="shared" si="2"/>
        <v>164.25</v>
      </c>
      <c r="J81" s="20">
        <v>3.2111779099112589E-4</v>
      </c>
    </row>
    <row r="82" spans="1:10" ht="25.5" x14ac:dyDescent="0.2">
      <c r="A82" s="16" t="s">
        <v>201</v>
      </c>
      <c r="B82" s="17" t="s">
        <v>202</v>
      </c>
      <c r="C82" s="16" t="s">
        <v>16</v>
      </c>
      <c r="D82" s="16" t="s">
        <v>203</v>
      </c>
      <c r="E82" s="21" t="s">
        <v>134</v>
      </c>
      <c r="F82" s="17">
        <v>1</v>
      </c>
      <c r="G82" s="19">
        <v>15.24</v>
      </c>
      <c r="H82" s="19">
        <f t="shared" si="3"/>
        <v>19.079999999999998</v>
      </c>
      <c r="I82" s="19">
        <f t="shared" si="2"/>
        <v>19.079999999999998</v>
      </c>
      <c r="J82" s="20">
        <v>3.7302450241160926E-5</v>
      </c>
    </row>
    <row r="83" spans="1:10" ht="25.5" x14ac:dyDescent="0.2">
      <c r="A83" s="16" t="s">
        <v>204</v>
      </c>
      <c r="B83" s="17" t="s">
        <v>205</v>
      </c>
      <c r="C83" s="16" t="s">
        <v>16</v>
      </c>
      <c r="D83" s="16" t="s">
        <v>206</v>
      </c>
      <c r="E83" s="21" t="s">
        <v>134</v>
      </c>
      <c r="F83" s="17">
        <v>1</v>
      </c>
      <c r="G83" s="19">
        <v>32.909999999999997</v>
      </c>
      <c r="H83" s="19">
        <f t="shared" si="3"/>
        <v>41.2</v>
      </c>
      <c r="I83" s="19">
        <f t="shared" si="2"/>
        <v>41.2</v>
      </c>
      <c r="J83" s="20">
        <v>8.0548267816343296E-5</v>
      </c>
    </row>
    <row r="84" spans="1:10" ht="38.25" x14ac:dyDescent="0.2">
      <c r="A84" s="16" t="s">
        <v>207</v>
      </c>
      <c r="B84" s="17" t="s">
        <v>208</v>
      </c>
      <c r="C84" s="16" t="s">
        <v>16</v>
      </c>
      <c r="D84" s="16" t="s">
        <v>209</v>
      </c>
      <c r="E84" s="21" t="s">
        <v>18</v>
      </c>
      <c r="F84" s="17">
        <v>114.7</v>
      </c>
      <c r="G84" s="19">
        <v>9.1300000000000008</v>
      </c>
      <c r="H84" s="19">
        <f t="shared" si="3"/>
        <v>11.43</v>
      </c>
      <c r="I84" s="19">
        <f t="shared" si="2"/>
        <v>1311.02</v>
      </c>
      <c r="J84" s="20">
        <v>2.563116263897631E-3</v>
      </c>
    </row>
    <row r="85" spans="1:10" ht="38.25" x14ac:dyDescent="0.2">
      <c r="A85" s="16" t="s">
        <v>210</v>
      </c>
      <c r="B85" s="17" t="s">
        <v>211</v>
      </c>
      <c r="C85" s="16" t="s">
        <v>16</v>
      </c>
      <c r="D85" s="16" t="s">
        <v>212</v>
      </c>
      <c r="E85" s="21" t="s">
        <v>18</v>
      </c>
      <c r="F85" s="17">
        <v>261.7</v>
      </c>
      <c r="G85" s="19">
        <v>5.81</v>
      </c>
      <c r="H85" s="19">
        <f t="shared" si="3"/>
        <v>7.27</v>
      </c>
      <c r="I85" s="19">
        <f t="shared" si="2"/>
        <v>1902.56</v>
      </c>
      <c r="J85" s="20">
        <v>3.719589974125824E-3</v>
      </c>
    </row>
    <row r="86" spans="1:10" ht="38.25" x14ac:dyDescent="0.2">
      <c r="A86" s="16" t="s">
        <v>213</v>
      </c>
      <c r="B86" s="17" t="s">
        <v>214</v>
      </c>
      <c r="C86" s="16" t="s">
        <v>16</v>
      </c>
      <c r="D86" s="16" t="s">
        <v>215</v>
      </c>
      <c r="E86" s="21" t="s">
        <v>18</v>
      </c>
      <c r="F86" s="17">
        <v>62.6</v>
      </c>
      <c r="G86" s="19">
        <v>13.78</v>
      </c>
      <c r="H86" s="19">
        <f t="shared" si="3"/>
        <v>17.25</v>
      </c>
      <c r="I86" s="19">
        <f t="shared" si="2"/>
        <v>1079.8499999999999</v>
      </c>
      <c r="J86" s="20">
        <v>2.1111661893562696E-3</v>
      </c>
    </row>
    <row r="87" spans="1:10" ht="25.5" x14ac:dyDescent="0.2">
      <c r="A87" s="16" t="s">
        <v>216</v>
      </c>
      <c r="B87" s="17" t="s">
        <v>217</v>
      </c>
      <c r="C87" s="16" t="s">
        <v>16</v>
      </c>
      <c r="D87" s="16" t="s">
        <v>218</v>
      </c>
      <c r="E87" s="21" t="s">
        <v>134</v>
      </c>
      <c r="F87" s="17">
        <v>13</v>
      </c>
      <c r="G87" s="19">
        <v>18.27</v>
      </c>
      <c r="H87" s="19">
        <f t="shared" si="3"/>
        <v>22.87</v>
      </c>
      <c r="I87" s="19">
        <f t="shared" si="2"/>
        <v>297.31</v>
      </c>
      <c r="J87" s="20">
        <v>5.8125741515720935E-4</v>
      </c>
    </row>
    <row r="88" spans="1:10" ht="25.5" x14ac:dyDescent="0.2">
      <c r="A88" s="16" t="s">
        <v>219</v>
      </c>
      <c r="B88" s="17" t="s">
        <v>220</v>
      </c>
      <c r="C88" s="16" t="s">
        <v>16</v>
      </c>
      <c r="D88" s="16" t="s">
        <v>221</v>
      </c>
      <c r="E88" s="21" t="s">
        <v>134</v>
      </c>
      <c r="F88" s="17">
        <v>36</v>
      </c>
      <c r="G88" s="19">
        <v>21.48</v>
      </c>
      <c r="H88" s="19">
        <f t="shared" si="3"/>
        <v>26.89</v>
      </c>
      <c r="I88" s="19">
        <f t="shared" si="2"/>
        <v>968.04</v>
      </c>
      <c r="J88" s="20">
        <v>1.8925714848770138E-3</v>
      </c>
    </row>
    <row r="89" spans="1:10" ht="38.25" x14ac:dyDescent="0.2">
      <c r="A89" s="16" t="s">
        <v>222</v>
      </c>
      <c r="B89" s="17" t="s">
        <v>223</v>
      </c>
      <c r="C89" s="16" t="s">
        <v>16</v>
      </c>
      <c r="D89" s="16" t="s">
        <v>224</v>
      </c>
      <c r="E89" s="21" t="s">
        <v>134</v>
      </c>
      <c r="F89" s="17">
        <v>1</v>
      </c>
      <c r="G89" s="19">
        <v>493.67</v>
      </c>
      <c r="H89" s="19">
        <f t="shared" si="3"/>
        <v>618.16999999999996</v>
      </c>
      <c r="I89" s="19">
        <f t="shared" si="2"/>
        <v>618.16999999999996</v>
      </c>
      <c r="J89" s="20">
        <v>1.2085563766026442E-3</v>
      </c>
    </row>
    <row r="90" spans="1:10" x14ac:dyDescent="0.2">
      <c r="A90" s="12" t="s">
        <v>225</v>
      </c>
      <c r="B90" s="12"/>
      <c r="C90" s="12"/>
      <c r="D90" s="12" t="s">
        <v>226</v>
      </c>
      <c r="E90" s="12"/>
      <c r="F90" s="13"/>
      <c r="G90" s="12"/>
      <c r="H90" s="19">
        <f t="shared" si="3"/>
        <v>0</v>
      </c>
      <c r="I90" s="14">
        <f>SUM(I91:I96)</f>
        <v>7564.3</v>
      </c>
      <c r="J90" s="15">
        <v>1.4788583768878866E-2</v>
      </c>
    </row>
    <row r="91" spans="1:10" ht="26.25" customHeight="1" x14ac:dyDescent="0.2">
      <c r="A91" s="16" t="s">
        <v>227</v>
      </c>
      <c r="B91" s="17" t="s">
        <v>228</v>
      </c>
      <c r="C91" s="16" t="s">
        <v>16</v>
      </c>
      <c r="D91" s="16" t="s">
        <v>229</v>
      </c>
      <c r="E91" s="21" t="s">
        <v>134</v>
      </c>
      <c r="F91" s="17">
        <v>5</v>
      </c>
      <c r="G91" s="19">
        <v>87.35</v>
      </c>
      <c r="H91" s="19">
        <f t="shared" si="3"/>
        <v>109.37</v>
      </c>
      <c r="I91" s="19">
        <f t="shared" si="2"/>
        <v>546.85</v>
      </c>
      <c r="J91" s="20">
        <v>1.0691218508584305E-3</v>
      </c>
    </row>
    <row r="92" spans="1:10" ht="38.25" x14ac:dyDescent="0.2">
      <c r="A92" s="16" t="s">
        <v>230</v>
      </c>
      <c r="B92" s="17" t="s">
        <v>231</v>
      </c>
      <c r="C92" s="16" t="s">
        <v>16</v>
      </c>
      <c r="D92" s="16" t="s">
        <v>232</v>
      </c>
      <c r="E92" s="21" t="s">
        <v>134</v>
      </c>
      <c r="F92" s="17">
        <v>3</v>
      </c>
      <c r="G92" s="19">
        <v>63.06</v>
      </c>
      <c r="H92" s="19">
        <f t="shared" si="3"/>
        <v>78.959999999999994</v>
      </c>
      <c r="I92" s="19">
        <f t="shared" si="2"/>
        <v>236.88</v>
      </c>
      <c r="J92" s="20">
        <v>4.6311343884309226E-4</v>
      </c>
    </row>
    <row r="93" spans="1:10" ht="51" x14ac:dyDescent="0.2">
      <c r="A93" s="16" t="s">
        <v>233</v>
      </c>
      <c r="B93" s="17" t="s">
        <v>234</v>
      </c>
      <c r="C93" s="16" t="s">
        <v>16</v>
      </c>
      <c r="D93" s="16" t="s">
        <v>235</v>
      </c>
      <c r="E93" s="21" t="s">
        <v>18</v>
      </c>
      <c r="F93" s="17">
        <v>51.88</v>
      </c>
      <c r="G93" s="19">
        <v>32.11</v>
      </c>
      <c r="H93" s="19">
        <f t="shared" si="3"/>
        <v>40.200000000000003</v>
      </c>
      <c r="I93" s="19">
        <f t="shared" si="2"/>
        <v>2085.58</v>
      </c>
      <c r="J93" s="20">
        <v>4.0774041482944442E-3</v>
      </c>
    </row>
    <row r="94" spans="1:10" ht="53.25" customHeight="1" x14ac:dyDescent="0.2">
      <c r="A94" s="16" t="s">
        <v>236</v>
      </c>
      <c r="B94" s="17" t="s">
        <v>237</v>
      </c>
      <c r="C94" s="16" t="s">
        <v>16</v>
      </c>
      <c r="D94" s="16" t="s">
        <v>238</v>
      </c>
      <c r="E94" s="21" t="s">
        <v>18</v>
      </c>
      <c r="F94" s="17">
        <v>17.82</v>
      </c>
      <c r="G94" s="19">
        <v>31.69</v>
      </c>
      <c r="H94" s="19">
        <f t="shared" si="3"/>
        <v>39.68</v>
      </c>
      <c r="I94" s="19">
        <f t="shared" si="2"/>
        <v>707.1</v>
      </c>
      <c r="J94" s="20">
        <v>1.3823998711227714E-3</v>
      </c>
    </row>
    <row r="95" spans="1:10" ht="25.5" x14ac:dyDescent="0.2">
      <c r="A95" s="16" t="s">
        <v>239</v>
      </c>
      <c r="B95" s="17" t="s">
        <v>240</v>
      </c>
      <c r="C95" s="16" t="s">
        <v>16</v>
      </c>
      <c r="D95" s="16" t="s">
        <v>241</v>
      </c>
      <c r="E95" s="21" t="s">
        <v>134</v>
      </c>
      <c r="F95" s="17">
        <v>1</v>
      </c>
      <c r="G95" s="19">
        <v>651.1</v>
      </c>
      <c r="H95" s="19">
        <f t="shared" si="3"/>
        <v>815.3</v>
      </c>
      <c r="I95" s="19">
        <f t="shared" ref="I95:I104" si="4">ROUND(H95*F95,2)</f>
        <v>815.3</v>
      </c>
      <c r="J95" s="20">
        <v>1.5939563774433178E-3</v>
      </c>
    </row>
    <row r="96" spans="1:10" ht="25.5" x14ac:dyDescent="0.2">
      <c r="A96" s="16" t="s">
        <v>242</v>
      </c>
      <c r="B96" s="17" t="s">
        <v>243</v>
      </c>
      <c r="C96" s="16" t="s">
        <v>16</v>
      </c>
      <c r="D96" s="16" t="s">
        <v>244</v>
      </c>
      <c r="E96" s="21" t="s">
        <v>134</v>
      </c>
      <c r="F96" s="17">
        <v>1</v>
      </c>
      <c r="G96" s="19">
        <v>2533.62</v>
      </c>
      <c r="H96" s="19">
        <f t="shared" si="3"/>
        <v>3172.59</v>
      </c>
      <c r="I96" s="19">
        <f t="shared" si="4"/>
        <v>3172.59</v>
      </c>
      <c r="J96" s="20">
        <v>6.2025880823168107E-3</v>
      </c>
    </row>
    <row r="97" spans="1:10" x14ac:dyDescent="0.2">
      <c r="A97" s="12" t="s">
        <v>245</v>
      </c>
      <c r="B97" s="12"/>
      <c r="C97" s="12"/>
      <c r="D97" s="12" t="s">
        <v>246</v>
      </c>
      <c r="E97" s="12"/>
      <c r="F97" s="13"/>
      <c r="G97" s="12"/>
      <c r="H97" s="19">
        <f t="shared" si="3"/>
        <v>0</v>
      </c>
      <c r="I97" s="14">
        <f>SUM(I98:I104)</f>
        <v>3284.5800000000004</v>
      </c>
      <c r="J97" s="15">
        <v>6.4215151461535615E-3</v>
      </c>
    </row>
    <row r="98" spans="1:10" ht="38.25" x14ac:dyDescent="0.2">
      <c r="A98" s="16" t="s">
        <v>247</v>
      </c>
      <c r="B98" s="17" t="s">
        <v>248</v>
      </c>
      <c r="C98" s="16" t="s">
        <v>16</v>
      </c>
      <c r="D98" s="16" t="s">
        <v>249</v>
      </c>
      <c r="E98" s="21" t="s">
        <v>134</v>
      </c>
      <c r="F98" s="17">
        <v>2</v>
      </c>
      <c r="G98" s="19">
        <v>26.57</v>
      </c>
      <c r="H98" s="19">
        <f t="shared" si="3"/>
        <v>33.270000000000003</v>
      </c>
      <c r="I98" s="19">
        <f t="shared" si="4"/>
        <v>66.540000000000006</v>
      </c>
      <c r="J98" s="20">
        <v>1.300893626334826E-4</v>
      </c>
    </row>
    <row r="99" spans="1:10" ht="38.25" x14ac:dyDescent="0.2">
      <c r="A99" s="16" t="s">
        <v>250</v>
      </c>
      <c r="B99" s="17" t="s">
        <v>251</v>
      </c>
      <c r="C99" s="16" t="s">
        <v>16</v>
      </c>
      <c r="D99" s="16" t="s">
        <v>252</v>
      </c>
      <c r="E99" s="21" t="s">
        <v>134</v>
      </c>
      <c r="F99" s="17">
        <v>1</v>
      </c>
      <c r="G99" s="19">
        <v>383.99</v>
      </c>
      <c r="H99" s="19">
        <f t="shared" si="3"/>
        <v>480.83</v>
      </c>
      <c r="I99" s="19">
        <f t="shared" si="4"/>
        <v>480.83</v>
      </c>
      <c r="J99" s="20">
        <v>9.4004911684787262E-4</v>
      </c>
    </row>
    <row r="100" spans="1:10" ht="55.5" customHeight="1" x14ac:dyDescent="0.2">
      <c r="A100" s="16" t="s">
        <v>253</v>
      </c>
      <c r="B100" s="17" t="s">
        <v>254</v>
      </c>
      <c r="C100" s="16" t="s">
        <v>16</v>
      </c>
      <c r="D100" s="16" t="s">
        <v>255</v>
      </c>
      <c r="E100" s="21" t="s">
        <v>18</v>
      </c>
      <c r="F100" s="17">
        <v>19.72</v>
      </c>
      <c r="G100" s="19">
        <v>52.12</v>
      </c>
      <c r="H100" s="19">
        <f t="shared" si="3"/>
        <v>65.260000000000005</v>
      </c>
      <c r="I100" s="19">
        <f t="shared" si="4"/>
        <v>1286.93</v>
      </c>
      <c r="J100" s="20">
        <v>2.5159994373351582E-3</v>
      </c>
    </row>
    <row r="101" spans="1:10" ht="38.25" x14ac:dyDescent="0.2">
      <c r="A101" s="16" t="s">
        <v>256</v>
      </c>
      <c r="B101" s="17" t="s">
        <v>257</v>
      </c>
      <c r="C101" s="16" t="s">
        <v>16</v>
      </c>
      <c r="D101" s="16" t="s">
        <v>258</v>
      </c>
      <c r="E101" s="21" t="s">
        <v>134</v>
      </c>
      <c r="F101" s="17">
        <v>2</v>
      </c>
      <c r="G101" s="19">
        <v>10.37</v>
      </c>
      <c r="H101" s="19">
        <f t="shared" si="3"/>
        <v>12.98</v>
      </c>
      <c r="I101" s="19">
        <f t="shared" si="4"/>
        <v>25.96</v>
      </c>
      <c r="J101" s="20">
        <v>5.0753228944472626E-5</v>
      </c>
    </row>
    <row r="102" spans="1:10" ht="60" customHeight="1" x14ac:dyDescent="0.2">
      <c r="A102" s="16" t="s">
        <v>259</v>
      </c>
      <c r="B102" s="17" t="s">
        <v>260</v>
      </c>
      <c r="C102" s="16" t="s">
        <v>16</v>
      </c>
      <c r="D102" s="16" t="s">
        <v>261</v>
      </c>
      <c r="E102" s="21" t="s">
        <v>18</v>
      </c>
      <c r="F102" s="17">
        <v>9.84</v>
      </c>
      <c r="G102" s="19">
        <v>41.78</v>
      </c>
      <c r="H102" s="19">
        <f t="shared" si="3"/>
        <v>52.31</v>
      </c>
      <c r="I102" s="19">
        <f t="shared" si="4"/>
        <v>514.73</v>
      </c>
      <c r="J102" s="20">
        <v>1.006325482842388E-3</v>
      </c>
    </row>
    <row r="103" spans="1:10" ht="54" customHeight="1" x14ac:dyDescent="0.2">
      <c r="A103" s="16" t="s">
        <v>262</v>
      </c>
      <c r="B103" s="17" t="s">
        <v>263</v>
      </c>
      <c r="C103" s="16" t="s">
        <v>16</v>
      </c>
      <c r="D103" s="16" t="s">
        <v>264</v>
      </c>
      <c r="E103" s="21" t="s">
        <v>18</v>
      </c>
      <c r="F103" s="17">
        <v>11.19</v>
      </c>
      <c r="G103" s="19">
        <v>63.86</v>
      </c>
      <c r="H103" s="19">
        <f t="shared" si="3"/>
        <v>79.959999999999994</v>
      </c>
      <c r="I103" s="19">
        <f t="shared" si="4"/>
        <v>894.75</v>
      </c>
      <c r="J103" s="20">
        <v>1.7492855006959508E-3</v>
      </c>
    </row>
    <row r="104" spans="1:10" x14ac:dyDescent="0.2">
      <c r="A104" s="22" t="s">
        <v>265</v>
      </c>
      <c r="B104" s="23" t="s">
        <v>266</v>
      </c>
      <c r="C104" s="22" t="s">
        <v>16</v>
      </c>
      <c r="D104" s="22" t="s">
        <v>267</v>
      </c>
      <c r="E104" s="24" t="s">
        <v>134</v>
      </c>
      <c r="F104" s="23">
        <v>2</v>
      </c>
      <c r="G104" s="25">
        <v>5.93</v>
      </c>
      <c r="H104" s="19">
        <f t="shared" si="3"/>
        <v>7.42</v>
      </c>
      <c r="I104" s="19">
        <f t="shared" si="4"/>
        <v>14.84</v>
      </c>
      <c r="J104" s="26">
        <v>2.9013016854236277E-5</v>
      </c>
    </row>
    <row r="105" spans="1:10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6"/>
      <c r="B106" s="6"/>
      <c r="C106" s="6"/>
      <c r="D106" s="3"/>
      <c r="E106" s="2"/>
      <c r="F106" s="5" t="s">
        <v>268</v>
      </c>
      <c r="G106" s="6"/>
      <c r="H106" s="7">
        <f>H108-H107</f>
        <v>457009.13100400008</v>
      </c>
      <c r="I106" s="6"/>
      <c r="J106" s="6"/>
    </row>
    <row r="107" spans="1:10" x14ac:dyDescent="0.2">
      <c r="A107" s="6"/>
      <c r="B107" s="6"/>
      <c r="C107" s="6"/>
      <c r="D107" s="3"/>
      <c r="E107" s="2"/>
      <c r="F107" s="5" t="s">
        <v>269</v>
      </c>
      <c r="G107" s="6"/>
      <c r="H107" s="7">
        <f>H108*25.22/100</f>
        <v>154129.048996</v>
      </c>
      <c r="I107" s="6"/>
      <c r="J107" s="6"/>
    </row>
    <row r="108" spans="1:10" x14ac:dyDescent="0.2">
      <c r="A108" s="6"/>
      <c r="B108" s="6"/>
      <c r="C108" s="6"/>
      <c r="D108" s="3"/>
      <c r="E108" s="2"/>
      <c r="F108" s="5" t="s">
        <v>270</v>
      </c>
      <c r="G108" s="6"/>
      <c r="H108" s="7">
        <f>I14</f>
        <v>611138.18000000005</v>
      </c>
      <c r="I108" s="6"/>
      <c r="J108" s="6"/>
    </row>
    <row r="109" spans="1:10" ht="60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</row>
  </sheetData>
  <mergeCells count="15">
    <mergeCell ref="A108:C108"/>
    <mergeCell ref="F108:G108"/>
    <mergeCell ref="H108:J108"/>
    <mergeCell ref="A1:J4"/>
    <mergeCell ref="H7:I7"/>
    <mergeCell ref="H8:I8"/>
    <mergeCell ref="B9:D9"/>
    <mergeCell ref="B11:D11"/>
    <mergeCell ref="A12:J12"/>
    <mergeCell ref="A106:C106"/>
    <mergeCell ref="F106:G106"/>
    <mergeCell ref="H106:J106"/>
    <mergeCell ref="A107:C107"/>
    <mergeCell ref="F107:G107"/>
    <mergeCell ref="H107:J107"/>
  </mergeCells>
  <pageMargins left="0.5" right="0.5" top="1" bottom="1" header="0.5" footer="0.5"/>
  <pageSetup paperSize="9" fitToHeight="0" orientation="landscape"/>
  <headerFooter>
    <oddHeader>&amp;L &amp;CMinha Empresa
CNPJ:  &amp;R</oddHeader>
    <oddFooter>&amp;L &amp;C  -  -  / PB
 / formigaefreitasconstrucoespb@gmail.com 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opLeftCell="B1" zoomScale="60" zoomScaleNormal="60" workbookViewId="0">
      <selection activeCell="L24" sqref="L24"/>
    </sheetView>
  </sheetViews>
  <sheetFormatPr defaultRowHeight="14.25" x14ac:dyDescent="0.2"/>
  <cols>
    <col min="1" max="1" width="18.625" bestFit="1" customWidth="1"/>
    <col min="2" max="2" width="36.375" bestFit="1" customWidth="1"/>
    <col min="3" max="3" width="11" bestFit="1" customWidth="1"/>
    <col min="4" max="4" width="21.5" customWidth="1"/>
    <col min="5" max="5" width="14.375" bestFit="1" customWidth="1"/>
    <col min="6" max="6" width="8.375" bestFit="1" customWidth="1"/>
    <col min="7" max="7" width="15.125" bestFit="1" customWidth="1"/>
    <col min="8" max="8" width="8.375" bestFit="1" customWidth="1"/>
    <col min="9" max="9" width="15.5" bestFit="1" customWidth="1"/>
    <col min="10" max="10" width="7.625" bestFit="1" customWidth="1"/>
    <col min="11" max="11" width="15.5" bestFit="1" customWidth="1"/>
    <col min="12" max="12" width="7.625" bestFit="1" customWidth="1"/>
    <col min="13" max="13" width="16.125" bestFit="1" customWidth="1"/>
    <col min="14" max="14" width="8.375" bestFit="1" customWidth="1"/>
    <col min="15" max="15" width="16.125" bestFit="1" customWidth="1"/>
    <col min="16" max="16" width="7.375" bestFit="1" customWidth="1"/>
    <col min="17" max="17" width="15.75" bestFit="1" customWidth="1"/>
    <col min="18" max="18" width="7.625" bestFit="1" customWidth="1"/>
    <col min="19" max="19" width="15.5" bestFit="1" customWidth="1"/>
    <col min="20" max="20" width="8" bestFit="1" customWidth="1"/>
  </cols>
  <sheetData>
    <row r="1" spans="1:20" ht="15" customHeight="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2"/>
    </row>
    <row r="2" spans="1:20" x14ac:dyDescent="0.2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7"/>
    </row>
    <row r="3" spans="1:20" x14ac:dyDescent="0.2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7"/>
    </row>
    <row r="4" spans="1:20" ht="15" thickBot="1" x14ac:dyDescent="0.25">
      <c r="A4" s="38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</row>
    <row r="5" spans="1:20" ht="15" x14ac:dyDescent="0.2">
      <c r="A5" s="44" t="s">
        <v>280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149"/>
      <c r="P5" s="149"/>
      <c r="Q5" s="149"/>
      <c r="R5" s="149"/>
      <c r="S5" s="149"/>
      <c r="T5" s="151"/>
    </row>
    <row r="6" spans="1:20" ht="15" x14ac:dyDescent="0.2">
      <c r="A6" s="44" t="s">
        <v>281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150"/>
      <c r="P6" s="150"/>
      <c r="Q6" s="150"/>
      <c r="R6" s="150"/>
      <c r="S6" s="150"/>
      <c r="T6" s="152"/>
    </row>
    <row r="7" spans="1:20" ht="15" x14ac:dyDescent="0.2">
      <c r="A7" s="44" t="s">
        <v>282</v>
      </c>
      <c r="B7" s="51" t="s">
        <v>283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149"/>
      <c r="P7" s="149"/>
      <c r="Q7" s="149"/>
      <c r="R7" s="149"/>
      <c r="S7" s="149"/>
      <c r="T7" s="153"/>
    </row>
    <row r="8" spans="1:20" ht="15" x14ac:dyDescent="0.2">
      <c r="A8" s="44" t="s">
        <v>285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149"/>
      <c r="P8" s="149"/>
      <c r="Q8" s="149"/>
      <c r="R8" s="149"/>
      <c r="S8" s="149"/>
      <c r="T8" s="153"/>
    </row>
    <row r="9" spans="1:20" ht="15" x14ac:dyDescent="0.2">
      <c r="A9" s="44" t="s">
        <v>287</v>
      </c>
      <c r="B9" s="49" t="s">
        <v>11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150"/>
      <c r="P9" s="150"/>
      <c r="Q9" s="150"/>
      <c r="R9" s="150"/>
      <c r="S9" s="150"/>
      <c r="T9" s="152"/>
    </row>
    <row r="10" spans="1:20" ht="15" x14ac:dyDescent="0.2">
      <c r="A10" s="44" t="s">
        <v>288</v>
      </c>
      <c r="B10" s="51" t="s">
        <v>289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149"/>
      <c r="P10" s="149"/>
      <c r="Q10" s="149"/>
      <c r="R10" s="149"/>
      <c r="S10" s="149"/>
      <c r="T10" s="154"/>
    </row>
    <row r="11" spans="1:20" ht="15" x14ac:dyDescent="0.25">
      <c r="A11" s="139" t="s">
        <v>392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</row>
    <row r="12" spans="1:20" ht="45" x14ac:dyDescent="0.2">
      <c r="A12" s="140" t="s">
        <v>393</v>
      </c>
      <c r="B12" s="140" t="s">
        <v>394</v>
      </c>
      <c r="C12" s="140" t="s">
        <v>395</v>
      </c>
      <c r="D12" s="141" t="s">
        <v>396</v>
      </c>
      <c r="E12" s="140" t="s">
        <v>397</v>
      </c>
      <c r="F12" s="140" t="s">
        <v>398</v>
      </c>
      <c r="G12" s="140" t="s">
        <v>399</v>
      </c>
      <c r="H12" s="140" t="s">
        <v>398</v>
      </c>
      <c r="I12" s="140" t="s">
        <v>400</v>
      </c>
      <c r="J12" s="140" t="s">
        <v>398</v>
      </c>
      <c r="K12" s="140" t="s">
        <v>401</v>
      </c>
      <c r="L12" s="140" t="s">
        <v>398</v>
      </c>
      <c r="M12" s="140" t="s">
        <v>402</v>
      </c>
      <c r="N12" s="140" t="s">
        <v>398</v>
      </c>
      <c r="O12" s="140" t="s">
        <v>413</v>
      </c>
      <c r="P12" s="140" t="s">
        <v>398</v>
      </c>
      <c r="Q12" s="140" t="s">
        <v>414</v>
      </c>
      <c r="R12" s="140" t="s">
        <v>398</v>
      </c>
      <c r="S12" s="140" t="s">
        <v>415</v>
      </c>
      <c r="T12" s="140" t="s">
        <v>398</v>
      </c>
    </row>
    <row r="13" spans="1:20" ht="15" x14ac:dyDescent="0.25">
      <c r="A13" s="142" t="s">
        <v>403</v>
      </c>
      <c r="B13" s="143" t="str">
        <f>PLANILHA!D15</f>
        <v>SERVIÇOS PRELIMINARES</v>
      </c>
      <c r="C13" s="144">
        <f>D13/D25</f>
        <v>4.5998386158757093E-2</v>
      </c>
      <c r="D13" s="145">
        <f>PLANILHA!I15</f>
        <v>28111.370000000003</v>
      </c>
      <c r="E13" s="146">
        <f>D13</f>
        <v>28111.370000000003</v>
      </c>
      <c r="F13" s="144">
        <v>1</v>
      </c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</row>
    <row r="14" spans="1:20" ht="15" x14ac:dyDescent="0.25">
      <c r="A14" s="142" t="s">
        <v>404</v>
      </c>
      <c r="B14" s="143" t="str">
        <f>PLANILHA!D18</f>
        <v>FUNDAÇÃO</v>
      </c>
      <c r="C14" s="144">
        <f>D14/D25</f>
        <v>0.10493013216749114</v>
      </c>
      <c r="D14" s="145">
        <f>PLANILHA!I18</f>
        <v>64126.81</v>
      </c>
      <c r="E14" s="146">
        <f>D14</f>
        <v>64126.81</v>
      </c>
      <c r="F14" s="144">
        <v>1</v>
      </c>
      <c r="G14" s="145"/>
      <c r="H14" s="144"/>
      <c r="I14" s="145"/>
      <c r="J14" s="144"/>
      <c r="K14" s="145"/>
      <c r="L14" s="144"/>
      <c r="M14" s="148"/>
      <c r="N14" s="148"/>
      <c r="O14" s="145"/>
      <c r="P14" s="144"/>
      <c r="Q14" s="145"/>
      <c r="R14" s="144"/>
      <c r="S14" s="148"/>
      <c r="T14" s="148"/>
    </row>
    <row r="15" spans="1:20" ht="15" x14ac:dyDescent="0.25">
      <c r="A15" s="142" t="s">
        <v>405</v>
      </c>
      <c r="B15" s="143" t="str">
        <f>PLANILHA!D29</f>
        <v>ESTRUTURA</v>
      </c>
      <c r="C15" s="144">
        <f>D15/D25</f>
        <v>0.15760543712061975</v>
      </c>
      <c r="D15" s="145">
        <f>PLANILHA!I29</f>
        <v>96318.7</v>
      </c>
      <c r="E15" s="146"/>
      <c r="F15" s="148"/>
      <c r="G15" s="145">
        <f>D15*0.5</f>
        <v>48159.35</v>
      </c>
      <c r="H15" s="144">
        <v>0.5</v>
      </c>
      <c r="I15" s="145">
        <f>D15*0.5</f>
        <v>48159.35</v>
      </c>
      <c r="J15" s="144">
        <v>0.5</v>
      </c>
      <c r="K15" s="145"/>
      <c r="L15" s="144"/>
      <c r="M15" s="145"/>
      <c r="N15" s="144"/>
      <c r="O15" s="145"/>
      <c r="P15" s="144"/>
      <c r="Q15" s="145"/>
      <c r="R15" s="144"/>
      <c r="S15" s="145"/>
      <c r="T15" s="144"/>
    </row>
    <row r="16" spans="1:20" ht="15" x14ac:dyDescent="0.25">
      <c r="A16" s="142" t="s">
        <v>406</v>
      </c>
      <c r="B16" s="143" t="str">
        <f>PLANILHA!D39</f>
        <v>ALVENARIA</v>
      </c>
      <c r="C16" s="144">
        <f>D16/D25</f>
        <v>0.10689304340304838</v>
      </c>
      <c r="D16" s="145">
        <f>PLANILHA!I39</f>
        <v>65326.42</v>
      </c>
      <c r="E16" s="146"/>
      <c r="F16" s="144"/>
      <c r="G16" s="145">
        <f>D16*0.15</f>
        <v>9798.9629999999997</v>
      </c>
      <c r="H16" s="144">
        <v>0.15</v>
      </c>
      <c r="I16" s="145">
        <f>D16*0.15</f>
        <v>9798.9629999999997</v>
      </c>
      <c r="J16" s="144">
        <v>0.15</v>
      </c>
      <c r="K16" s="145">
        <f>D16*0.4</f>
        <v>26130.567999999999</v>
      </c>
      <c r="L16" s="144">
        <v>0.4</v>
      </c>
      <c r="M16" s="145">
        <f>D16*0.3</f>
        <v>19597.925999999999</v>
      </c>
      <c r="N16" s="144">
        <v>0.3</v>
      </c>
      <c r="O16" s="145"/>
      <c r="P16" s="144"/>
      <c r="Q16" s="145"/>
      <c r="R16" s="144"/>
      <c r="S16" s="145"/>
      <c r="T16" s="144"/>
    </row>
    <row r="17" spans="1:20" ht="15" x14ac:dyDescent="0.25">
      <c r="A17" s="142" t="s">
        <v>407</v>
      </c>
      <c r="B17" s="143" t="str">
        <f>PLANILHA!D41</f>
        <v>REVESTIMENTOS</v>
      </c>
      <c r="C17" s="144">
        <f>D17/D25</f>
        <v>0.39403100293946608</v>
      </c>
      <c r="D17" s="145">
        <f>PLANILHA!I41</f>
        <v>240807.38999999998</v>
      </c>
      <c r="E17" s="147"/>
      <c r="F17" s="148"/>
      <c r="G17" s="145"/>
      <c r="H17" s="144"/>
      <c r="I17" s="145"/>
      <c r="J17" s="144"/>
      <c r="K17" s="145">
        <f>D17*0.4</f>
        <v>96322.956000000006</v>
      </c>
      <c r="L17" s="144">
        <v>0.4</v>
      </c>
      <c r="M17" s="145">
        <f>D17*0.3</f>
        <v>72242.21699999999</v>
      </c>
      <c r="N17" s="144">
        <v>0.3</v>
      </c>
      <c r="O17" s="145">
        <f>D17*0.3</f>
        <v>72242.21699999999</v>
      </c>
      <c r="P17" s="144">
        <v>0.3</v>
      </c>
      <c r="Q17" s="145"/>
      <c r="R17" s="144"/>
      <c r="S17" s="145"/>
      <c r="T17" s="144"/>
    </row>
    <row r="18" spans="1:20" ht="15" x14ac:dyDescent="0.25">
      <c r="A18" s="142" t="s">
        <v>408</v>
      </c>
      <c r="B18" s="143" t="str">
        <f>PLANILHA!D55</f>
        <v>ESQUADRIAS</v>
      </c>
      <c r="C18" s="144">
        <f>D18/D25</f>
        <v>4.6773513643019321E-2</v>
      </c>
      <c r="D18" s="145">
        <f>PLANILHA!I55</f>
        <v>28585.079999999998</v>
      </c>
      <c r="E18" s="147"/>
      <c r="F18" s="148"/>
      <c r="G18" s="145"/>
      <c r="H18" s="144"/>
      <c r="I18" s="145"/>
      <c r="J18" s="144"/>
      <c r="K18" s="145">
        <f>D18*0.5</f>
        <v>14292.539999999999</v>
      </c>
      <c r="L18" s="144">
        <v>0.5</v>
      </c>
      <c r="M18" s="145"/>
      <c r="N18" s="144"/>
      <c r="O18" s="145"/>
      <c r="P18" s="144"/>
      <c r="Q18" s="145">
        <f>D18*0.5</f>
        <v>14292.539999999999</v>
      </c>
      <c r="R18" s="144">
        <v>0.5</v>
      </c>
      <c r="S18" s="145"/>
      <c r="T18" s="144"/>
    </row>
    <row r="19" spans="1:20" ht="15" x14ac:dyDescent="0.25">
      <c r="A19" s="142" t="s">
        <v>409</v>
      </c>
      <c r="B19" s="143" t="str">
        <f>PLANILHA!D60</f>
        <v>LOUÇAS E METAIS</v>
      </c>
      <c r="C19" s="144">
        <f>D19/D25</f>
        <v>1.0994632997728924E-2</v>
      </c>
      <c r="D19" s="145">
        <f>PLANILHA!I60</f>
        <v>6719.24</v>
      </c>
      <c r="E19" s="147"/>
      <c r="F19" s="148"/>
      <c r="G19" s="148"/>
      <c r="H19" s="144"/>
      <c r="I19" s="148"/>
      <c r="J19" s="144"/>
      <c r="K19" s="145"/>
      <c r="L19" s="144"/>
      <c r="M19" s="145"/>
      <c r="N19" s="144"/>
      <c r="O19" s="148"/>
      <c r="P19" s="144"/>
      <c r="Q19" s="145"/>
      <c r="R19" s="144"/>
      <c r="S19" s="145">
        <f>D19</f>
        <v>6719.24</v>
      </c>
      <c r="T19" s="144">
        <v>1</v>
      </c>
    </row>
    <row r="20" spans="1:20" ht="15" x14ac:dyDescent="0.25">
      <c r="A20" s="142" t="s">
        <v>410</v>
      </c>
      <c r="B20" s="143" t="str">
        <f>PLANILHA!D65</f>
        <v>COBERTA</v>
      </c>
      <c r="C20" s="144">
        <f>D20/D25</f>
        <v>8.1972149080916518E-2</v>
      </c>
      <c r="D20" s="145">
        <f>PLANILHA!I65</f>
        <v>50096.31</v>
      </c>
      <c r="E20" s="147"/>
      <c r="F20" s="147"/>
      <c r="G20" s="147"/>
      <c r="H20" s="147"/>
      <c r="I20" s="147"/>
      <c r="J20" s="147"/>
      <c r="K20" s="147"/>
      <c r="L20" s="148"/>
      <c r="M20" s="146"/>
      <c r="N20" s="144"/>
      <c r="O20" s="147"/>
      <c r="P20" s="147"/>
      <c r="Q20" s="146">
        <f>D20*0.5</f>
        <v>25048.154999999999</v>
      </c>
      <c r="R20" s="148">
        <v>0.5</v>
      </c>
      <c r="S20" s="146">
        <f>D20*0.5</f>
        <v>25048.154999999999</v>
      </c>
      <c r="T20" s="144">
        <v>0.5</v>
      </c>
    </row>
    <row r="21" spans="1:20" ht="15" x14ac:dyDescent="0.25">
      <c r="A21" s="142" t="s">
        <v>416</v>
      </c>
      <c r="B21" s="143" t="str">
        <f>PLANILHA!D70</f>
        <v>INSTALAÇÕES ELÉTRICAS</v>
      </c>
      <c r="C21" s="144">
        <f>D21/D25</f>
        <v>3.304977607519137E-2</v>
      </c>
      <c r="D21" s="145">
        <f>PLANILHA!I70</f>
        <v>20197.98</v>
      </c>
      <c r="E21" s="147"/>
      <c r="F21" s="148"/>
      <c r="G21" s="145"/>
      <c r="H21" s="144"/>
      <c r="I21" s="145"/>
      <c r="J21" s="144"/>
      <c r="K21" s="145"/>
      <c r="L21" s="144"/>
      <c r="M21" s="145"/>
      <c r="N21" s="144"/>
      <c r="O21" s="145"/>
      <c r="P21" s="144"/>
      <c r="Q21" s="146">
        <f t="shared" ref="Q21:Q22" si="0">D21*0.5</f>
        <v>10098.99</v>
      </c>
      <c r="R21" s="144">
        <v>0.5</v>
      </c>
      <c r="S21" s="146">
        <f t="shared" ref="S21:S22" si="1">D21*0.5</f>
        <v>10098.99</v>
      </c>
      <c r="T21" s="144">
        <v>0.5</v>
      </c>
    </row>
    <row r="22" spans="1:20" ht="15" x14ac:dyDescent="0.25">
      <c r="A22" s="142" t="s">
        <v>417</v>
      </c>
      <c r="B22" s="143" t="str">
        <f>PLANILHA!D90</f>
        <v>INSTALAÇÕES HIDRÁULICAS</v>
      </c>
      <c r="C22" s="144">
        <f>D22/D25</f>
        <v>1.2377397203362421E-2</v>
      </c>
      <c r="D22" s="145">
        <f>PLANILHA!I90</f>
        <v>7564.3</v>
      </c>
      <c r="E22" s="147"/>
      <c r="F22" s="148"/>
      <c r="G22" s="148"/>
      <c r="H22" s="144"/>
      <c r="I22" s="148"/>
      <c r="J22" s="144"/>
      <c r="K22" s="145"/>
      <c r="L22" s="144"/>
      <c r="M22" s="145"/>
      <c r="N22" s="144"/>
      <c r="O22" s="148"/>
      <c r="P22" s="144"/>
      <c r="Q22" s="146">
        <f t="shared" si="0"/>
        <v>3782.15</v>
      </c>
      <c r="R22" s="144">
        <v>0.5</v>
      </c>
      <c r="S22" s="146">
        <f t="shared" si="1"/>
        <v>3782.15</v>
      </c>
      <c r="T22" s="144">
        <v>0.5</v>
      </c>
    </row>
    <row r="23" spans="1:20" ht="15" x14ac:dyDescent="0.25">
      <c r="A23" s="142" t="s">
        <v>418</v>
      </c>
      <c r="B23" s="143" t="str">
        <f>PLANILHA!D97</f>
        <v>INSTALAÇÕES SANITÁRIAS</v>
      </c>
      <c r="C23" s="144">
        <f>D23/D25</f>
        <v>5.3745292103988661E-3</v>
      </c>
      <c r="D23" s="145">
        <f>PLANILHA!I97</f>
        <v>3284.5800000000004</v>
      </c>
      <c r="E23" s="147"/>
      <c r="F23" s="147"/>
      <c r="G23" s="147"/>
      <c r="H23" s="147"/>
      <c r="I23" s="147"/>
      <c r="J23" s="147"/>
      <c r="K23" s="146">
        <f>D23*0.3334</f>
        <v>1095.078972</v>
      </c>
      <c r="L23" s="148">
        <v>0.33339999999999997</v>
      </c>
      <c r="M23" s="146">
        <f>D23*0.3333</f>
        <v>1094.7505140000001</v>
      </c>
      <c r="N23" s="144">
        <v>0.33329999999999999</v>
      </c>
      <c r="O23" s="146">
        <f>D23*0.3333</f>
        <v>1094.7505140000001</v>
      </c>
      <c r="P23" s="147">
        <v>33.33</v>
      </c>
      <c r="Q23" s="147"/>
      <c r="R23" s="148"/>
      <c r="S23" s="146"/>
      <c r="T23" s="144"/>
    </row>
    <row r="24" spans="1:20" ht="15" x14ac:dyDescent="0.25">
      <c r="A24" s="143"/>
      <c r="B24" s="143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</row>
    <row r="25" spans="1:20" ht="15" x14ac:dyDescent="0.25">
      <c r="A25" s="139" t="s">
        <v>411</v>
      </c>
      <c r="B25" s="139"/>
      <c r="C25" s="148">
        <f>SUM(C13:C24)</f>
        <v>0.99999999999999978</v>
      </c>
      <c r="D25" s="146">
        <f>SUM(D13:D24)</f>
        <v>611138.18000000005</v>
      </c>
      <c r="E25" s="146">
        <f>SUM(E13:E19)</f>
        <v>92238.18</v>
      </c>
      <c r="F25" s="144">
        <f>E25/D25</f>
        <v>0.15092851832624823</v>
      </c>
      <c r="G25" s="146">
        <f>SUM(G14:G24)</f>
        <v>57958.312999999995</v>
      </c>
      <c r="H25" s="144">
        <f>G25/D25</f>
        <v>9.4836675070767124E-2</v>
      </c>
      <c r="I25" s="146">
        <f>SUM(I14:I24)</f>
        <v>57958.312999999995</v>
      </c>
      <c r="J25" s="144">
        <f>I25/D25</f>
        <v>9.4836675070767124E-2</v>
      </c>
      <c r="K25" s="146">
        <f>SUM(K15:K24)</f>
        <v>137841.142972</v>
      </c>
      <c r="L25" s="144">
        <f>K25/D25</f>
        <v>0.22554824339726245</v>
      </c>
      <c r="M25" s="146">
        <f>SUM(M15:M24)</f>
        <v>92934.893513999981</v>
      </c>
      <c r="N25" s="144">
        <f>M25/D25</f>
        <v>0.15206854448858026</v>
      </c>
      <c r="O25" s="146">
        <f>SUM(O14:O24)</f>
        <v>73336.967513999989</v>
      </c>
      <c r="P25" s="144">
        <f>O25/D25</f>
        <v>0.12000063146766576</v>
      </c>
      <c r="Q25" s="146">
        <f>SUM(Q15:Q24)</f>
        <v>53221.834999999999</v>
      </c>
      <c r="R25" s="144">
        <f>Q25/D25</f>
        <v>8.7086418001244822E-2</v>
      </c>
      <c r="S25" s="146">
        <f>SUM(S15:S24)</f>
        <v>45648.534999999996</v>
      </c>
      <c r="T25" s="144">
        <f>S25/D25</f>
        <v>7.469429417746408E-2</v>
      </c>
    </row>
    <row r="26" spans="1:20" ht="15" x14ac:dyDescent="0.25">
      <c r="A26" s="139" t="s">
        <v>412</v>
      </c>
      <c r="B26" s="139"/>
      <c r="C26" s="147"/>
      <c r="D26" s="147"/>
      <c r="E26" s="147"/>
      <c r="F26" s="147"/>
      <c r="G26" s="146">
        <f>G25+E25</f>
        <v>150196.49299999999</v>
      </c>
      <c r="H26" s="148">
        <f>H25+F25</f>
        <v>0.24576519339701536</v>
      </c>
      <c r="I26" s="146">
        <f>I25+G26</f>
        <v>208154.80599999998</v>
      </c>
      <c r="J26" s="148">
        <f t="shared" ref="J26:N26" si="2">J25+H26</f>
        <v>0.34060186846778251</v>
      </c>
      <c r="K26" s="146">
        <f>K25+I26</f>
        <v>345995.94897199998</v>
      </c>
      <c r="L26" s="148">
        <f t="shared" si="2"/>
        <v>0.56615011186504494</v>
      </c>
      <c r="M26" s="146">
        <f>M25+K26</f>
        <v>438930.84248599998</v>
      </c>
      <c r="N26" s="148">
        <f t="shared" si="2"/>
        <v>0.71821865635362525</v>
      </c>
      <c r="O26" s="146">
        <f>O25+M26</f>
        <v>512267.80999999994</v>
      </c>
      <c r="P26" s="148">
        <f t="shared" ref="P26" si="3">P25+N26</f>
        <v>0.83821928782129107</v>
      </c>
      <c r="Q26" s="146">
        <f>Q25+O26</f>
        <v>565489.6449999999</v>
      </c>
      <c r="R26" s="148">
        <f t="shared" ref="R26" si="4">R25+P26</f>
        <v>0.92530570582253591</v>
      </c>
      <c r="S26" s="146">
        <f>S25+Q26</f>
        <v>611138.17999999993</v>
      </c>
      <c r="T26" s="148">
        <f t="shared" ref="T26" si="5">T25+R26</f>
        <v>1</v>
      </c>
    </row>
  </sheetData>
  <mergeCells count="10">
    <mergeCell ref="B10:N10"/>
    <mergeCell ref="A25:B25"/>
    <mergeCell ref="A26:B26"/>
    <mergeCell ref="A1:T4"/>
    <mergeCell ref="A11:T11"/>
    <mergeCell ref="B5:N5"/>
    <mergeCell ref="B6:N6"/>
    <mergeCell ref="B7:N7"/>
    <mergeCell ref="B8:N8"/>
    <mergeCell ref="B9:N9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3"/>
  <sheetViews>
    <sheetView workbookViewId="0">
      <selection activeCell="B9" sqref="B9:T9"/>
    </sheetView>
  </sheetViews>
  <sheetFormatPr defaultRowHeight="14.25" x14ac:dyDescent="0.2"/>
  <cols>
    <col min="1" max="1" width="24.625" style="116" customWidth="1"/>
    <col min="2" max="20" width="6.75" style="116" customWidth="1"/>
  </cols>
  <sheetData>
    <row r="1" spans="1:20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2"/>
    </row>
    <row r="2" spans="1:20" x14ac:dyDescent="0.2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7"/>
    </row>
    <row r="3" spans="1:20" x14ac:dyDescent="0.2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7"/>
    </row>
    <row r="4" spans="1:20" ht="15" thickBot="1" x14ac:dyDescent="0.25">
      <c r="A4" s="38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</row>
    <row r="5" spans="1:20" ht="15" x14ac:dyDescent="0.2">
      <c r="A5" s="44" t="s">
        <v>280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2"/>
    </row>
    <row r="6" spans="1:20" ht="15" x14ac:dyDescent="0.2">
      <c r="A6" s="44" t="s">
        <v>281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53"/>
    </row>
    <row r="7" spans="1:20" ht="15" x14ac:dyDescent="0.2">
      <c r="A7" s="44" t="s">
        <v>282</v>
      </c>
      <c r="B7" s="51" t="s">
        <v>283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2"/>
    </row>
    <row r="8" spans="1:20" ht="15" x14ac:dyDescent="0.2">
      <c r="A8" s="44" t="s">
        <v>285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2"/>
    </row>
    <row r="9" spans="1:20" ht="15" x14ac:dyDescent="0.2">
      <c r="A9" s="44" t="s">
        <v>287</v>
      </c>
      <c r="B9" s="49" t="s">
        <v>11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53"/>
    </row>
    <row r="10" spans="1:20" ht="15" x14ac:dyDescent="0.2">
      <c r="A10" s="44" t="s">
        <v>288</v>
      </c>
      <c r="B10" s="51" t="s">
        <v>289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2"/>
    </row>
    <row r="11" spans="1:20" ht="15" x14ac:dyDescent="0.2">
      <c r="A11" s="44" t="s">
        <v>292</v>
      </c>
      <c r="B11" s="51" t="s">
        <v>291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2"/>
    </row>
    <row r="12" spans="1:20" ht="15" x14ac:dyDescent="0.2">
      <c r="A12" s="54" t="s">
        <v>293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6"/>
    </row>
    <row r="13" spans="1:20" ht="18.75" x14ac:dyDescent="0.2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9"/>
    </row>
    <row r="14" spans="1:20" ht="15" x14ac:dyDescent="0.2">
      <c r="A14" s="60" t="s">
        <v>294</v>
      </c>
      <c r="B14" s="61"/>
      <c r="C14" s="61" t="s">
        <v>295</v>
      </c>
      <c r="D14" s="61"/>
      <c r="E14" s="61"/>
      <c r="F14" s="62" t="s">
        <v>296</v>
      </c>
      <c r="G14" s="62"/>
      <c r="H14" s="62"/>
      <c r="I14" s="62" t="s">
        <v>297</v>
      </c>
      <c r="J14" s="62"/>
      <c r="K14" s="62"/>
      <c r="L14" s="62" t="s">
        <v>298</v>
      </c>
      <c r="M14" s="62"/>
      <c r="N14" s="62"/>
      <c r="O14" s="62" t="s">
        <v>299</v>
      </c>
      <c r="P14" s="62"/>
      <c r="Q14" s="63"/>
      <c r="R14" s="62" t="s">
        <v>300</v>
      </c>
      <c r="S14" s="62"/>
      <c r="T14" s="64"/>
    </row>
    <row r="15" spans="1:20" ht="15" x14ac:dyDescent="0.2">
      <c r="A15" s="65" t="s">
        <v>301</v>
      </c>
      <c r="B15" s="66" t="s">
        <v>302</v>
      </c>
      <c r="C15" s="67" t="s">
        <v>303</v>
      </c>
      <c r="D15" s="68" t="s">
        <v>304</v>
      </c>
      <c r="E15" s="68" t="s">
        <v>305</v>
      </c>
      <c r="F15" s="68" t="s">
        <v>303</v>
      </c>
      <c r="G15" s="68" t="s">
        <v>304</v>
      </c>
      <c r="H15" s="68" t="s">
        <v>305</v>
      </c>
      <c r="I15" s="68" t="s">
        <v>303</v>
      </c>
      <c r="J15" s="68" t="s">
        <v>304</v>
      </c>
      <c r="K15" s="68" t="s">
        <v>305</v>
      </c>
      <c r="L15" s="68" t="s">
        <v>303</v>
      </c>
      <c r="M15" s="68" t="s">
        <v>304</v>
      </c>
      <c r="N15" s="68" t="s">
        <v>305</v>
      </c>
      <c r="O15" s="68" t="s">
        <v>303</v>
      </c>
      <c r="P15" s="68" t="s">
        <v>304</v>
      </c>
      <c r="Q15" s="69" t="s">
        <v>305</v>
      </c>
      <c r="R15" s="68" t="s">
        <v>303</v>
      </c>
      <c r="S15" s="68" t="s">
        <v>304</v>
      </c>
      <c r="T15" s="70" t="s">
        <v>305</v>
      </c>
    </row>
    <row r="16" spans="1:20" ht="15" x14ac:dyDescent="0.2">
      <c r="A16" s="71" t="s">
        <v>306</v>
      </c>
      <c r="B16" s="72">
        <v>3</v>
      </c>
      <c r="C16" s="73">
        <v>3</v>
      </c>
      <c r="D16" s="72">
        <v>4</v>
      </c>
      <c r="E16" s="72">
        <v>5.5</v>
      </c>
      <c r="F16" s="72">
        <v>3.8</v>
      </c>
      <c r="G16" s="72">
        <v>4.01</v>
      </c>
      <c r="H16" s="72">
        <v>4.67</v>
      </c>
      <c r="I16" s="72">
        <v>3.43</v>
      </c>
      <c r="J16" s="72">
        <v>4.93</v>
      </c>
      <c r="K16" s="72">
        <v>6.71</v>
      </c>
      <c r="L16" s="72">
        <v>5.29</v>
      </c>
      <c r="M16" s="72">
        <v>5.92</v>
      </c>
      <c r="N16" s="72">
        <v>7.93</v>
      </c>
      <c r="O16" s="72">
        <v>4</v>
      </c>
      <c r="P16" s="72">
        <v>5.52</v>
      </c>
      <c r="Q16" s="74" t="s">
        <v>307</v>
      </c>
      <c r="R16" s="72">
        <v>1.5</v>
      </c>
      <c r="S16" s="72">
        <v>3.45</v>
      </c>
      <c r="T16" s="75">
        <v>4.49</v>
      </c>
    </row>
    <row r="17" spans="1:20" ht="15" x14ac:dyDescent="0.2">
      <c r="A17" s="71" t="s">
        <v>308</v>
      </c>
      <c r="B17" s="72">
        <v>0.8</v>
      </c>
      <c r="C17" s="73">
        <v>0.8</v>
      </c>
      <c r="D17" s="72">
        <v>0.8</v>
      </c>
      <c r="E17" s="72">
        <v>1</v>
      </c>
      <c r="F17" s="72">
        <v>0.32</v>
      </c>
      <c r="G17" s="72">
        <v>0.4</v>
      </c>
      <c r="H17" s="72">
        <v>0.74</v>
      </c>
      <c r="I17" s="72">
        <v>0.28000000000000003</v>
      </c>
      <c r="J17" s="72">
        <v>0.49</v>
      </c>
      <c r="K17" s="72">
        <v>0.75</v>
      </c>
      <c r="L17" s="72">
        <v>0.25</v>
      </c>
      <c r="M17" s="72">
        <v>0.51</v>
      </c>
      <c r="N17" s="72">
        <v>0.56000000000000005</v>
      </c>
      <c r="O17" s="72">
        <v>0.81</v>
      </c>
      <c r="P17" s="72">
        <v>1.22</v>
      </c>
      <c r="Q17" s="74">
        <v>1.99</v>
      </c>
      <c r="R17" s="72">
        <v>0.3</v>
      </c>
      <c r="S17" s="72">
        <v>0.48</v>
      </c>
      <c r="T17" s="75">
        <v>0.82</v>
      </c>
    </row>
    <row r="18" spans="1:20" ht="15" x14ac:dyDescent="0.2">
      <c r="A18" s="71" t="s">
        <v>309</v>
      </c>
      <c r="B18" s="72">
        <v>0.97</v>
      </c>
      <c r="C18" s="73">
        <v>0.97</v>
      </c>
      <c r="D18" s="72">
        <v>1.27</v>
      </c>
      <c r="E18" s="72">
        <v>1.27</v>
      </c>
      <c r="F18" s="72">
        <v>0.5</v>
      </c>
      <c r="G18" s="72">
        <v>0.56000000000000005</v>
      </c>
      <c r="H18" s="72">
        <v>0.97</v>
      </c>
      <c r="I18" s="72">
        <v>1</v>
      </c>
      <c r="J18" s="72">
        <v>1.39</v>
      </c>
      <c r="K18" s="72">
        <v>1.74</v>
      </c>
      <c r="L18" s="72">
        <v>1</v>
      </c>
      <c r="M18" s="72">
        <v>1.48</v>
      </c>
      <c r="N18" s="72">
        <v>1.97</v>
      </c>
      <c r="O18" s="72">
        <v>1.46</v>
      </c>
      <c r="P18" s="72">
        <v>2.3199999999999998</v>
      </c>
      <c r="Q18" s="74">
        <v>3.16</v>
      </c>
      <c r="R18" s="72">
        <v>0.56000000000000005</v>
      </c>
      <c r="S18" s="72">
        <v>0.85</v>
      </c>
      <c r="T18" s="75">
        <v>0.89</v>
      </c>
    </row>
    <row r="19" spans="1:20" ht="15" x14ac:dyDescent="0.2">
      <c r="A19" s="71" t="s">
        <v>310</v>
      </c>
      <c r="B19" s="72">
        <v>0.59</v>
      </c>
      <c r="C19" s="73">
        <v>0.59</v>
      </c>
      <c r="D19" s="72">
        <v>1.23</v>
      </c>
      <c r="E19" s="72">
        <v>1.39</v>
      </c>
      <c r="F19" s="72">
        <v>1.02</v>
      </c>
      <c r="G19" s="72">
        <v>1.1100000000000001</v>
      </c>
      <c r="H19" s="72">
        <v>1.21</v>
      </c>
      <c r="I19" s="72">
        <v>0.94</v>
      </c>
      <c r="J19" s="72">
        <v>0.99</v>
      </c>
      <c r="K19" s="72">
        <v>1.17</v>
      </c>
      <c r="L19" s="72">
        <v>1.01</v>
      </c>
      <c r="M19" s="72">
        <v>1.07</v>
      </c>
      <c r="N19" s="72">
        <v>1.1100000000000001</v>
      </c>
      <c r="O19" s="72">
        <v>0.94</v>
      </c>
      <c r="P19" s="72">
        <v>1.02</v>
      </c>
      <c r="Q19" s="74">
        <v>1.33</v>
      </c>
      <c r="R19" s="72">
        <v>0.85</v>
      </c>
      <c r="S19" s="72">
        <v>0.85</v>
      </c>
      <c r="T19" s="75">
        <v>1.1100000000000001</v>
      </c>
    </row>
    <row r="20" spans="1:20" ht="15" x14ac:dyDescent="0.2">
      <c r="A20" s="71" t="s">
        <v>311</v>
      </c>
      <c r="B20" s="72">
        <v>6.16</v>
      </c>
      <c r="C20" s="73">
        <v>6.16</v>
      </c>
      <c r="D20" s="72">
        <v>7.4</v>
      </c>
      <c r="E20" s="72">
        <v>8.9600000000000009</v>
      </c>
      <c r="F20" s="72">
        <v>6.64</v>
      </c>
      <c r="G20" s="72">
        <v>7.3</v>
      </c>
      <c r="H20" s="72">
        <v>8.69</v>
      </c>
      <c r="I20" s="72">
        <v>6.74</v>
      </c>
      <c r="J20" s="72">
        <v>8.0399999999999991</v>
      </c>
      <c r="K20" s="72">
        <v>9.4</v>
      </c>
      <c r="L20" s="72">
        <v>8</v>
      </c>
      <c r="M20" s="72">
        <v>8.31</v>
      </c>
      <c r="N20" s="72">
        <v>9.51</v>
      </c>
      <c r="O20" s="72">
        <v>7.14</v>
      </c>
      <c r="P20" s="72">
        <v>8.4</v>
      </c>
      <c r="Q20" s="74">
        <v>10.43</v>
      </c>
      <c r="R20" s="72">
        <v>3.5</v>
      </c>
      <c r="S20" s="72">
        <v>5.1100000000000003</v>
      </c>
      <c r="T20" s="75">
        <v>6.22</v>
      </c>
    </row>
    <row r="21" spans="1:20" ht="15" x14ac:dyDescent="0.2">
      <c r="A21" s="76" t="s">
        <v>312</v>
      </c>
      <c r="B21" s="77">
        <v>10.65</v>
      </c>
      <c r="C21" s="78" t="s">
        <v>313</v>
      </c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9"/>
    </row>
    <row r="22" spans="1:20" ht="15" x14ac:dyDescent="0.2">
      <c r="A22" s="80" t="s">
        <v>314</v>
      </c>
      <c r="B22" s="81"/>
      <c r="C22" s="81"/>
      <c r="D22" s="81"/>
      <c r="E22" s="82"/>
      <c r="F22" s="83" t="s">
        <v>315</v>
      </c>
      <c r="G22" s="83"/>
      <c r="H22" s="83"/>
      <c r="I22" s="83"/>
      <c r="J22" s="83"/>
      <c r="K22" s="83"/>
      <c r="L22" s="83"/>
      <c r="M22" s="83"/>
      <c r="N22" s="83"/>
      <c r="O22" s="84"/>
      <c r="P22" s="84"/>
      <c r="Q22" s="84"/>
      <c r="R22" s="84"/>
      <c r="S22" s="84"/>
      <c r="T22" s="85"/>
    </row>
    <row r="23" spans="1:20" ht="15" x14ac:dyDescent="0.2">
      <c r="A23" s="86" t="s">
        <v>316</v>
      </c>
      <c r="B23" s="87"/>
      <c r="C23" s="87"/>
      <c r="D23" s="87"/>
      <c r="E23" s="82"/>
      <c r="F23" s="83" t="s">
        <v>317</v>
      </c>
      <c r="G23" s="83"/>
      <c r="H23" s="83"/>
      <c r="I23" s="83"/>
      <c r="J23" s="83"/>
      <c r="K23" s="83"/>
      <c r="L23" s="88" t="s">
        <v>303</v>
      </c>
      <c r="M23" s="88" t="s">
        <v>304</v>
      </c>
      <c r="N23" s="88" t="s">
        <v>305</v>
      </c>
      <c r="O23" s="84"/>
      <c r="P23" s="84"/>
      <c r="Q23" s="84"/>
      <c r="R23" s="84"/>
      <c r="S23" s="84"/>
      <c r="T23" s="85"/>
    </row>
    <row r="24" spans="1:20" ht="15" x14ac:dyDescent="0.2">
      <c r="A24" s="89" t="s">
        <v>318</v>
      </c>
      <c r="B24" s="90"/>
      <c r="C24" s="90"/>
      <c r="D24" s="90"/>
      <c r="E24" s="82"/>
      <c r="F24" s="91" t="s">
        <v>295</v>
      </c>
      <c r="G24" s="91"/>
      <c r="H24" s="91"/>
      <c r="I24" s="91"/>
      <c r="J24" s="91"/>
      <c r="K24" s="91"/>
      <c r="L24" s="92">
        <v>20.34</v>
      </c>
      <c r="M24" s="92">
        <v>22.12</v>
      </c>
      <c r="N24" s="92">
        <v>25</v>
      </c>
      <c r="O24" s="84"/>
      <c r="P24" s="84"/>
      <c r="Q24" s="84"/>
      <c r="R24" s="84"/>
      <c r="S24" s="84"/>
      <c r="T24" s="85"/>
    </row>
    <row r="25" spans="1:20" ht="15" x14ac:dyDescent="0.2">
      <c r="A25" s="89"/>
      <c r="B25" s="90"/>
      <c r="C25" s="90"/>
      <c r="D25" s="90"/>
      <c r="E25" s="82"/>
      <c r="F25" s="91" t="s">
        <v>296</v>
      </c>
      <c r="G25" s="91"/>
      <c r="H25" s="91"/>
      <c r="I25" s="91"/>
      <c r="J25" s="91"/>
      <c r="K25" s="91"/>
      <c r="L25" s="92">
        <v>19.600000000000001</v>
      </c>
      <c r="M25" s="92">
        <v>20.97</v>
      </c>
      <c r="N25" s="92">
        <v>24.23</v>
      </c>
      <c r="O25" s="84"/>
      <c r="P25" s="84"/>
      <c r="Q25" s="84"/>
      <c r="R25" s="84"/>
      <c r="S25" s="84"/>
      <c r="T25" s="85"/>
    </row>
    <row r="26" spans="1:20" ht="15" x14ac:dyDescent="0.2">
      <c r="A26" s="93" t="s">
        <v>319</v>
      </c>
      <c r="B26" s="94"/>
      <c r="C26" s="94"/>
      <c r="D26" s="94"/>
      <c r="E26" s="84"/>
      <c r="F26" s="91" t="s">
        <v>320</v>
      </c>
      <c r="G26" s="91"/>
      <c r="H26" s="91"/>
      <c r="I26" s="91"/>
      <c r="J26" s="91"/>
      <c r="K26" s="91"/>
      <c r="L26" s="92">
        <v>20.76</v>
      </c>
      <c r="M26" s="92">
        <v>24.18</v>
      </c>
      <c r="N26" s="92">
        <v>26.44</v>
      </c>
      <c r="O26" s="84"/>
      <c r="P26" s="84"/>
      <c r="Q26" s="84"/>
      <c r="R26" s="84"/>
      <c r="S26" s="84"/>
      <c r="T26" s="85"/>
    </row>
    <row r="27" spans="1:20" ht="15" x14ac:dyDescent="0.2">
      <c r="A27" s="93"/>
      <c r="B27" s="94"/>
      <c r="C27" s="94"/>
      <c r="D27" s="94"/>
      <c r="E27" s="84"/>
      <c r="F27" s="91" t="s">
        <v>298</v>
      </c>
      <c r="G27" s="91"/>
      <c r="H27" s="91"/>
      <c r="I27" s="91"/>
      <c r="J27" s="91"/>
      <c r="K27" s="91"/>
      <c r="L27" s="92">
        <v>24</v>
      </c>
      <c r="M27" s="92">
        <v>25.84</v>
      </c>
      <c r="N27" s="92">
        <v>27.86</v>
      </c>
      <c r="O27" s="84"/>
      <c r="P27" s="84"/>
      <c r="Q27" s="84"/>
      <c r="R27" s="84"/>
      <c r="S27" s="84"/>
      <c r="T27" s="85"/>
    </row>
    <row r="28" spans="1:20" ht="15" x14ac:dyDescent="0.2">
      <c r="A28" s="95"/>
      <c r="B28" s="96"/>
      <c r="C28" s="96"/>
      <c r="D28" s="96"/>
      <c r="E28" s="84"/>
      <c r="F28" s="91" t="s">
        <v>299</v>
      </c>
      <c r="G28" s="91"/>
      <c r="H28" s="91"/>
      <c r="I28" s="91"/>
      <c r="J28" s="91"/>
      <c r="K28" s="91"/>
      <c r="L28" s="92">
        <v>22.8</v>
      </c>
      <c r="M28" s="92">
        <v>27.48</v>
      </c>
      <c r="N28" s="92">
        <v>30.95</v>
      </c>
      <c r="O28" s="84"/>
      <c r="P28" s="84"/>
      <c r="Q28" s="84"/>
      <c r="R28" s="84"/>
      <c r="S28" s="84"/>
      <c r="T28" s="85"/>
    </row>
    <row r="29" spans="1:20" ht="15" x14ac:dyDescent="0.2">
      <c r="A29" s="97" t="s">
        <v>321</v>
      </c>
      <c r="B29" s="98"/>
      <c r="C29" s="98"/>
      <c r="D29" s="98"/>
      <c r="E29" s="84"/>
      <c r="F29" s="91" t="s">
        <v>300</v>
      </c>
      <c r="G29" s="91"/>
      <c r="H29" s="91"/>
      <c r="I29" s="91"/>
      <c r="J29" s="91"/>
      <c r="K29" s="91"/>
      <c r="L29" s="92">
        <v>11.1</v>
      </c>
      <c r="M29" s="92">
        <v>14.02</v>
      </c>
      <c r="N29" s="92">
        <v>16.8</v>
      </c>
      <c r="O29" s="84"/>
      <c r="P29" s="84"/>
      <c r="Q29" s="84"/>
      <c r="R29" s="84"/>
      <c r="S29" s="84"/>
      <c r="T29" s="85"/>
    </row>
    <row r="30" spans="1:20" ht="15" x14ac:dyDescent="0.2">
      <c r="A30" s="99"/>
      <c r="B30" s="100"/>
      <c r="C30" s="100"/>
      <c r="D30" s="100"/>
      <c r="E30" s="84"/>
      <c r="F30" s="100"/>
      <c r="G30" s="100"/>
      <c r="H30" s="101"/>
      <c r="I30" s="101"/>
      <c r="J30" s="102"/>
      <c r="K30" s="102"/>
      <c r="L30" s="102"/>
      <c r="M30" s="102"/>
      <c r="N30" s="102"/>
      <c r="O30" s="84"/>
      <c r="P30" s="84"/>
      <c r="Q30" s="84"/>
      <c r="R30" s="84"/>
      <c r="S30" s="84"/>
      <c r="T30" s="85"/>
    </row>
    <row r="31" spans="1:20" ht="15" x14ac:dyDescent="0.2">
      <c r="A31" s="103"/>
      <c r="B31" s="84"/>
      <c r="C31" s="84"/>
      <c r="D31" s="84"/>
      <c r="E31" s="84"/>
      <c r="F31" s="102"/>
      <c r="G31" s="102"/>
      <c r="H31" s="102"/>
      <c r="I31" s="102"/>
      <c r="J31" s="102"/>
      <c r="K31" s="102"/>
      <c r="L31" s="102"/>
      <c r="M31" s="102"/>
      <c r="N31" s="102"/>
      <c r="O31" s="84"/>
      <c r="P31" s="84"/>
      <c r="Q31" s="84"/>
      <c r="R31" s="84"/>
      <c r="S31" s="84"/>
      <c r="T31" s="85"/>
    </row>
    <row r="32" spans="1:20" ht="15" x14ac:dyDescent="0.2">
      <c r="A32" s="103"/>
      <c r="B32" s="84"/>
      <c r="C32" s="84"/>
      <c r="D32" s="84"/>
      <c r="E32" s="84"/>
      <c r="F32" s="102"/>
      <c r="G32" s="102"/>
      <c r="H32" s="102"/>
      <c r="I32" s="102"/>
      <c r="J32" s="102"/>
      <c r="K32" s="102"/>
      <c r="L32" s="102"/>
      <c r="M32" s="102"/>
      <c r="N32" s="102"/>
      <c r="O32" s="84"/>
      <c r="P32" s="84"/>
      <c r="Q32" s="84"/>
      <c r="R32" s="84"/>
      <c r="S32" s="84"/>
      <c r="T32" s="85"/>
    </row>
    <row r="33" spans="1:20" ht="15" x14ac:dyDescent="0.2">
      <c r="A33" s="104" t="s">
        <v>322</v>
      </c>
      <c r="B33" s="105">
        <v>0.25219999999999998</v>
      </c>
      <c r="C33" s="106"/>
      <c r="D33" s="106"/>
      <c r="E33" s="84"/>
      <c r="F33" s="102"/>
      <c r="G33" s="102"/>
      <c r="H33" s="102"/>
      <c r="I33" s="102"/>
      <c r="J33" s="102"/>
      <c r="K33" s="102"/>
      <c r="L33" s="102"/>
      <c r="M33" s="102"/>
      <c r="N33" s="102"/>
      <c r="O33" s="84"/>
      <c r="P33" s="84"/>
      <c r="Q33" s="84"/>
      <c r="R33" s="84"/>
      <c r="S33" s="84"/>
      <c r="T33" s="85"/>
    </row>
    <row r="34" spans="1:20" ht="15" x14ac:dyDescent="0.2">
      <c r="A34" s="107" t="s">
        <v>323</v>
      </c>
      <c r="B34" s="108"/>
      <c r="C34" s="108"/>
      <c r="D34" s="108"/>
      <c r="E34" s="84"/>
      <c r="F34" s="102"/>
      <c r="G34" s="102"/>
      <c r="H34" s="102"/>
      <c r="I34" s="102"/>
      <c r="J34" s="102"/>
      <c r="K34" s="102"/>
      <c r="L34" s="102"/>
      <c r="M34" s="102"/>
      <c r="N34" s="102"/>
      <c r="O34" s="84"/>
      <c r="P34" s="84"/>
      <c r="Q34" s="84"/>
      <c r="R34" s="84"/>
      <c r="S34" s="84"/>
      <c r="T34" s="85"/>
    </row>
    <row r="35" spans="1:20" ht="15" x14ac:dyDescent="0.2">
      <c r="A35" s="109" t="s">
        <v>324</v>
      </c>
      <c r="B35" s="84"/>
      <c r="C35" s="84"/>
      <c r="D35" s="84"/>
      <c r="E35" s="84"/>
      <c r="F35" s="102"/>
      <c r="G35" s="102"/>
      <c r="H35" s="102"/>
      <c r="I35" s="102"/>
      <c r="J35" s="102"/>
      <c r="K35" s="102"/>
      <c r="L35" s="102"/>
      <c r="M35" s="102"/>
      <c r="N35" s="102"/>
      <c r="O35" s="84"/>
      <c r="P35" s="84"/>
      <c r="Q35" s="84"/>
      <c r="R35" s="84"/>
      <c r="S35" s="84"/>
      <c r="T35" s="85"/>
    </row>
    <row r="36" spans="1:20" ht="15.75" thickBot="1" x14ac:dyDescent="0.25">
      <c r="A36" s="110" t="s">
        <v>325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2"/>
    </row>
    <row r="37" spans="1:20" ht="15" x14ac:dyDescent="0.2">
      <c r="A37" s="113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</row>
    <row r="38" spans="1:20" ht="15" x14ac:dyDescent="0.2">
      <c r="A38" s="113"/>
      <c r="B38" s="114"/>
      <c r="C38" s="114"/>
      <c r="D38" s="114"/>
      <c r="E38" s="113"/>
      <c r="F38" s="115"/>
      <c r="G38" s="115"/>
      <c r="H38" s="115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</row>
    <row r="39" spans="1:20" x14ac:dyDescent="0.2">
      <c r="B39" s="117"/>
      <c r="C39" s="117"/>
      <c r="D39" s="117"/>
      <c r="E39" s="117"/>
      <c r="F39" s="117"/>
      <c r="G39" s="117"/>
      <c r="H39" s="117"/>
      <c r="I39" s="118"/>
      <c r="J39" s="118"/>
      <c r="K39" s="117"/>
      <c r="L39" s="117"/>
      <c r="M39" s="117"/>
    </row>
    <row r="40" spans="1:20" x14ac:dyDescent="0.2">
      <c r="A40" s="117"/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</row>
    <row r="41" spans="1:20" x14ac:dyDescent="0.2"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</row>
    <row r="42" spans="1:20" x14ac:dyDescent="0.2">
      <c r="A42" s="117"/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</row>
    <row r="43" spans="1:20" x14ac:dyDescent="0.2">
      <c r="A43" s="117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</row>
    <row r="44" spans="1:20" x14ac:dyDescent="0.2">
      <c r="A44" s="117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</row>
    <row r="45" spans="1:20" x14ac:dyDescent="0.2">
      <c r="A45" s="117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</row>
    <row r="46" spans="1:20" x14ac:dyDescent="0.2">
      <c r="A46" s="117"/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</row>
    <row r="47" spans="1:20" x14ac:dyDescent="0.2">
      <c r="A47" s="117"/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</row>
    <row r="48" spans="1:20" x14ac:dyDescent="0.2">
      <c r="A48" s="117"/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</row>
    <row r="49" spans="1:20" x14ac:dyDescent="0.2">
      <c r="A49" s="117"/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</row>
    <row r="50" spans="1:20" x14ac:dyDescent="0.2">
      <c r="A50" s="117"/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</row>
    <row r="51" spans="1:20" x14ac:dyDescent="0.2">
      <c r="A51" s="117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</row>
    <row r="52" spans="1:20" x14ac:dyDescent="0.2">
      <c r="A52" s="117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</row>
    <row r="53" spans="1:20" x14ac:dyDescent="0.2">
      <c r="A53" s="117"/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</row>
    <row r="54" spans="1:20" x14ac:dyDescent="0.2">
      <c r="A54" s="117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</row>
    <row r="55" spans="1:20" x14ac:dyDescent="0.2">
      <c r="A55" s="117"/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</row>
    <row r="56" spans="1:20" x14ac:dyDescent="0.2">
      <c r="A56" s="117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</row>
    <row r="57" spans="1:20" x14ac:dyDescent="0.2">
      <c r="A57" s="117"/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</row>
    <row r="58" spans="1:20" x14ac:dyDescent="0.2">
      <c r="A58" s="117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</row>
    <row r="59" spans="1:20" x14ac:dyDescent="0.2">
      <c r="A59" s="117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</row>
    <row r="60" spans="1:20" x14ac:dyDescent="0.2">
      <c r="A60" s="117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</row>
    <row r="61" spans="1:20" x14ac:dyDescent="0.2">
      <c r="A61" s="117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</row>
    <row r="62" spans="1:20" x14ac:dyDescent="0.2">
      <c r="A62" s="117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</row>
    <row r="63" spans="1:20" x14ac:dyDescent="0.2">
      <c r="A63" s="117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</row>
  </sheetData>
  <mergeCells count="33">
    <mergeCell ref="B38:D38"/>
    <mergeCell ref="F38:H38"/>
    <mergeCell ref="I39:J39"/>
    <mergeCell ref="A26:D28"/>
    <mergeCell ref="F26:K26"/>
    <mergeCell ref="F27:K27"/>
    <mergeCell ref="F28:K28"/>
    <mergeCell ref="A29:D29"/>
    <mergeCell ref="F29:K29"/>
    <mergeCell ref="C21:T21"/>
    <mergeCell ref="A22:D22"/>
    <mergeCell ref="F22:N22"/>
    <mergeCell ref="A23:D23"/>
    <mergeCell ref="F23:K23"/>
    <mergeCell ref="A24:D25"/>
    <mergeCell ref="F24:K24"/>
    <mergeCell ref="F25:K25"/>
    <mergeCell ref="B10:T10"/>
    <mergeCell ref="B11:T11"/>
    <mergeCell ref="A12:T12"/>
    <mergeCell ref="A14:B14"/>
    <mergeCell ref="C14:E14"/>
    <mergeCell ref="F14:H14"/>
    <mergeCell ref="I14:K14"/>
    <mergeCell ref="L14:N14"/>
    <mergeCell ref="O14:Q14"/>
    <mergeCell ref="R14:T14"/>
    <mergeCell ref="A1:T4"/>
    <mergeCell ref="B5:T5"/>
    <mergeCell ref="B6:T6"/>
    <mergeCell ref="B7:T7"/>
    <mergeCell ref="B8:T8"/>
    <mergeCell ref="B9:T9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progId="Microsoft Equation 3.0" shapeId="2049" r:id="rId3">
          <objectPr defaultSize="0" autoPict="0" r:id="rId4">
            <anchor moveWithCells="1" sizeWithCells="1">
              <from>
                <xdr:col>0</xdr:col>
                <xdr:colOff>381000</xdr:colOff>
                <xdr:row>29</xdr:row>
                <xdr:rowOff>57150</xdr:rowOff>
              </from>
              <to>
                <xdr:col>4</xdr:col>
                <xdr:colOff>0</xdr:colOff>
                <xdr:row>31</xdr:row>
                <xdr:rowOff>133350</xdr:rowOff>
              </to>
            </anchor>
          </objectPr>
        </oleObject>
      </mc:Choice>
      <mc:Fallback>
        <oleObject progId="Microsoft Equation 3.0" shapeId="2049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opLeftCell="A28" workbookViewId="0">
      <selection activeCell="B7" sqref="B7"/>
    </sheetView>
  </sheetViews>
  <sheetFormatPr defaultRowHeight="14.25" x14ac:dyDescent="0.2"/>
  <cols>
    <col min="1" max="1" width="4.375" bestFit="1" customWidth="1"/>
    <col min="2" max="2" width="53.75" bestFit="1" customWidth="1"/>
    <col min="3" max="3" width="7.625" bestFit="1" customWidth="1"/>
    <col min="4" max="4" width="10" bestFit="1" customWidth="1"/>
  </cols>
  <sheetData>
    <row r="1" spans="1:4" x14ac:dyDescent="0.2">
      <c r="A1" s="119"/>
      <c r="B1" s="120"/>
      <c r="C1" s="120"/>
      <c r="D1" s="121"/>
    </row>
    <row r="2" spans="1:4" x14ac:dyDescent="0.2">
      <c r="A2" s="122"/>
      <c r="B2" s="123"/>
      <c r="C2" s="123"/>
      <c r="D2" s="124"/>
    </row>
    <row r="3" spans="1:4" x14ac:dyDescent="0.2">
      <c r="A3" s="122"/>
      <c r="B3" s="123"/>
      <c r="C3" s="123"/>
      <c r="D3" s="124"/>
    </row>
    <row r="4" spans="1:4" ht="15" thickBot="1" x14ac:dyDescent="0.25">
      <c r="A4" s="122"/>
      <c r="B4" s="123"/>
      <c r="C4" s="123"/>
      <c r="D4" s="124"/>
    </row>
    <row r="5" spans="1:4" ht="15" thickBot="1" x14ac:dyDescent="0.25">
      <c r="A5" s="125" t="s">
        <v>326</v>
      </c>
      <c r="B5" s="126"/>
      <c r="C5" s="126"/>
      <c r="D5" s="127"/>
    </row>
    <row r="6" spans="1:4" ht="15" thickBot="1" x14ac:dyDescent="0.25">
      <c r="A6" s="128" t="s">
        <v>0</v>
      </c>
      <c r="B6" s="129" t="s">
        <v>327</v>
      </c>
      <c r="C6" s="130" t="s">
        <v>328</v>
      </c>
      <c r="D6" s="130" t="s">
        <v>329</v>
      </c>
    </row>
    <row r="7" spans="1:4" x14ac:dyDescent="0.2">
      <c r="A7" s="131" t="s">
        <v>330</v>
      </c>
      <c r="B7" s="132" t="s">
        <v>331</v>
      </c>
      <c r="C7" s="133">
        <f>SUM(C9:C16)</f>
        <v>16.8</v>
      </c>
      <c r="D7" s="133">
        <f>SUM(D9:D16)</f>
        <v>16.8</v>
      </c>
    </row>
    <row r="8" spans="1:4" x14ac:dyDescent="0.2">
      <c r="A8" s="134" t="s">
        <v>332</v>
      </c>
      <c r="B8" s="135" t="s">
        <v>333</v>
      </c>
      <c r="C8" s="136">
        <v>0</v>
      </c>
      <c r="D8" s="136">
        <v>0</v>
      </c>
    </row>
    <row r="9" spans="1:4" x14ac:dyDescent="0.2">
      <c r="A9" s="134" t="s">
        <v>334</v>
      </c>
      <c r="B9" s="135" t="s">
        <v>335</v>
      </c>
      <c r="C9" s="136">
        <v>1.5</v>
      </c>
      <c r="D9" s="136">
        <v>1.5</v>
      </c>
    </row>
    <row r="10" spans="1:4" x14ac:dyDescent="0.2">
      <c r="A10" s="134" t="s">
        <v>336</v>
      </c>
      <c r="B10" s="135" t="s">
        <v>337</v>
      </c>
      <c r="C10" s="136">
        <v>1</v>
      </c>
      <c r="D10" s="136">
        <v>1</v>
      </c>
    </row>
    <row r="11" spans="1:4" x14ac:dyDescent="0.2">
      <c r="A11" s="134" t="s">
        <v>338</v>
      </c>
      <c r="B11" s="135" t="s">
        <v>339</v>
      </c>
      <c r="C11" s="136">
        <v>0.2</v>
      </c>
      <c r="D11" s="136">
        <v>0.2</v>
      </c>
    </row>
    <row r="12" spans="1:4" x14ac:dyDescent="0.2">
      <c r="A12" s="134" t="s">
        <v>340</v>
      </c>
      <c r="B12" s="135" t="s">
        <v>341</v>
      </c>
      <c r="C12" s="136">
        <v>0.6</v>
      </c>
      <c r="D12" s="136">
        <v>0.6</v>
      </c>
    </row>
    <row r="13" spans="1:4" x14ac:dyDescent="0.2">
      <c r="A13" s="134" t="s">
        <v>342</v>
      </c>
      <c r="B13" s="135" t="s">
        <v>343</v>
      </c>
      <c r="C13" s="136">
        <v>2.5</v>
      </c>
      <c r="D13" s="136">
        <v>2.5</v>
      </c>
    </row>
    <row r="14" spans="1:4" x14ac:dyDescent="0.2">
      <c r="A14" s="134" t="s">
        <v>344</v>
      </c>
      <c r="B14" s="135" t="s">
        <v>345</v>
      </c>
      <c r="C14" s="136">
        <v>3</v>
      </c>
      <c r="D14" s="136">
        <v>3</v>
      </c>
    </row>
    <row r="15" spans="1:4" x14ac:dyDescent="0.2">
      <c r="A15" s="134" t="s">
        <v>346</v>
      </c>
      <c r="B15" s="135" t="s">
        <v>347</v>
      </c>
      <c r="C15" s="136">
        <v>8</v>
      </c>
      <c r="D15" s="136">
        <v>8</v>
      </c>
    </row>
    <row r="16" spans="1:4" ht="15" thickBot="1" x14ac:dyDescent="0.25">
      <c r="A16" s="134" t="s">
        <v>348</v>
      </c>
      <c r="B16" s="135" t="s">
        <v>349</v>
      </c>
      <c r="C16" s="136" t="s">
        <v>350</v>
      </c>
      <c r="D16" s="136" t="s">
        <v>350</v>
      </c>
    </row>
    <row r="17" spans="1:4" x14ac:dyDescent="0.2">
      <c r="A17" s="131" t="s">
        <v>351</v>
      </c>
      <c r="B17" s="132" t="s">
        <v>352</v>
      </c>
      <c r="C17" s="133">
        <f>SUM(C18:C27)</f>
        <v>50.51</v>
      </c>
      <c r="D17" s="133">
        <f>SUM(D18:D27)</f>
        <v>20.28</v>
      </c>
    </row>
    <row r="18" spans="1:4" x14ac:dyDescent="0.2">
      <c r="A18" s="134" t="s">
        <v>353</v>
      </c>
      <c r="B18" s="135" t="s">
        <v>354</v>
      </c>
      <c r="C18" s="136">
        <v>18.010000000000002</v>
      </c>
      <c r="D18" s="136" t="s">
        <v>350</v>
      </c>
    </row>
    <row r="19" spans="1:4" x14ac:dyDescent="0.2">
      <c r="A19" s="134" t="s">
        <v>355</v>
      </c>
      <c r="B19" s="135" t="s">
        <v>356</v>
      </c>
      <c r="C19" s="136">
        <v>4.3</v>
      </c>
      <c r="D19" s="136">
        <v>0</v>
      </c>
    </row>
    <row r="20" spans="1:4" x14ac:dyDescent="0.2">
      <c r="A20" s="134" t="s">
        <v>357</v>
      </c>
      <c r="B20" s="135" t="s">
        <v>358</v>
      </c>
      <c r="C20" s="136">
        <v>0.87</v>
      </c>
      <c r="D20" s="136">
        <v>0.67</v>
      </c>
    </row>
    <row r="21" spans="1:4" x14ac:dyDescent="0.2">
      <c r="A21" s="134" t="s">
        <v>359</v>
      </c>
      <c r="B21" s="135" t="s">
        <v>360</v>
      </c>
      <c r="C21" s="136">
        <v>10.78</v>
      </c>
      <c r="D21" s="136">
        <v>8.33</v>
      </c>
    </row>
    <row r="22" spans="1:4" x14ac:dyDescent="0.2">
      <c r="A22" s="134" t="s">
        <v>361</v>
      </c>
      <c r="B22" s="135" t="s">
        <v>362</v>
      </c>
      <c r="C22" s="136">
        <v>7.0000000000000007E-2</v>
      </c>
      <c r="D22" s="136">
        <v>0.06</v>
      </c>
    </row>
    <row r="23" spans="1:4" x14ac:dyDescent="0.2">
      <c r="A23" s="134" t="s">
        <v>363</v>
      </c>
      <c r="B23" s="135" t="s">
        <v>364</v>
      </c>
      <c r="C23" s="136">
        <v>0.72</v>
      </c>
      <c r="D23" s="136">
        <v>0.56000000000000005</v>
      </c>
    </row>
    <row r="24" spans="1:4" x14ac:dyDescent="0.2">
      <c r="A24" s="134" t="s">
        <v>365</v>
      </c>
      <c r="B24" s="135" t="s">
        <v>366</v>
      </c>
      <c r="C24" s="136">
        <v>1.98</v>
      </c>
      <c r="D24" s="136" t="s">
        <v>350</v>
      </c>
    </row>
    <row r="25" spans="1:4" x14ac:dyDescent="0.2">
      <c r="A25" s="134" t="s">
        <v>367</v>
      </c>
      <c r="B25" s="135" t="s">
        <v>368</v>
      </c>
      <c r="C25" s="136">
        <v>0.11</v>
      </c>
      <c r="D25" s="136">
        <v>0.08</v>
      </c>
    </row>
    <row r="26" spans="1:4" x14ac:dyDescent="0.2">
      <c r="A26" s="134" t="s">
        <v>369</v>
      </c>
      <c r="B26" s="135" t="s">
        <v>370</v>
      </c>
      <c r="C26" s="136">
        <v>13.64</v>
      </c>
      <c r="D26" s="136">
        <v>10.55</v>
      </c>
    </row>
    <row r="27" spans="1:4" ht="15" thickBot="1" x14ac:dyDescent="0.25">
      <c r="A27" s="134" t="s">
        <v>371</v>
      </c>
      <c r="B27" s="135" t="s">
        <v>372</v>
      </c>
      <c r="C27" s="136">
        <v>0.03</v>
      </c>
      <c r="D27" s="136">
        <v>0.03</v>
      </c>
    </row>
    <row r="28" spans="1:4" x14ac:dyDescent="0.2">
      <c r="A28" s="131" t="s">
        <v>373</v>
      </c>
      <c r="B28" s="132" t="s">
        <v>374</v>
      </c>
      <c r="C28" s="133">
        <f>SUM(C29:C33)</f>
        <v>9.5199999999999978</v>
      </c>
      <c r="D28" s="133">
        <f>SUM(D29:D33)</f>
        <v>7.38</v>
      </c>
    </row>
    <row r="29" spans="1:4" x14ac:dyDescent="0.2">
      <c r="A29" s="134" t="s">
        <v>375</v>
      </c>
      <c r="B29" s="135" t="s">
        <v>376</v>
      </c>
      <c r="C29" s="136">
        <v>4.45</v>
      </c>
      <c r="D29" s="136">
        <v>3.45</v>
      </c>
    </row>
    <row r="30" spans="1:4" x14ac:dyDescent="0.2">
      <c r="A30" s="134" t="s">
        <v>377</v>
      </c>
      <c r="B30" s="135" t="s">
        <v>378</v>
      </c>
      <c r="C30" s="136">
        <v>0.1</v>
      </c>
      <c r="D30" s="136">
        <v>0.08</v>
      </c>
    </row>
    <row r="31" spans="1:4" x14ac:dyDescent="0.2">
      <c r="A31" s="134" t="s">
        <v>379</v>
      </c>
      <c r="B31" s="135" t="s">
        <v>380</v>
      </c>
      <c r="C31" s="136">
        <v>0.5</v>
      </c>
      <c r="D31" s="136">
        <v>0.39</v>
      </c>
    </row>
    <row r="32" spans="1:4" x14ac:dyDescent="0.2">
      <c r="A32" s="134" t="s">
        <v>381</v>
      </c>
      <c r="B32" s="135" t="s">
        <v>382</v>
      </c>
      <c r="C32" s="136">
        <v>4.0999999999999996</v>
      </c>
      <c r="D32" s="136">
        <v>3.17</v>
      </c>
    </row>
    <row r="33" spans="1:4" ht="15" thickBot="1" x14ac:dyDescent="0.25">
      <c r="A33" s="134" t="s">
        <v>383</v>
      </c>
      <c r="B33" s="135" t="s">
        <v>384</v>
      </c>
      <c r="C33" s="136">
        <v>0.37</v>
      </c>
      <c r="D33" s="136">
        <v>0.28999999999999998</v>
      </c>
    </row>
    <row r="34" spans="1:4" x14ac:dyDescent="0.2">
      <c r="A34" s="131" t="s">
        <v>385</v>
      </c>
      <c r="B34" s="132" t="s">
        <v>386</v>
      </c>
      <c r="C34" s="133">
        <f>SUM(C35:C36)</f>
        <v>8.86</v>
      </c>
      <c r="D34" s="133">
        <f>SUM(D35:D36)</f>
        <v>3.7</v>
      </c>
    </row>
    <row r="35" spans="1:4" x14ac:dyDescent="0.2">
      <c r="A35" s="134" t="s">
        <v>387</v>
      </c>
      <c r="B35" s="135" t="s">
        <v>388</v>
      </c>
      <c r="C35" s="136">
        <v>8.49</v>
      </c>
      <c r="D35" s="136">
        <v>3.41</v>
      </c>
    </row>
    <row r="36" spans="1:4" ht="39" thickBot="1" x14ac:dyDescent="0.25">
      <c r="A36" s="134" t="s">
        <v>389</v>
      </c>
      <c r="B36" s="137" t="s">
        <v>390</v>
      </c>
      <c r="C36" s="138">
        <v>0.37</v>
      </c>
      <c r="D36" s="138">
        <v>0.28999999999999998</v>
      </c>
    </row>
    <row r="37" spans="1:4" x14ac:dyDescent="0.2">
      <c r="A37" s="131"/>
      <c r="B37" s="132" t="s">
        <v>391</v>
      </c>
      <c r="C37" s="133">
        <f>C34+C28+C17+C7</f>
        <v>85.689999999999984</v>
      </c>
      <c r="D37" s="133">
        <f>D34+D28+D17+D7</f>
        <v>48.16</v>
      </c>
    </row>
  </sheetData>
  <mergeCells count="2">
    <mergeCell ref="A1:D4"/>
    <mergeCell ref="A5:D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</vt:lpstr>
      <vt:lpstr>CRONOGRAMA</vt:lpstr>
      <vt:lpstr>BDI</vt:lpstr>
      <vt:lpstr>ENCARGOS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2022-10-13T17:50:54Z</dcterms:created>
  <dcterms:modified xsi:type="dcterms:W3CDTF">2022-12-08T17:53:08Z</dcterms:modified>
</cp:coreProperties>
</file>