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ago\Pastas do Trabalho\Prefeituras - Consultoria\Sousa\2025\EDUCAÇÃO\ESCOLA MARIA MARQUES\"/>
    </mc:Choice>
  </mc:AlternateContent>
  <bookViews>
    <workbookView xWindow="0" yWindow="0" windowWidth="8448" windowHeight="9144"/>
  </bookViews>
  <sheets>
    <sheet name="BM 01" sheetId="6" r:id="rId1"/>
    <sheet name="Memória 01" sheetId="7" state="hidden" r:id="rId2"/>
    <sheet name="BM 02" sheetId="8" r:id="rId3"/>
    <sheet name="Memória 02" sheetId="9" state="hidden" r:id="rId4"/>
    <sheet name="BM 03" sheetId="10" r:id="rId5"/>
    <sheet name="Memória 03" sheetId="11" state="hidden" r:id="rId6"/>
    <sheet name="BM 04" sheetId="13" r:id="rId7"/>
    <sheet name="Memória 04" sheetId="12" state="hidden" r:id="rId8"/>
    <sheet name="BM 05" sheetId="14" r:id="rId9"/>
    <sheet name="Memória 05" sheetId="15" state="hidden" r:id="rId10"/>
    <sheet name="BM 06" sheetId="16" r:id="rId11"/>
    <sheet name="Memória 06" sheetId="17" r:id="rId12"/>
    <sheet name="BM 07" sheetId="18" r:id="rId13"/>
    <sheet name="Memória 07" sheetId="19" state="hidden" r:id="rId14"/>
    <sheet name="BM 08" sheetId="20" r:id="rId15"/>
    <sheet name="Memória 08" sheetId="21" r:id="rId16"/>
    <sheet name="BM 09" sheetId="25" r:id="rId17"/>
    <sheet name="BM 10" sheetId="26" r:id="rId18"/>
    <sheet name="Memória 10" sheetId="27" r:id="rId19"/>
    <sheet name="Memória 09" sheetId="23" state="hidden" r:id="rId20"/>
  </sheets>
  <externalReferences>
    <externalReference r:id="rId21"/>
    <externalReference r:id="rId22"/>
  </externalReferences>
  <definedNames>
    <definedName name="_xlnm.Print_Area" localSheetId="0">'BM 01'!$A$1:$Q$115</definedName>
    <definedName name="_xlnm.Print_Area" localSheetId="14">'BM 08'!$A$1:$Q$126</definedName>
    <definedName name="_xlnm.Print_Area" localSheetId="16">'BM 09'!$A$1:$P$150</definedName>
    <definedName name="_xlnm.Print_Area" localSheetId="17">'BM 10'!$A$1:$P$140</definedName>
    <definedName name="_xlnm.Print_Area" localSheetId="1">'Memória 01'!$A$1:$K$208</definedName>
  </definedNames>
  <calcPr calcId="152511"/>
</workbook>
</file>

<file path=xl/calcChain.xml><?xml version="1.0" encoding="utf-8"?>
<calcChain xmlns="http://schemas.openxmlformats.org/spreadsheetml/2006/main">
  <c r="N45" i="26" l="1"/>
  <c r="N45" i="25"/>
  <c r="M80" i="26"/>
  <c r="I138" i="26"/>
  <c r="K984" i="27" l="1"/>
  <c r="K983" i="27"/>
  <c r="J983" i="27"/>
  <c r="K982" i="27"/>
  <c r="J982" i="27"/>
  <c r="J979" i="27"/>
  <c r="J978" i="27"/>
  <c r="B976" i="27"/>
  <c r="B975" i="27"/>
  <c r="K973" i="27"/>
  <c r="K972" i="27"/>
  <c r="J972" i="27"/>
  <c r="J971" i="27"/>
  <c r="J968" i="27"/>
  <c r="J967" i="27"/>
  <c r="B965" i="27"/>
  <c r="K963" i="27"/>
  <c r="K962" i="27"/>
  <c r="J957" i="27"/>
  <c r="J958" i="27" s="1"/>
  <c r="B955" i="27"/>
  <c r="K953" i="27"/>
  <c r="K952" i="27"/>
  <c r="J952" i="27"/>
  <c r="J951" i="27"/>
  <c r="J948" i="27"/>
  <c r="J947" i="27"/>
  <c r="B945" i="27"/>
  <c r="K943" i="27"/>
  <c r="J938" i="27"/>
  <c r="J942" i="27" s="1"/>
  <c r="J937" i="27"/>
  <c r="B935" i="27"/>
  <c r="K933" i="27"/>
  <c r="K932" i="27"/>
  <c r="J932" i="27"/>
  <c r="J931" i="27"/>
  <c r="J928" i="27"/>
  <c r="J927" i="27"/>
  <c r="B925" i="27"/>
  <c r="K922" i="27"/>
  <c r="K923" i="27" s="1"/>
  <c r="J922" i="27"/>
  <c r="J921" i="27"/>
  <c r="J918" i="27"/>
  <c r="J917" i="27"/>
  <c r="B915" i="27"/>
  <c r="K913" i="27"/>
  <c r="K912" i="27"/>
  <c r="J907" i="27"/>
  <c r="J908" i="27" s="1"/>
  <c r="B905" i="27"/>
  <c r="K903" i="27"/>
  <c r="J902" i="27"/>
  <c r="J901" i="27"/>
  <c r="J898" i="27"/>
  <c r="J897" i="27"/>
  <c r="B895" i="27"/>
  <c r="K893" i="27"/>
  <c r="J887" i="27"/>
  <c r="J888" i="27" s="1"/>
  <c r="B885" i="27"/>
  <c r="K883" i="27"/>
  <c r="J882" i="27"/>
  <c r="J881" i="27"/>
  <c r="J878" i="27"/>
  <c r="J877" i="27"/>
  <c r="B875" i="27"/>
  <c r="K873" i="27"/>
  <c r="K872" i="27"/>
  <c r="J867" i="27"/>
  <c r="J868" i="27" s="1"/>
  <c r="B865" i="27"/>
  <c r="K863" i="27"/>
  <c r="K862" i="27"/>
  <c r="J862" i="27"/>
  <c r="J861" i="27"/>
  <c r="J858" i="27"/>
  <c r="J857" i="27"/>
  <c r="B855" i="27"/>
  <c r="B854" i="27"/>
  <c r="K851" i="27"/>
  <c r="K852" i="27" s="1"/>
  <c r="E846" i="27"/>
  <c r="J846" i="27" s="1"/>
  <c r="J847" i="27" s="1"/>
  <c r="B844" i="27"/>
  <c r="K842" i="27"/>
  <c r="K841" i="27"/>
  <c r="J836" i="27"/>
  <c r="J837" i="27" s="1"/>
  <c r="B834" i="27"/>
  <c r="B833" i="27"/>
  <c r="K831" i="27"/>
  <c r="K830" i="27"/>
  <c r="J830" i="27"/>
  <c r="J829" i="27"/>
  <c r="J826" i="27"/>
  <c r="J825" i="27"/>
  <c r="B823" i="27"/>
  <c r="K821" i="27"/>
  <c r="K820" i="27"/>
  <c r="J816" i="27"/>
  <c r="J819" i="27" s="1"/>
  <c r="J815" i="27"/>
  <c r="B813" i="27"/>
  <c r="K811" i="27"/>
  <c r="K810" i="27"/>
  <c r="J810" i="27"/>
  <c r="J809" i="27"/>
  <c r="J806" i="27"/>
  <c r="J805" i="27"/>
  <c r="B803" i="27"/>
  <c r="K800" i="27"/>
  <c r="K801" i="27" s="1"/>
  <c r="J800" i="27"/>
  <c r="J799" i="27"/>
  <c r="J796" i="27"/>
  <c r="J795" i="27"/>
  <c r="B793" i="27"/>
  <c r="B792" i="27"/>
  <c r="K790" i="27"/>
  <c r="K789" i="27"/>
  <c r="J784" i="27"/>
  <c r="J785" i="27" s="1"/>
  <c r="B782" i="27"/>
  <c r="K780" i="27"/>
  <c r="J779" i="27"/>
  <c r="J778" i="27"/>
  <c r="J775" i="27"/>
  <c r="J774" i="27"/>
  <c r="B772" i="27"/>
  <c r="B771" i="27"/>
  <c r="K767" i="27"/>
  <c r="K768" i="27" s="1"/>
  <c r="K769" i="27" s="1"/>
  <c r="J763" i="27"/>
  <c r="J761" i="27"/>
  <c r="J760" i="27"/>
  <c r="J759" i="27"/>
  <c r="J758" i="27"/>
  <c r="J757" i="27"/>
  <c r="J756" i="27"/>
  <c r="J755" i="27"/>
  <c r="J754" i="27"/>
  <c r="J753" i="27"/>
  <c r="J752" i="27"/>
  <c r="J751" i="27"/>
  <c r="J750" i="27"/>
  <c r="J749" i="27"/>
  <c r="J748" i="27"/>
  <c r="J747" i="27"/>
  <c r="J746" i="27"/>
  <c r="J745" i="27"/>
  <c r="J744" i="27"/>
  <c r="J743" i="27"/>
  <c r="J742" i="27"/>
  <c r="J741" i="27"/>
  <c r="J740" i="27"/>
  <c r="J739" i="27"/>
  <c r="J764" i="27" s="1"/>
  <c r="J738" i="27"/>
  <c r="J737" i="27"/>
  <c r="J736" i="27"/>
  <c r="J735" i="27"/>
  <c r="J734" i="27"/>
  <c r="J733" i="27"/>
  <c r="J732" i="27"/>
  <c r="J731" i="27"/>
  <c r="B728" i="27"/>
  <c r="K725" i="27"/>
  <c r="K726" i="27" s="1"/>
  <c r="J725" i="27"/>
  <c r="K724" i="27"/>
  <c r="J724" i="27"/>
  <c r="J721" i="27"/>
  <c r="J720" i="27"/>
  <c r="B718" i="27"/>
  <c r="K714" i="27"/>
  <c r="K715" i="27" s="1"/>
  <c r="K716" i="27" s="1"/>
  <c r="J711" i="27"/>
  <c r="J714" i="27" s="1"/>
  <c r="J710" i="27"/>
  <c r="B708" i="27"/>
  <c r="K706" i="27"/>
  <c r="K705" i="27"/>
  <c r="J705" i="27"/>
  <c r="K704" i="27"/>
  <c r="J704" i="27"/>
  <c r="J701" i="27"/>
  <c r="J700" i="27"/>
  <c r="B698" i="27"/>
  <c r="K695" i="27"/>
  <c r="K696" i="27" s="1"/>
  <c r="J695" i="27"/>
  <c r="K694" i="27"/>
  <c r="J694" i="27"/>
  <c r="J691" i="27"/>
  <c r="J690" i="27"/>
  <c r="J689" i="27"/>
  <c r="B687" i="27"/>
  <c r="K683" i="27"/>
  <c r="K684" i="27" s="1"/>
  <c r="K685" i="27" s="1"/>
  <c r="J683" i="27"/>
  <c r="J680" i="27"/>
  <c r="J684" i="27" s="1"/>
  <c r="J679" i="27"/>
  <c r="B677" i="27"/>
  <c r="K675" i="27"/>
  <c r="K674" i="27"/>
  <c r="K673" i="27"/>
  <c r="J669" i="27"/>
  <c r="J670" i="27" s="1"/>
  <c r="B667" i="27"/>
  <c r="K665" i="27"/>
  <c r="K664" i="27"/>
  <c r="J664" i="27"/>
  <c r="J663" i="27"/>
  <c r="J660" i="27"/>
  <c r="J659" i="27"/>
  <c r="B657" i="27"/>
  <c r="K653" i="27"/>
  <c r="K654" i="27" s="1"/>
  <c r="K655" i="27" s="1"/>
  <c r="J650" i="27"/>
  <c r="J653" i="27" s="1"/>
  <c r="J649" i="27"/>
  <c r="B647" i="27"/>
  <c r="K645" i="27"/>
  <c r="K644" i="27"/>
  <c r="K643" i="27"/>
  <c r="J639" i="27"/>
  <c r="J640" i="27" s="1"/>
  <c r="B637" i="27"/>
  <c r="K634" i="27"/>
  <c r="K635" i="27" s="1"/>
  <c r="J634" i="27"/>
  <c r="K633" i="27"/>
  <c r="J633" i="27"/>
  <c r="J630" i="27"/>
  <c r="J629" i="27"/>
  <c r="B627" i="27"/>
  <c r="K623" i="27"/>
  <c r="K624" i="27" s="1"/>
  <c r="K625" i="27" s="1"/>
  <c r="J620" i="27"/>
  <c r="J623" i="27" s="1"/>
  <c r="J619" i="27"/>
  <c r="B617" i="27"/>
  <c r="K615" i="27"/>
  <c r="K614" i="27"/>
  <c r="K613" i="27"/>
  <c r="J609" i="27"/>
  <c r="J610" i="27" s="1"/>
  <c r="B607" i="27"/>
  <c r="K604" i="27"/>
  <c r="K605" i="27" s="1"/>
  <c r="K603" i="27"/>
  <c r="J599" i="27"/>
  <c r="J598" i="27"/>
  <c r="J597" i="27"/>
  <c r="J596" i="27"/>
  <c r="J595" i="27"/>
  <c r="J594" i="27"/>
  <c r="J593" i="27"/>
  <c r="J592" i="27"/>
  <c r="J600" i="27" s="1"/>
  <c r="B590" i="27"/>
  <c r="K588" i="27"/>
  <c r="K587" i="27"/>
  <c r="K586" i="27"/>
  <c r="J582" i="27"/>
  <c r="J581" i="27"/>
  <c r="J580" i="27"/>
  <c r="J579" i="27"/>
  <c r="J578" i="27"/>
  <c r="J577" i="27"/>
  <c r="J576" i="27"/>
  <c r="J575" i="27"/>
  <c r="J574" i="27"/>
  <c r="J573" i="27"/>
  <c r="J572" i="27"/>
  <c r="J571" i="27"/>
  <c r="J570" i="27"/>
  <c r="J569" i="27"/>
  <c r="J568" i="27"/>
  <c r="J567" i="27"/>
  <c r="J566" i="27"/>
  <c r="J565" i="27"/>
  <c r="J564" i="27"/>
  <c r="J563" i="27"/>
  <c r="J562" i="27"/>
  <c r="J561" i="27"/>
  <c r="J560" i="27"/>
  <c r="J559" i="27"/>
  <c r="J558" i="27"/>
  <c r="J557" i="27"/>
  <c r="J556" i="27"/>
  <c r="J555" i="27"/>
  <c r="J554" i="27"/>
  <c r="J553" i="27"/>
  <c r="J552" i="27"/>
  <c r="J551" i="27"/>
  <c r="J550" i="27"/>
  <c r="J549" i="27"/>
  <c r="J548" i="27"/>
  <c r="J547" i="27"/>
  <c r="J546" i="27"/>
  <c r="J545" i="27"/>
  <c r="J544" i="27"/>
  <c r="J543" i="27"/>
  <c r="J542" i="27"/>
  <c r="J541" i="27"/>
  <c r="J540" i="27"/>
  <c r="J539" i="27"/>
  <c r="J538" i="27"/>
  <c r="J537" i="27"/>
  <c r="J536" i="27"/>
  <c r="J534" i="27"/>
  <c r="J533" i="27"/>
  <c r="J532" i="27"/>
  <c r="J531" i="27"/>
  <c r="J530" i="27"/>
  <c r="J529" i="27"/>
  <c r="J528" i="27"/>
  <c r="J527" i="27"/>
  <c r="J526" i="27"/>
  <c r="J525" i="27"/>
  <c r="J524" i="27"/>
  <c r="J523" i="27"/>
  <c r="J522" i="27"/>
  <c r="J521" i="27"/>
  <c r="J520" i="27"/>
  <c r="J519" i="27"/>
  <c r="J518" i="27"/>
  <c r="J517" i="27"/>
  <c r="J516" i="27"/>
  <c r="J515" i="27"/>
  <c r="J514" i="27"/>
  <c r="J513" i="27"/>
  <c r="J512" i="27"/>
  <c r="J511" i="27"/>
  <c r="J510" i="27"/>
  <c r="J509" i="27"/>
  <c r="J508" i="27"/>
  <c r="J507" i="27"/>
  <c r="J506" i="27"/>
  <c r="J505" i="27"/>
  <c r="J504" i="27"/>
  <c r="J503" i="27"/>
  <c r="J502" i="27"/>
  <c r="J501" i="27"/>
  <c r="J500" i="27"/>
  <c r="J499" i="27"/>
  <c r="J498" i="27"/>
  <c r="J497" i="27"/>
  <c r="J496" i="27"/>
  <c r="J495" i="27"/>
  <c r="J494" i="27"/>
  <c r="J493" i="27"/>
  <c r="J492" i="27"/>
  <c r="J583" i="27" s="1"/>
  <c r="K488" i="27"/>
  <c r="K487" i="27"/>
  <c r="K486" i="27"/>
  <c r="J482" i="27"/>
  <c r="F482" i="27"/>
  <c r="F481" i="27"/>
  <c r="J481" i="27" s="1"/>
  <c r="J480" i="27"/>
  <c r="J479" i="27"/>
  <c r="J478" i="27"/>
  <c r="J477" i="27"/>
  <c r="J476" i="27"/>
  <c r="J475" i="27"/>
  <c r="J474" i="27"/>
  <c r="J473" i="27"/>
  <c r="J472" i="27"/>
  <c r="J471" i="27"/>
  <c r="J470" i="27"/>
  <c r="J469" i="27"/>
  <c r="J468" i="27"/>
  <c r="J467" i="27"/>
  <c r="J466" i="27"/>
  <c r="J465" i="27"/>
  <c r="J464" i="27"/>
  <c r="J463" i="27"/>
  <c r="J462" i="27"/>
  <c r="J461" i="27"/>
  <c r="J460" i="27"/>
  <c r="J459" i="27"/>
  <c r="J458" i="27"/>
  <c r="J457" i="27"/>
  <c r="J456" i="27"/>
  <c r="J455" i="27"/>
  <c r="J454" i="27"/>
  <c r="J453" i="27"/>
  <c r="J452" i="27"/>
  <c r="J451" i="27"/>
  <c r="J450" i="27"/>
  <c r="J449" i="27"/>
  <c r="J448" i="27"/>
  <c r="J447" i="27"/>
  <c r="J446" i="27"/>
  <c r="J445" i="27"/>
  <c r="J444" i="27"/>
  <c r="J443" i="27"/>
  <c r="J442" i="27"/>
  <c r="J441" i="27"/>
  <c r="J440" i="27"/>
  <c r="J439" i="27"/>
  <c r="J438" i="27"/>
  <c r="J437" i="27"/>
  <c r="J436" i="27"/>
  <c r="J435" i="27"/>
  <c r="J434" i="27"/>
  <c r="J433" i="27"/>
  <c r="J432" i="27"/>
  <c r="J431" i="27"/>
  <c r="J430" i="27"/>
  <c r="J429" i="27"/>
  <c r="J428" i="27"/>
  <c r="J427" i="27"/>
  <c r="J426" i="27"/>
  <c r="J425" i="27"/>
  <c r="J424" i="27"/>
  <c r="J423" i="27"/>
  <c r="J422" i="27"/>
  <c r="J421" i="27"/>
  <c r="J420" i="27"/>
  <c r="J419" i="27"/>
  <c r="J418" i="27"/>
  <c r="J417" i="27"/>
  <c r="J416" i="27"/>
  <c r="J415" i="27"/>
  <c r="J414" i="27"/>
  <c r="J413" i="27"/>
  <c r="J412" i="27"/>
  <c r="J411" i="27"/>
  <c r="J410" i="27"/>
  <c r="J409" i="27"/>
  <c r="J408" i="27"/>
  <c r="J407" i="27"/>
  <c r="F407" i="27"/>
  <c r="J406" i="27"/>
  <c r="J405" i="27"/>
  <c r="J404" i="27"/>
  <c r="J403" i="27"/>
  <c r="K397" i="27"/>
  <c r="K398" i="27" s="1"/>
  <c r="K399" i="27" s="1"/>
  <c r="J393" i="27"/>
  <c r="F393" i="27"/>
  <c r="J392" i="27"/>
  <c r="F392" i="27"/>
  <c r="J391" i="27"/>
  <c r="J390" i="27"/>
  <c r="J389" i="27"/>
  <c r="J388" i="27"/>
  <c r="J387" i="27"/>
  <c r="J386" i="27"/>
  <c r="J385" i="27"/>
  <c r="J384" i="27"/>
  <c r="J383" i="27"/>
  <c r="J382" i="27"/>
  <c r="J381" i="27"/>
  <c r="J380" i="27"/>
  <c r="J379" i="27"/>
  <c r="J378" i="27"/>
  <c r="J377" i="27"/>
  <c r="J376" i="27"/>
  <c r="J375" i="27"/>
  <c r="J374" i="27"/>
  <c r="J373" i="27"/>
  <c r="J372" i="27"/>
  <c r="J371" i="27"/>
  <c r="J370" i="27"/>
  <c r="J369" i="27"/>
  <c r="J368" i="27"/>
  <c r="J367" i="27"/>
  <c r="J366" i="27"/>
  <c r="J365" i="27"/>
  <c r="J364" i="27"/>
  <c r="J363" i="27"/>
  <c r="J362" i="27"/>
  <c r="J361" i="27"/>
  <c r="J360" i="27"/>
  <c r="J359" i="27"/>
  <c r="J358" i="27"/>
  <c r="J357" i="27"/>
  <c r="J356" i="27"/>
  <c r="J355" i="27"/>
  <c r="J354" i="27"/>
  <c r="J353" i="27"/>
  <c r="J352" i="27"/>
  <c r="J351" i="27"/>
  <c r="J350" i="27"/>
  <c r="J349" i="27"/>
  <c r="J348" i="27"/>
  <c r="J347" i="27"/>
  <c r="J346" i="27"/>
  <c r="J345" i="27"/>
  <c r="J344" i="27"/>
  <c r="J343" i="27"/>
  <c r="J342" i="27"/>
  <c r="J341" i="27"/>
  <c r="J340" i="27"/>
  <c r="J339" i="27"/>
  <c r="J338" i="27"/>
  <c r="J337" i="27"/>
  <c r="J336" i="27"/>
  <c r="J335" i="27"/>
  <c r="J334" i="27"/>
  <c r="J333" i="27"/>
  <c r="J332" i="27"/>
  <c r="J331" i="27"/>
  <c r="J330" i="27"/>
  <c r="J329" i="27"/>
  <c r="J328" i="27"/>
  <c r="J327" i="27"/>
  <c r="J326" i="27"/>
  <c r="J325" i="27"/>
  <c r="J324" i="27"/>
  <c r="J323" i="27"/>
  <c r="J394" i="27" s="1"/>
  <c r="J322" i="27"/>
  <c r="J321" i="27"/>
  <c r="J320" i="27"/>
  <c r="J319" i="27"/>
  <c r="J318" i="27"/>
  <c r="F318" i="27"/>
  <c r="J317" i="27"/>
  <c r="J316" i="27"/>
  <c r="J315" i="27"/>
  <c r="J314" i="27"/>
  <c r="K308" i="27"/>
  <c r="K309" i="27" s="1"/>
  <c r="J308" i="27"/>
  <c r="K307" i="27"/>
  <c r="J307" i="27"/>
  <c r="J303" i="27"/>
  <c r="J302" i="27"/>
  <c r="J301" i="27"/>
  <c r="J300" i="27"/>
  <c r="J299" i="27"/>
  <c r="J298" i="27"/>
  <c r="J297" i="27"/>
  <c r="J291" i="27"/>
  <c r="J292" i="27" s="1"/>
  <c r="B289" i="27"/>
  <c r="K287" i="27"/>
  <c r="K286" i="27"/>
  <c r="K285" i="27"/>
  <c r="J281" i="27"/>
  <c r="J280" i="27"/>
  <c r="J279" i="27"/>
  <c r="J278" i="27"/>
  <c r="J277" i="27"/>
  <c r="J276" i="27"/>
  <c r="J282" i="27" s="1"/>
  <c r="K272" i="27"/>
  <c r="K271" i="27"/>
  <c r="J271" i="27"/>
  <c r="J270" i="27"/>
  <c r="J267" i="27"/>
  <c r="J266" i="27"/>
  <c r="J265" i="27"/>
  <c r="K260" i="27"/>
  <c r="K261" i="27" s="1"/>
  <c r="J259" i="27"/>
  <c r="J256" i="27"/>
  <c r="J260" i="27" s="1"/>
  <c r="J255" i="27"/>
  <c r="J254" i="27"/>
  <c r="K250" i="27"/>
  <c r="K249" i="27"/>
  <c r="K248" i="27"/>
  <c r="J244" i="27"/>
  <c r="J245" i="27" s="1"/>
  <c r="K239" i="27"/>
  <c r="K240" i="27" s="1"/>
  <c r="J239" i="27"/>
  <c r="K238" i="27"/>
  <c r="J238" i="27"/>
  <c r="J235" i="27"/>
  <c r="J234" i="27"/>
  <c r="J233" i="27"/>
  <c r="J232" i="27"/>
  <c r="K226" i="27"/>
  <c r="K227" i="27" s="1"/>
  <c r="K228" i="27" s="1"/>
  <c r="J226" i="27"/>
  <c r="J223" i="27"/>
  <c r="J227" i="27" s="1"/>
  <c r="J222" i="27"/>
  <c r="J221" i="27"/>
  <c r="J220" i="27"/>
  <c r="J219" i="27"/>
  <c r="J218" i="27"/>
  <c r="K212" i="27"/>
  <c r="K213" i="27" s="1"/>
  <c r="K214" i="27" s="1"/>
  <c r="J209" i="27"/>
  <c r="J213" i="27" s="1"/>
  <c r="J208" i="27"/>
  <c r="J207" i="27"/>
  <c r="J206" i="27"/>
  <c r="J205" i="27"/>
  <c r="J204" i="27"/>
  <c r="K196" i="27"/>
  <c r="K198" i="27" s="1"/>
  <c r="K199" i="27" s="1"/>
  <c r="K200" i="27" s="1"/>
  <c r="J196" i="27"/>
  <c r="J200" i="27" s="1"/>
  <c r="J199" i="27" s="1"/>
  <c r="J195" i="27"/>
  <c r="J194" i="27"/>
  <c r="J193" i="27"/>
  <c r="K185" i="27"/>
  <c r="K187" i="27" s="1"/>
  <c r="K188" i="27" s="1"/>
  <c r="K189" i="27" s="1"/>
  <c r="J184" i="27"/>
  <c r="J183" i="27"/>
  <c r="J182" i="27"/>
  <c r="J185" i="27" s="1"/>
  <c r="J189" i="27" s="1"/>
  <c r="J188" i="27" s="1"/>
  <c r="K177" i="27"/>
  <c r="K176" i="27"/>
  <c r="K175" i="27"/>
  <c r="J171" i="27"/>
  <c r="J170" i="27"/>
  <c r="J169" i="27"/>
  <c r="J172" i="27" s="1"/>
  <c r="K164" i="27"/>
  <c r="K165" i="27" s="1"/>
  <c r="J164" i="27"/>
  <c r="K163" i="27"/>
  <c r="J163" i="27"/>
  <c r="J160" i="27"/>
  <c r="J159" i="27"/>
  <c r="J158" i="27"/>
  <c r="J157" i="27"/>
  <c r="K151" i="27"/>
  <c r="K152" i="27" s="1"/>
  <c r="K153" i="27" s="1"/>
  <c r="J148" i="27"/>
  <c r="J152" i="27" s="1"/>
  <c r="J147" i="27"/>
  <c r="K143" i="27"/>
  <c r="K142" i="27"/>
  <c r="K141" i="27"/>
  <c r="J137" i="27"/>
  <c r="J136" i="27"/>
  <c r="J135" i="27"/>
  <c r="J138" i="27" s="1"/>
  <c r="J142" i="27" s="1"/>
  <c r="J130" i="27"/>
  <c r="K129" i="27"/>
  <c r="K130" i="27" s="1"/>
  <c r="K131" i="27" s="1"/>
  <c r="J126" i="27"/>
  <c r="J125" i="27"/>
  <c r="K121" i="27"/>
  <c r="K120" i="27"/>
  <c r="K119" i="27"/>
  <c r="J115" i="27"/>
  <c r="J114" i="27"/>
  <c r="J116" i="27" s="1"/>
  <c r="J120" i="27" s="1"/>
  <c r="K109" i="27"/>
  <c r="K110" i="27" s="1"/>
  <c r="J109" i="27"/>
  <c r="K108" i="27"/>
  <c r="K107" i="27"/>
  <c r="K105" i="27"/>
  <c r="J105" i="27"/>
  <c r="J104" i="27"/>
  <c r="J103" i="27"/>
  <c r="J102" i="27"/>
  <c r="J97" i="27"/>
  <c r="K96" i="27"/>
  <c r="K97" i="27" s="1"/>
  <c r="K98" i="27" s="1"/>
  <c r="K95" i="27"/>
  <c r="K93" i="27"/>
  <c r="J93" i="27"/>
  <c r="J92" i="27"/>
  <c r="J91" i="27"/>
  <c r="J90" i="27"/>
  <c r="K81" i="27"/>
  <c r="K83" i="27" s="1"/>
  <c r="K84" i="27" s="1"/>
  <c r="K85" i="27" s="1"/>
  <c r="K86" i="27" s="1"/>
  <c r="J81" i="27"/>
  <c r="J85" i="27" s="1"/>
  <c r="J80" i="27"/>
  <c r="J79" i="27"/>
  <c r="J78" i="27"/>
  <c r="K69" i="27"/>
  <c r="K71" i="27" s="1"/>
  <c r="K72" i="27" s="1"/>
  <c r="K73" i="27" s="1"/>
  <c r="K74" i="27" s="1"/>
  <c r="J68" i="27"/>
  <c r="J67" i="27"/>
  <c r="J69" i="27" s="1"/>
  <c r="J73" i="27" s="1"/>
  <c r="J66" i="27"/>
  <c r="J65" i="27"/>
  <c r="K56" i="27"/>
  <c r="K58" i="27" s="1"/>
  <c r="K59" i="27" s="1"/>
  <c r="K60" i="27" s="1"/>
  <c r="K61" i="27" s="1"/>
  <c r="J55" i="27"/>
  <c r="J54" i="27"/>
  <c r="J53" i="27"/>
  <c r="J52" i="27"/>
  <c r="J56" i="27" s="1"/>
  <c r="J60" i="27" s="1"/>
  <c r="K43" i="27"/>
  <c r="K45" i="27" s="1"/>
  <c r="K46" i="27" s="1"/>
  <c r="K47" i="27" s="1"/>
  <c r="K48" i="27" s="1"/>
  <c r="J42" i="27"/>
  <c r="J41" i="27"/>
  <c r="J40" i="27"/>
  <c r="J39" i="27"/>
  <c r="J43" i="27" s="1"/>
  <c r="J47" i="27" s="1"/>
  <c r="K34" i="27"/>
  <c r="K33" i="27"/>
  <c r="K32" i="27"/>
  <c r="K30" i="27"/>
  <c r="J29" i="27"/>
  <c r="J30" i="27" s="1"/>
  <c r="J25" i="27"/>
  <c r="K24" i="27"/>
  <c r="K25" i="27" s="1"/>
  <c r="J24" i="27"/>
  <c r="K23" i="27"/>
  <c r="K21" i="27"/>
  <c r="J21" i="27"/>
  <c r="J20" i="27"/>
  <c r="K12" i="27"/>
  <c r="K14" i="27" s="1"/>
  <c r="K15" i="27" s="1"/>
  <c r="K16" i="27" s="1"/>
  <c r="J11" i="27"/>
  <c r="J12" i="27" s="1"/>
  <c r="J15" i="27" s="1"/>
  <c r="J16" i="27" s="1"/>
  <c r="J851" i="27" l="1"/>
  <c r="J850" i="27"/>
  <c r="J841" i="27"/>
  <c r="J840" i="27"/>
  <c r="J912" i="27"/>
  <c r="J911" i="27"/>
  <c r="J614" i="27"/>
  <c r="J613" i="27"/>
  <c r="J603" i="27"/>
  <c r="J604" i="27"/>
  <c r="J892" i="27"/>
  <c r="J891" i="27"/>
  <c r="J397" i="27"/>
  <c r="J398" i="27"/>
  <c r="J34" i="27"/>
  <c r="J33" i="27"/>
  <c r="J483" i="27"/>
  <c r="J789" i="27"/>
  <c r="J788" i="27"/>
  <c r="J961" i="27"/>
  <c r="J962" i="27"/>
  <c r="J176" i="27"/>
  <c r="J175" i="27"/>
  <c r="J587" i="27"/>
  <c r="J586" i="27"/>
  <c r="J872" i="27"/>
  <c r="J871" i="27"/>
  <c r="J644" i="27"/>
  <c r="J643" i="27"/>
  <c r="J286" i="27"/>
  <c r="J285" i="27"/>
  <c r="J767" i="27"/>
  <c r="J768" i="27"/>
  <c r="J249" i="27"/>
  <c r="J248" i="27"/>
  <c r="J674" i="27"/>
  <c r="J673" i="27"/>
  <c r="J212" i="27"/>
  <c r="J820" i="27"/>
  <c r="J624" i="27"/>
  <c r="J654" i="27"/>
  <c r="J715" i="27"/>
  <c r="J941" i="27"/>
  <c r="J487" i="27" l="1"/>
  <c r="J486" i="27"/>
  <c r="N68" i="26" l="1"/>
  <c r="N67" i="26"/>
  <c r="N50" i="26"/>
  <c r="O50" i="26" s="1"/>
  <c r="M131" i="26"/>
  <c r="M132" i="26"/>
  <c r="M129" i="26" s="1"/>
  <c r="M133" i="26"/>
  <c r="M134" i="26"/>
  <c r="M135" i="26"/>
  <c r="M136" i="26"/>
  <c r="M130" i="26"/>
  <c r="M122" i="26"/>
  <c r="M123" i="26"/>
  <c r="M124" i="26"/>
  <c r="M125" i="26"/>
  <c r="M126" i="26"/>
  <c r="M127" i="26"/>
  <c r="M121" i="26"/>
  <c r="M96" i="26"/>
  <c r="M97" i="26"/>
  <c r="M98" i="26"/>
  <c r="M99" i="26"/>
  <c r="O99" i="26" s="1"/>
  <c r="M100" i="26"/>
  <c r="M101" i="26"/>
  <c r="M102" i="26"/>
  <c r="M103" i="26"/>
  <c r="M104" i="26"/>
  <c r="M105" i="26"/>
  <c r="M106" i="26"/>
  <c r="M107" i="26"/>
  <c r="M108" i="26"/>
  <c r="M109" i="26"/>
  <c r="M110" i="26"/>
  <c r="M111" i="26"/>
  <c r="O111" i="26" s="1"/>
  <c r="P111" i="26" s="1"/>
  <c r="M112" i="26"/>
  <c r="O112" i="26" s="1"/>
  <c r="M113" i="26"/>
  <c r="M114" i="26"/>
  <c r="O114" i="26" s="1"/>
  <c r="M115" i="26"/>
  <c r="M116" i="26"/>
  <c r="O116" i="26" s="1"/>
  <c r="M117" i="26"/>
  <c r="M118" i="26"/>
  <c r="M95" i="26"/>
  <c r="M89" i="26"/>
  <c r="M90" i="26"/>
  <c r="M87" i="26" s="1"/>
  <c r="M91" i="26"/>
  <c r="M92" i="26"/>
  <c r="M88" i="26"/>
  <c r="M82" i="26"/>
  <c r="M83" i="26"/>
  <c r="M84" i="26"/>
  <c r="M85" i="26"/>
  <c r="M81" i="26"/>
  <c r="M72" i="26"/>
  <c r="M73" i="26"/>
  <c r="M74" i="26"/>
  <c r="M75" i="26"/>
  <c r="M76" i="26"/>
  <c r="M77" i="26"/>
  <c r="M78" i="26"/>
  <c r="M71" i="26"/>
  <c r="M50" i="26"/>
  <c r="M51" i="26"/>
  <c r="M52" i="26"/>
  <c r="M53" i="26"/>
  <c r="M54" i="26"/>
  <c r="M55" i="26"/>
  <c r="M56" i="26"/>
  <c r="M57" i="26"/>
  <c r="M58" i="26"/>
  <c r="M59" i="26"/>
  <c r="M60" i="26"/>
  <c r="M61" i="26"/>
  <c r="M62" i="26"/>
  <c r="M63" i="26"/>
  <c r="M64" i="26"/>
  <c r="M65" i="26"/>
  <c r="M66" i="26"/>
  <c r="M67" i="26"/>
  <c r="M68" i="26"/>
  <c r="M49" i="26"/>
  <c r="O49" i="26" s="1"/>
  <c r="M46" i="26"/>
  <c r="M44" i="26"/>
  <c r="M32" i="26"/>
  <c r="M33" i="26"/>
  <c r="M34" i="26"/>
  <c r="O34" i="26" s="1"/>
  <c r="M35" i="26"/>
  <c r="M36" i="26"/>
  <c r="M37" i="26"/>
  <c r="M38" i="26"/>
  <c r="M39" i="26"/>
  <c r="M40" i="26"/>
  <c r="M41" i="26"/>
  <c r="M31" i="26"/>
  <c r="M18" i="26"/>
  <c r="M19" i="26"/>
  <c r="M20" i="26"/>
  <c r="M21" i="26"/>
  <c r="M22" i="26"/>
  <c r="M16" i="26" s="1"/>
  <c r="M23" i="26"/>
  <c r="M24" i="26"/>
  <c r="M25" i="26"/>
  <c r="M26" i="26"/>
  <c r="M27" i="26"/>
  <c r="M28" i="26"/>
  <c r="M17" i="26"/>
  <c r="M13" i="26"/>
  <c r="M14" i="26"/>
  <c r="M12" i="26"/>
  <c r="J131" i="26"/>
  <c r="J132" i="26"/>
  <c r="J133" i="26"/>
  <c r="L133" i="26" s="1"/>
  <c r="O133" i="26" s="1"/>
  <c r="J134" i="26"/>
  <c r="L134" i="26" s="1"/>
  <c r="O134" i="26" s="1"/>
  <c r="P134" i="26" s="1"/>
  <c r="J135" i="26"/>
  <c r="J136" i="26"/>
  <c r="L136" i="26" s="1"/>
  <c r="O136" i="26" s="1"/>
  <c r="J130" i="26"/>
  <c r="J122" i="26"/>
  <c r="J123" i="26"/>
  <c r="J124" i="26"/>
  <c r="L124" i="26" s="1"/>
  <c r="O124" i="26" s="1"/>
  <c r="J125" i="26"/>
  <c r="J126" i="26"/>
  <c r="L126" i="26" s="1"/>
  <c r="J127" i="26"/>
  <c r="L127" i="26" s="1"/>
  <c r="J121" i="26"/>
  <c r="J96" i="26"/>
  <c r="L96" i="26" s="1"/>
  <c r="Q96" i="26" s="1"/>
  <c r="J97" i="26"/>
  <c r="L97" i="26" s="1"/>
  <c r="Q97" i="26" s="1"/>
  <c r="J98" i="26"/>
  <c r="L98" i="26" s="1"/>
  <c r="Q98" i="26" s="1"/>
  <c r="J99" i="26"/>
  <c r="L99" i="26" s="1"/>
  <c r="Q99" i="26" s="1"/>
  <c r="J100" i="26"/>
  <c r="L100" i="26" s="1"/>
  <c r="Q100" i="26" s="1"/>
  <c r="J101" i="26"/>
  <c r="J102" i="26"/>
  <c r="J103" i="26"/>
  <c r="L103" i="26" s="1"/>
  <c r="Q103" i="26" s="1"/>
  <c r="J104" i="26"/>
  <c r="J105" i="26"/>
  <c r="J106" i="26"/>
  <c r="J107" i="26"/>
  <c r="J108" i="26"/>
  <c r="J109" i="26"/>
  <c r="J110" i="26"/>
  <c r="L110" i="26" s="1"/>
  <c r="Q110" i="26" s="1"/>
  <c r="J111" i="26"/>
  <c r="J112" i="26"/>
  <c r="L112" i="26" s="1"/>
  <c r="Q112" i="26" s="1"/>
  <c r="J113" i="26"/>
  <c r="J114" i="26"/>
  <c r="L114" i="26" s="1"/>
  <c r="Q114" i="26" s="1"/>
  <c r="J115" i="26"/>
  <c r="L115" i="26" s="1"/>
  <c r="Q115" i="26" s="1"/>
  <c r="J116" i="26"/>
  <c r="J117" i="26"/>
  <c r="J118" i="26"/>
  <c r="J95" i="26"/>
  <c r="J89" i="26"/>
  <c r="J90" i="26"/>
  <c r="J91" i="26"/>
  <c r="J92" i="26"/>
  <c r="J88" i="26"/>
  <c r="J82" i="26"/>
  <c r="J83" i="26"/>
  <c r="L83" i="26" s="1"/>
  <c r="Q83" i="26" s="1"/>
  <c r="J84" i="26"/>
  <c r="J85" i="26"/>
  <c r="J81" i="26"/>
  <c r="L81" i="26" s="1"/>
  <c r="Q81" i="26" s="1"/>
  <c r="J72" i="26"/>
  <c r="J73" i="26"/>
  <c r="L73" i="26" s="1"/>
  <c r="Q73" i="26" s="1"/>
  <c r="J74" i="26"/>
  <c r="J75" i="26"/>
  <c r="J76" i="26"/>
  <c r="J77" i="26"/>
  <c r="J78" i="26"/>
  <c r="J71" i="26"/>
  <c r="J66" i="26"/>
  <c r="J67" i="26"/>
  <c r="L67" i="26" s="1"/>
  <c r="J68" i="26"/>
  <c r="J50" i="26"/>
  <c r="J51" i="26"/>
  <c r="J52" i="26"/>
  <c r="J53" i="26"/>
  <c r="J54" i="26"/>
  <c r="J55" i="26"/>
  <c r="J56" i="26"/>
  <c r="J57" i="26"/>
  <c r="J58" i="26"/>
  <c r="L58" i="26" s="1"/>
  <c r="Q58" i="26" s="1"/>
  <c r="J59" i="26"/>
  <c r="L59" i="26" s="1"/>
  <c r="Q59" i="26" s="1"/>
  <c r="J60" i="26"/>
  <c r="L60" i="26" s="1"/>
  <c r="Q60" i="26" s="1"/>
  <c r="J61" i="26"/>
  <c r="J62" i="26"/>
  <c r="J63" i="26"/>
  <c r="J64" i="26"/>
  <c r="J65" i="26"/>
  <c r="J49" i="26"/>
  <c r="J45" i="26"/>
  <c r="J46" i="26"/>
  <c r="L46" i="26" s="1"/>
  <c r="J44" i="26"/>
  <c r="L44" i="26" s="1"/>
  <c r="Q44" i="26" s="1"/>
  <c r="J32" i="26"/>
  <c r="J33" i="26"/>
  <c r="J34" i="26"/>
  <c r="L34" i="26" s="1"/>
  <c r="Q34" i="26" s="1"/>
  <c r="J35" i="26"/>
  <c r="L35" i="26" s="1"/>
  <c r="Q35" i="26" s="1"/>
  <c r="J36" i="26"/>
  <c r="J37" i="26"/>
  <c r="J38" i="26"/>
  <c r="J39" i="26"/>
  <c r="J40" i="26"/>
  <c r="L40" i="26" s="1"/>
  <c r="J41" i="26"/>
  <c r="J31" i="26"/>
  <c r="J18" i="26"/>
  <c r="L18" i="26" s="1"/>
  <c r="Q18" i="26" s="1"/>
  <c r="J19" i="26"/>
  <c r="J20" i="26"/>
  <c r="J21" i="26"/>
  <c r="J22" i="26"/>
  <c r="J23" i="26"/>
  <c r="J24" i="26"/>
  <c r="J25" i="26"/>
  <c r="J26" i="26"/>
  <c r="J27" i="26"/>
  <c r="L27" i="26" s="1"/>
  <c r="Q27" i="26" s="1"/>
  <c r="J28" i="26"/>
  <c r="L28" i="26" s="1"/>
  <c r="Q28" i="26" s="1"/>
  <c r="J17" i="26"/>
  <c r="J13" i="26"/>
  <c r="J14" i="26"/>
  <c r="J12" i="26"/>
  <c r="K61" i="25"/>
  <c r="N136" i="26"/>
  <c r="I136" i="26"/>
  <c r="H136" i="26"/>
  <c r="N135" i="26"/>
  <c r="L135" i="26"/>
  <c r="O135" i="26" s="1"/>
  <c r="P135" i="26" s="1"/>
  <c r="I135" i="26"/>
  <c r="H135" i="26"/>
  <c r="N134" i="26"/>
  <c r="I134" i="26"/>
  <c r="H134" i="26"/>
  <c r="N133" i="26"/>
  <c r="I133" i="26"/>
  <c r="H133" i="26"/>
  <c r="N132" i="26"/>
  <c r="L132" i="26"/>
  <c r="O132" i="26" s="1"/>
  <c r="P132" i="26" s="1"/>
  <c r="I132" i="26"/>
  <c r="H132" i="26"/>
  <c r="N131" i="26"/>
  <c r="L131" i="26"/>
  <c r="O131" i="26" s="1"/>
  <c r="P131" i="26" s="1"/>
  <c r="I131" i="26"/>
  <c r="I129" i="26" s="1"/>
  <c r="H131" i="26"/>
  <c r="N130" i="26"/>
  <c r="L130" i="26"/>
  <c r="O130" i="26" s="1"/>
  <c r="I130" i="26"/>
  <c r="P130" i="26" s="1"/>
  <c r="H130" i="26"/>
  <c r="H129" i="26" s="1"/>
  <c r="N129" i="26"/>
  <c r="N127" i="26"/>
  <c r="O127" i="26" s="1"/>
  <c r="I127" i="26"/>
  <c r="H127" i="26"/>
  <c r="N126" i="26"/>
  <c r="I126" i="26"/>
  <c r="H126" i="26"/>
  <c r="N125" i="26"/>
  <c r="O125" i="26" s="1"/>
  <c r="P125" i="26" s="1"/>
  <c r="L125" i="26"/>
  <c r="I125" i="26"/>
  <c r="H125" i="26"/>
  <c r="N124" i="26"/>
  <c r="I124" i="26"/>
  <c r="H124" i="26"/>
  <c r="N123" i="26"/>
  <c r="L123" i="26"/>
  <c r="O123" i="26" s="1"/>
  <c r="I123" i="26"/>
  <c r="H123" i="26"/>
  <c r="N122" i="26"/>
  <c r="O122" i="26" s="1"/>
  <c r="P122" i="26" s="1"/>
  <c r="L122" i="26"/>
  <c r="I122" i="26"/>
  <c r="H122" i="26"/>
  <c r="N121" i="26"/>
  <c r="M120" i="26"/>
  <c r="L121" i="26"/>
  <c r="I121" i="26"/>
  <c r="H121" i="26"/>
  <c r="H120" i="26" s="1"/>
  <c r="O118" i="26"/>
  <c r="N118" i="26"/>
  <c r="L118" i="26"/>
  <c r="Q118" i="26" s="1"/>
  <c r="I118" i="26"/>
  <c r="O117" i="26"/>
  <c r="N117" i="26"/>
  <c r="L117" i="26"/>
  <c r="Q117" i="26" s="1"/>
  <c r="I117" i="26"/>
  <c r="P117" i="26" s="1"/>
  <c r="N116" i="26"/>
  <c r="L116" i="26"/>
  <c r="Q116" i="26" s="1"/>
  <c r="I116" i="26"/>
  <c r="O115" i="26"/>
  <c r="N115" i="26"/>
  <c r="I115" i="26"/>
  <c r="N114" i="26"/>
  <c r="I114" i="26"/>
  <c r="N113" i="26"/>
  <c r="O113" i="26" s="1"/>
  <c r="L113" i="26"/>
  <c r="Q113" i="26" s="1"/>
  <c r="I113" i="26"/>
  <c r="H113" i="26"/>
  <c r="N112" i="26"/>
  <c r="I112" i="26"/>
  <c r="H112" i="26"/>
  <c r="N111" i="26"/>
  <c r="L111" i="26"/>
  <c r="Q111" i="26" s="1"/>
  <c r="I111" i="26"/>
  <c r="H111" i="26"/>
  <c r="N110" i="26"/>
  <c r="I110" i="26"/>
  <c r="H110" i="26"/>
  <c r="N109" i="26"/>
  <c r="O109" i="26" s="1"/>
  <c r="L109" i="26"/>
  <c r="Q109" i="26" s="1"/>
  <c r="I109" i="26"/>
  <c r="P109" i="26" s="1"/>
  <c r="H109" i="26"/>
  <c r="O108" i="26"/>
  <c r="N108" i="26"/>
  <c r="L108" i="26"/>
  <c r="Q108" i="26" s="1"/>
  <c r="I108" i="26"/>
  <c r="P108" i="26" s="1"/>
  <c r="H108" i="26"/>
  <c r="N107" i="26"/>
  <c r="L107" i="26"/>
  <c r="Q107" i="26" s="1"/>
  <c r="I107" i="26"/>
  <c r="H107" i="26"/>
  <c r="N106" i="26"/>
  <c r="O106" i="26" s="1"/>
  <c r="L106" i="26"/>
  <c r="Q106" i="26" s="1"/>
  <c r="I106" i="26"/>
  <c r="H106" i="26"/>
  <c r="N105" i="26"/>
  <c r="O105" i="26" s="1"/>
  <c r="L105" i="26"/>
  <c r="Q105" i="26" s="1"/>
  <c r="I105" i="26"/>
  <c r="H105" i="26"/>
  <c r="N104" i="26"/>
  <c r="L104" i="26"/>
  <c r="Q104" i="26" s="1"/>
  <c r="I104" i="26"/>
  <c r="H104" i="26"/>
  <c r="N103" i="26"/>
  <c r="O103" i="26" s="1"/>
  <c r="I103" i="26"/>
  <c r="H103" i="26"/>
  <c r="N102" i="26"/>
  <c r="O102" i="26" s="1"/>
  <c r="L102" i="26"/>
  <c r="Q102" i="26" s="1"/>
  <c r="I102" i="26"/>
  <c r="H102" i="26"/>
  <c r="N101" i="26"/>
  <c r="O101" i="26" s="1"/>
  <c r="L101" i="26"/>
  <c r="Q101" i="26" s="1"/>
  <c r="I101" i="26"/>
  <c r="H101" i="26"/>
  <c r="N100" i="26"/>
  <c r="O100" i="26" s="1"/>
  <c r="I100" i="26"/>
  <c r="H100" i="26"/>
  <c r="N99" i="26"/>
  <c r="I99" i="26"/>
  <c r="H99" i="26"/>
  <c r="N98" i="26"/>
  <c r="I98" i="26"/>
  <c r="H98" i="26"/>
  <c r="N97" i="26"/>
  <c r="O97" i="26" s="1"/>
  <c r="I97" i="26"/>
  <c r="H97" i="26"/>
  <c r="N96" i="26"/>
  <c r="O96" i="26" s="1"/>
  <c r="I96" i="26"/>
  <c r="H96" i="26"/>
  <c r="O95" i="26"/>
  <c r="N95" i="26"/>
  <c r="L95" i="26"/>
  <c r="Q95" i="26" s="1"/>
  <c r="I95" i="26"/>
  <c r="H95" i="26"/>
  <c r="H94" i="26"/>
  <c r="N92" i="26"/>
  <c r="O92" i="26" s="1"/>
  <c r="L92" i="26"/>
  <c r="Q92" i="26" s="1"/>
  <c r="I92" i="26"/>
  <c r="N91" i="26"/>
  <c r="O91" i="26" s="1"/>
  <c r="L91" i="26"/>
  <c r="Q91" i="26" s="1"/>
  <c r="I91" i="26"/>
  <c r="P91" i="26" s="1"/>
  <c r="H91" i="26"/>
  <c r="N90" i="26"/>
  <c r="O90" i="26" s="1"/>
  <c r="L90" i="26"/>
  <c r="Q90" i="26" s="1"/>
  <c r="I90" i="26"/>
  <c r="H90" i="26"/>
  <c r="N89" i="26"/>
  <c r="O89" i="26" s="1"/>
  <c r="L89" i="26"/>
  <c r="Q89" i="26" s="1"/>
  <c r="I89" i="26"/>
  <c r="H89" i="26"/>
  <c r="O88" i="26"/>
  <c r="N88" i="26"/>
  <c r="L88" i="26"/>
  <c r="Q88" i="26" s="1"/>
  <c r="I88" i="26"/>
  <c r="P88" i="26" s="1"/>
  <c r="H88" i="26"/>
  <c r="N87" i="26"/>
  <c r="I87" i="26"/>
  <c r="H87" i="26"/>
  <c r="N85" i="26"/>
  <c r="O85" i="26" s="1"/>
  <c r="L85" i="26"/>
  <c r="Q85" i="26" s="1"/>
  <c r="I85" i="26"/>
  <c r="N84" i="26"/>
  <c r="O84" i="26" s="1"/>
  <c r="L84" i="26"/>
  <c r="Q84" i="26" s="1"/>
  <c r="I84" i="26"/>
  <c r="H84" i="26"/>
  <c r="N83" i="26"/>
  <c r="O83" i="26" s="1"/>
  <c r="I83" i="26"/>
  <c r="H83" i="26"/>
  <c r="N82" i="26"/>
  <c r="O82" i="26" s="1"/>
  <c r="L82" i="26"/>
  <c r="Q82" i="26" s="1"/>
  <c r="I82" i="26"/>
  <c r="H82" i="26"/>
  <c r="N81" i="26"/>
  <c r="O81" i="26" s="1"/>
  <c r="I81" i="26"/>
  <c r="I80" i="26" s="1"/>
  <c r="H81" i="26"/>
  <c r="L80" i="26"/>
  <c r="H80" i="26"/>
  <c r="N78" i="26"/>
  <c r="O78" i="26" s="1"/>
  <c r="L78" i="26"/>
  <c r="Q78" i="26" s="1"/>
  <c r="I78" i="26"/>
  <c r="N77" i="26"/>
  <c r="O77" i="26" s="1"/>
  <c r="L77" i="26"/>
  <c r="Q77" i="26" s="1"/>
  <c r="I77" i="26"/>
  <c r="N76" i="26"/>
  <c r="O76" i="26" s="1"/>
  <c r="L76" i="26"/>
  <c r="Q76" i="26" s="1"/>
  <c r="I76" i="26"/>
  <c r="H76" i="26"/>
  <c r="N75" i="26"/>
  <c r="O75" i="26" s="1"/>
  <c r="L75" i="26"/>
  <c r="Q75" i="26" s="1"/>
  <c r="I75" i="26"/>
  <c r="H75" i="26"/>
  <c r="N74" i="26"/>
  <c r="O74" i="26" s="1"/>
  <c r="L74" i="26"/>
  <c r="Q74" i="26" s="1"/>
  <c r="I74" i="26"/>
  <c r="P74" i="26" s="1"/>
  <c r="H74" i="26"/>
  <c r="N73" i="26"/>
  <c r="O73" i="26" s="1"/>
  <c r="I73" i="26"/>
  <c r="H73" i="26"/>
  <c r="N72" i="26"/>
  <c r="O72" i="26" s="1"/>
  <c r="L72" i="26"/>
  <c r="Q72" i="26" s="1"/>
  <c r="I72" i="26"/>
  <c r="P72" i="26" s="1"/>
  <c r="H72" i="26"/>
  <c r="N71" i="26"/>
  <c r="O71" i="26" s="1"/>
  <c r="L71" i="26"/>
  <c r="Q71" i="26" s="1"/>
  <c r="I71" i="26"/>
  <c r="H71" i="26"/>
  <c r="M70" i="26"/>
  <c r="I70" i="26"/>
  <c r="H70" i="26"/>
  <c r="O68" i="26"/>
  <c r="P68" i="26" s="1"/>
  <c r="L68" i="26"/>
  <c r="I68" i="26"/>
  <c r="O67" i="26"/>
  <c r="I67" i="26"/>
  <c r="N66" i="26"/>
  <c r="L66" i="26"/>
  <c r="Q66" i="26" s="1"/>
  <c r="I66" i="26"/>
  <c r="H66" i="26"/>
  <c r="N65" i="26"/>
  <c r="O65" i="26" s="1"/>
  <c r="L65" i="26"/>
  <c r="Q65" i="26" s="1"/>
  <c r="I65" i="26"/>
  <c r="H65" i="26"/>
  <c r="N64" i="26"/>
  <c r="O64" i="26" s="1"/>
  <c r="L64" i="26"/>
  <c r="Q64" i="26" s="1"/>
  <c r="I64" i="26"/>
  <c r="H64" i="26"/>
  <c r="N63" i="26"/>
  <c r="O63" i="26" s="1"/>
  <c r="L63" i="26"/>
  <c r="Q63" i="26" s="1"/>
  <c r="I63" i="26"/>
  <c r="P63" i="26" s="1"/>
  <c r="H63" i="26"/>
  <c r="N62" i="26"/>
  <c r="O62" i="26" s="1"/>
  <c r="P62" i="26" s="1"/>
  <c r="L62" i="26"/>
  <c r="Q62" i="26" s="1"/>
  <c r="I62" i="26"/>
  <c r="H62" i="26"/>
  <c r="L61" i="26"/>
  <c r="Q61" i="26" s="1"/>
  <c r="I61" i="26"/>
  <c r="H61" i="26"/>
  <c r="N60" i="26"/>
  <c r="I60" i="26"/>
  <c r="H60" i="26"/>
  <c r="O59" i="26"/>
  <c r="N59" i="26"/>
  <c r="I59" i="26"/>
  <c r="H59" i="26"/>
  <c r="N58" i="26"/>
  <c r="O58" i="26" s="1"/>
  <c r="I58" i="26"/>
  <c r="H58" i="26"/>
  <c r="N57" i="26"/>
  <c r="O57" i="26" s="1"/>
  <c r="L57" i="26"/>
  <c r="Q57" i="26" s="1"/>
  <c r="I57" i="26"/>
  <c r="H57" i="26"/>
  <c r="N56" i="26"/>
  <c r="O56" i="26" s="1"/>
  <c r="L56" i="26"/>
  <c r="Q56" i="26" s="1"/>
  <c r="I56" i="26"/>
  <c r="H56" i="26"/>
  <c r="N55" i="26"/>
  <c r="O55" i="26" s="1"/>
  <c r="L55" i="26"/>
  <c r="Q55" i="26" s="1"/>
  <c r="I55" i="26"/>
  <c r="P55" i="26" s="1"/>
  <c r="H55" i="26"/>
  <c r="N54" i="26"/>
  <c r="O54" i="26" s="1"/>
  <c r="L54" i="26"/>
  <c r="Q54" i="26" s="1"/>
  <c r="I54" i="26"/>
  <c r="H54" i="26"/>
  <c r="N53" i="26"/>
  <c r="L53" i="26"/>
  <c r="Q53" i="26" s="1"/>
  <c r="I53" i="26"/>
  <c r="H53" i="26"/>
  <c r="N52" i="26"/>
  <c r="O52" i="26" s="1"/>
  <c r="L52" i="26"/>
  <c r="Q52" i="26" s="1"/>
  <c r="I52" i="26"/>
  <c r="H52" i="26"/>
  <c r="N51" i="26"/>
  <c r="O51" i="26" s="1"/>
  <c r="L51" i="26"/>
  <c r="Q51" i="26" s="1"/>
  <c r="I51" i="26"/>
  <c r="H51" i="26"/>
  <c r="L50" i="26"/>
  <c r="Q50" i="26" s="1"/>
  <c r="D50" i="26"/>
  <c r="I50" i="26" s="1"/>
  <c r="N49" i="26"/>
  <c r="L49" i="26"/>
  <c r="Q49" i="26" s="1"/>
  <c r="I49" i="26"/>
  <c r="H49" i="26"/>
  <c r="H48" i="26"/>
  <c r="N46" i="26"/>
  <c r="O46" i="26" s="1"/>
  <c r="I46" i="26"/>
  <c r="P46" i="26" s="1"/>
  <c r="L45" i="26"/>
  <c r="Q45" i="26" s="1"/>
  <c r="I45" i="26"/>
  <c r="H45" i="26"/>
  <c r="N44" i="26"/>
  <c r="O44" i="26" s="1"/>
  <c r="I44" i="26"/>
  <c r="H44" i="26"/>
  <c r="H43" i="26" s="1"/>
  <c r="N41" i="26"/>
  <c r="O41" i="26" s="1"/>
  <c r="L41" i="26"/>
  <c r="Q41" i="26" s="1"/>
  <c r="I41" i="26"/>
  <c r="H41" i="26"/>
  <c r="N40" i="26"/>
  <c r="I40" i="26"/>
  <c r="H40" i="26"/>
  <c r="O39" i="26"/>
  <c r="P39" i="26" s="1"/>
  <c r="N39" i="26"/>
  <c r="L39" i="26"/>
  <c r="Q39" i="26" s="1"/>
  <c r="I39" i="26"/>
  <c r="H39" i="26"/>
  <c r="N38" i="26"/>
  <c r="O38" i="26" s="1"/>
  <c r="L38" i="26"/>
  <c r="Q38" i="26" s="1"/>
  <c r="I38" i="26"/>
  <c r="H38" i="26"/>
  <c r="O37" i="26"/>
  <c r="N37" i="26"/>
  <c r="L37" i="26"/>
  <c r="Q37" i="26" s="1"/>
  <c r="I37" i="26"/>
  <c r="H37" i="26"/>
  <c r="N36" i="26"/>
  <c r="O36" i="26" s="1"/>
  <c r="L36" i="26"/>
  <c r="Q36" i="26" s="1"/>
  <c r="I36" i="26"/>
  <c r="H36" i="26"/>
  <c r="O35" i="26"/>
  <c r="P35" i="26" s="1"/>
  <c r="N35" i="26"/>
  <c r="I35" i="26"/>
  <c r="H35" i="26"/>
  <c r="N34" i="26"/>
  <c r="I34" i="26"/>
  <c r="H34" i="26"/>
  <c r="N33" i="26"/>
  <c r="O33" i="26" s="1"/>
  <c r="L33" i="26"/>
  <c r="Q33" i="26" s="1"/>
  <c r="I33" i="26"/>
  <c r="H33" i="26"/>
  <c r="N32" i="26"/>
  <c r="O32" i="26" s="1"/>
  <c r="L32" i="26"/>
  <c r="Q32" i="26" s="1"/>
  <c r="I32" i="26"/>
  <c r="P32" i="26" s="1"/>
  <c r="H32" i="26"/>
  <c r="O31" i="26"/>
  <c r="N31" i="26"/>
  <c r="L31" i="26"/>
  <c r="Q31" i="26" s="1"/>
  <c r="I31" i="26"/>
  <c r="H31" i="26"/>
  <c r="H30" i="26"/>
  <c r="N28" i="26"/>
  <c r="I28" i="26"/>
  <c r="H28" i="26"/>
  <c r="N27" i="26"/>
  <c r="O27" i="26" s="1"/>
  <c r="I27" i="26"/>
  <c r="I16" i="26" s="1"/>
  <c r="H27" i="26"/>
  <c r="N26" i="26"/>
  <c r="L26" i="26"/>
  <c r="Q26" i="26" s="1"/>
  <c r="I26" i="26"/>
  <c r="H26" i="26"/>
  <c r="N25" i="26"/>
  <c r="L25" i="26"/>
  <c r="Q25" i="26" s="1"/>
  <c r="I25" i="26"/>
  <c r="H25" i="26"/>
  <c r="N24" i="26"/>
  <c r="O24" i="26" s="1"/>
  <c r="P24" i="26" s="1"/>
  <c r="L24" i="26"/>
  <c r="Q24" i="26" s="1"/>
  <c r="I24" i="26"/>
  <c r="H24" i="26"/>
  <c r="O23" i="26"/>
  <c r="N23" i="26"/>
  <c r="L23" i="26"/>
  <c r="Q23" i="26" s="1"/>
  <c r="I23" i="26"/>
  <c r="H23" i="26"/>
  <c r="N22" i="26"/>
  <c r="L22" i="26"/>
  <c r="Q22" i="26" s="1"/>
  <c r="I22" i="26"/>
  <c r="H22" i="26"/>
  <c r="N21" i="26"/>
  <c r="O21" i="26" s="1"/>
  <c r="P21" i="26" s="1"/>
  <c r="L21" i="26"/>
  <c r="Q21" i="26" s="1"/>
  <c r="I21" i="26"/>
  <c r="H21" i="26"/>
  <c r="N20" i="26"/>
  <c r="O20" i="26" s="1"/>
  <c r="L20" i="26"/>
  <c r="Q20" i="26" s="1"/>
  <c r="I20" i="26"/>
  <c r="P20" i="26" s="1"/>
  <c r="H20" i="26"/>
  <c r="O19" i="26"/>
  <c r="N19" i="26"/>
  <c r="L19" i="26"/>
  <c r="Q19" i="26" s="1"/>
  <c r="I19" i="26"/>
  <c r="P19" i="26" s="1"/>
  <c r="H19" i="26"/>
  <c r="N18" i="26"/>
  <c r="O18" i="26" s="1"/>
  <c r="P18" i="26" s="1"/>
  <c r="I18" i="26"/>
  <c r="H18" i="26"/>
  <c r="N17" i="26"/>
  <c r="L17" i="26"/>
  <c r="Q17" i="26" s="1"/>
  <c r="I17" i="26"/>
  <c r="H17" i="26"/>
  <c r="H16" i="26" s="1"/>
  <c r="N14" i="26"/>
  <c r="L14" i="26"/>
  <c r="Q14" i="26" s="1"/>
  <c r="I14" i="26"/>
  <c r="H14" i="26"/>
  <c r="N13" i="26"/>
  <c r="O13" i="26" s="1"/>
  <c r="P13" i="26" s="1"/>
  <c r="L13" i="26"/>
  <c r="Q13" i="26" s="1"/>
  <c r="I13" i="26"/>
  <c r="H13" i="26"/>
  <c r="N12" i="26"/>
  <c r="O12" i="26" s="1"/>
  <c r="M11" i="26"/>
  <c r="L12" i="26"/>
  <c r="Q12" i="26" s="1"/>
  <c r="I12" i="26"/>
  <c r="H12" i="26"/>
  <c r="N11" i="26"/>
  <c r="H11" i="26"/>
  <c r="I43" i="26" l="1"/>
  <c r="P92" i="26"/>
  <c r="N120" i="26"/>
  <c r="O107" i="26"/>
  <c r="N94" i="26"/>
  <c r="O70" i="26"/>
  <c r="O66" i="26"/>
  <c r="P66" i="26" s="1"/>
  <c r="N43" i="26"/>
  <c r="O126" i="26"/>
  <c r="P99" i="26"/>
  <c r="P107" i="26"/>
  <c r="P116" i="26"/>
  <c r="O104" i="26"/>
  <c r="P104" i="26" s="1"/>
  <c r="P110" i="26"/>
  <c r="P113" i="26"/>
  <c r="P112" i="26"/>
  <c r="M94" i="26"/>
  <c r="O98" i="26"/>
  <c r="P98" i="26" s="1"/>
  <c r="O110" i="26"/>
  <c r="P105" i="26"/>
  <c r="P114" i="26"/>
  <c r="P96" i="26"/>
  <c r="P103" i="26"/>
  <c r="P106" i="26"/>
  <c r="P118" i="26"/>
  <c r="P115" i="26"/>
  <c r="P95" i="26"/>
  <c r="P90" i="26"/>
  <c r="P85" i="26"/>
  <c r="P73" i="26"/>
  <c r="P77" i="26"/>
  <c r="P59" i="26"/>
  <c r="P56" i="26"/>
  <c r="P51" i="26"/>
  <c r="P57" i="26"/>
  <c r="O60" i="26"/>
  <c r="P60" i="26" s="1"/>
  <c r="P64" i="26"/>
  <c r="P67" i="26"/>
  <c r="P49" i="26"/>
  <c r="M48" i="26"/>
  <c r="P33" i="26"/>
  <c r="P36" i="26"/>
  <c r="M30" i="26"/>
  <c r="P34" i="26"/>
  <c r="P37" i="26"/>
  <c r="N16" i="26"/>
  <c r="O22" i="26"/>
  <c r="O28" i="26"/>
  <c r="P28" i="26" s="1"/>
  <c r="P23" i="26"/>
  <c r="O25" i="26"/>
  <c r="P25" i="26" s="1"/>
  <c r="O26" i="26"/>
  <c r="P26" i="26" s="1"/>
  <c r="P133" i="26"/>
  <c r="P129" i="26" s="1"/>
  <c r="P136" i="26"/>
  <c r="O40" i="26"/>
  <c r="P40" i="26" s="1"/>
  <c r="N30" i="26"/>
  <c r="P76" i="26"/>
  <c r="P83" i="26"/>
  <c r="P124" i="26"/>
  <c r="P126" i="26"/>
  <c r="O129" i="26"/>
  <c r="P38" i="26"/>
  <c r="P58" i="26"/>
  <c r="P65" i="26"/>
  <c r="P100" i="26"/>
  <c r="P127" i="26"/>
  <c r="P54" i="26"/>
  <c r="O80" i="26"/>
  <c r="P81" i="26"/>
  <c r="P84" i="26"/>
  <c r="P22" i="26"/>
  <c r="P101" i="26"/>
  <c r="O11" i="26"/>
  <c r="P44" i="26"/>
  <c r="P41" i="26"/>
  <c r="P52" i="26"/>
  <c r="P75" i="26"/>
  <c r="P82" i="26"/>
  <c r="P123" i="26"/>
  <c r="P50" i="26"/>
  <c r="I48" i="26"/>
  <c r="P78" i="26"/>
  <c r="P97" i="26"/>
  <c r="O87" i="26"/>
  <c r="H138" i="26"/>
  <c r="P71" i="26"/>
  <c r="P89" i="26"/>
  <c r="P87" i="26" s="1"/>
  <c r="P102" i="26"/>
  <c r="P12" i="26"/>
  <c r="P27" i="26"/>
  <c r="I30" i="26"/>
  <c r="P31" i="26"/>
  <c r="O53" i="26"/>
  <c r="P53" i="26" s="1"/>
  <c r="N61" i="26"/>
  <c r="O61" i="26" s="1"/>
  <c r="P61" i="26" s="1"/>
  <c r="N70" i="26"/>
  <c r="I94" i="26"/>
  <c r="N80" i="26"/>
  <c r="O14" i="26"/>
  <c r="P14" i="26" s="1"/>
  <c r="O121" i="26"/>
  <c r="H50" i="26"/>
  <c r="I120" i="26"/>
  <c r="L6" i="26" s="1"/>
  <c r="O17" i="26"/>
  <c r="I11" i="26"/>
  <c r="I30" i="25"/>
  <c r="I39" i="25"/>
  <c r="I94" i="25"/>
  <c r="M94" i="25"/>
  <c r="O118" i="25"/>
  <c r="P118" i="25" s="1"/>
  <c r="O117" i="25"/>
  <c r="P117" i="25" s="1"/>
  <c r="L118" i="25"/>
  <c r="Q118" i="25"/>
  <c r="N118" i="25"/>
  <c r="L117" i="25"/>
  <c r="Q117" i="25"/>
  <c r="N117" i="25"/>
  <c r="I118" i="25"/>
  <c r="I117" i="25"/>
  <c r="I68" i="25"/>
  <c r="I67" i="25"/>
  <c r="N68" i="25"/>
  <c r="O68" i="25" s="1"/>
  <c r="L68" i="25"/>
  <c r="N67" i="25"/>
  <c r="O67" i="25" s="1"/>
  <c r="L67" i="25"/>
  <c r="N46" i="25"/>
  <c r="O46" i="25" s="1"/>
  <c r="P46" i="25" s="1"/>
  <c r="L46" i="25"/>
  <c r="I46" i="25"/>
  <c r="O120" i="26" l="1"/>
  <c r="P121" i="26"/>
  <c r="P120" i="26" s="1"/>
  <c r="P94" i="26"/>
  <c r="O94" i="26"/>
  <c r="O48" i="26"/>
  <c r="P48" i="26"/>
  <c r="O30" i="26"/>
  <c r="P11" i="26"/>
  <c r="P80" i="26"/>
  <c r="P70" i="26"/>
  <c r="P30" i="26"/>
  <c r="O16" i="26"/>
  <c r="P17" i="26"/>
  <c r="P16" i="26" s="1"/>
  <c r="N48" i="26"/>
  <c r="N138" i="26" s="1"/>
  <c r="N6" i="26" s="1"/>
  <c r="P67" i="25"/>
  <c r="P68" i="25"/>
  <c r="L78" i="25"/>
  <c r="N27" i="25"/>
  <c r="N40" i="25" l="1"/>
  <c r="M131" i="25"/>
  <c r="M132" i="25"/>
  <c r="M133" i="25"/>
  <c r="M134" i="25"/>
  <c r="M135" i="25"/>
  <c r="M136" i="25"/>
  <c r="M130" i="25"/>
  <c r="M122" i="25"/>
  <c r="M123" i="25"/>
  <c r="M124" i="25"/>
  <c r="M125" i="25"/>
  <c r="M126" i="25"/>
  <c r="M127" i="25"/>
  <c r="M121" i="25"/>
  <c r="M96" i="25"/>
  <c r="M97" i="25"/>
  <c r="M98" i="25"/>
  <c r="M99" i="25"/>
  <c r="M100" i="25"/>
  <c r="M101" i="25"/>
  <c r="M102" i="25"/>
  <c r="M103" i="25"/>
  <c r="M104" i="25"/>
  <c r="M105" i="25"/>
  <c r="M106" i="25"/>
  <c r="M107" i="25"/>
  <c r="M108" i="25"/>
  <c r="M109" i="25"/>
  <c r="M110" i="25"/>
  <c r="M111" i="25"/>
  <c r="M112" i="25"/>
  <c r="M113" i="25"/>
  <c r="M95" i="25"/>
  <c r="M89" i="25"/>
  <c r="M90" i="25"/>
  <c r="M91" i="25"/>
  <c r="M88" i="25"/>
  <c r="M82" i="25"/>
  <c r="M83" i="25"/>
  <c r="M84" i="25"/>
  <c r="M81" i="25"/>
  <c r="M76" i="25"/>
  <c r="M72" i="25"/>
  <c r="M73" i="25"/>
  <c r="M74" i="25"/>
  <c r="M75" i="25"/>
  <c r="M71" i="25"/>
  <c r="M64" i="25"/>
  <c r="M65" i="25"/>
  <c r="O65" i="25" s="1"/>
  <c r="M57" i="25"/>
  <c r="M58" i="25"/>
  <c r="M59" i="25"/>
  <c r="M60" i="25"/>
  <c r="M61" i="25"/>
  <c r="M62" i="25"/>
  <c r="M63" i="25"/>
  <c r="M50" i="25"/>
  <c r="M51" i="25"/>
  <c r="M52" i="25"/>
  <c r="M53" i="25"/>
  <c r="M54" i="25"/>
  <c r="M55" i="25"/>
  <c r="M56" i="25"/>
  <c r="M49" i="25"/>
  <c r="M44" i="25"/>
  <c r="M43" i="25" s="1"/>
  <c r="M32" i="25"/>
  <c r="M33" i="25"/>
  <c r="M34" i="25"/>
  <c r="M35" i="25"/>
  <c r="M36" i="25"/>
  <c r="M37" i="25"/>
  <c r="M38" i="25"/>
  <c r="M39" i="25"/>
  <c r="M40" i="25"/>
  <c r="M41" i="25"/>
  <c r="M31" i="25"/>
  <c r="M18" i="25"/>
  <c r="M19" i="25"/>
  <c r="M20" i="25"/>
  <c r="M21" i="25"/>
  <c r="M22" i="25"/>
  <c r="M23" i="25"/>
  <c r="M24" i="25"/>
  <c r="M25" i="25"/>
  <c r="M26" i="25"/>
  <c r="M27" i="25"/>
  <c r="M28" i="25"/>
  <c r="M17" i="25"/>
  <c r="M13" i="25"/>
  <c r="M14" i="25"/>
  <c r="M12" i="25"/>
  <c r="J131" i="25"/>
  <c r="J132" i="25"/>
  <c r="J133" i="25"/>
  <c r="J134" i="25"/>
  <c r="J135" i="25"/>
  <c r="J136" i="25"/>
  <c r="J130" i="25"/>
  <c r="J122" i="25"/>
  <c r="J123" i="25"/>
  <c r="J124" i="25"/>
  <c r="J125" i="25"/>
  <c r="J126" i="25"/>
  <c r="J121" i="25"/>
  <c r="J96" i="25"/>
  <c r="J97" i="25"/>
  <c r="J98" i="25"/>
  <c r="J99" i="25"/>
  <c r="J100" i="25"/>
  <c r="J101" i="25"/>
  <c r="J102" i="25"/>
  <c r="J103" i="25"/>
  <c r="J104" i="25"/>
  <c r="J105" i="25"/>
  <c r="J106" i="25"/>
  <c r="J107" i="25"/>
  <c r="J108" i="25"/>
  <c r="J109" i="25"/>
  <c r="J110" i="25"/>
  <c r="J111" i="25"/>
  <c r="J112" i="25"/>
  <c r="J113" i="25"/>
  <c r="J95" i="25"/>
  <c r="L92" i="25"/>
  <c r="J89" i="25"/>
  <c r="J90" i="25"/>
  <c r="J91" i="25"/>
  <c r="J88" i="25"/>
  <c r="J82" i="25"/>
  <c r="J83" i="25"/>
  <c r="J84" i="25"/>
  <c r="J85" i="25"/>
  <c r="J81" i="25"/>
  <c r="J72" i="25"/>
  <c r="J73" i="25"/>
  <c r="J74" i="25"/>
  <c r="J75" i="25"/>
  <c r="J76" i="25"/>
  <c r="J71" i="25"/>
  <c r="N65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J49" i="25"/>
  <c r="J44" i="25"/>
  <c r="J32" i="25"/>
  <c r="J33" i="25"/>
  <c r="J34" i="25"/>
  <c r="J35" i="25"/>
  <c r="J36" i="25"/>
  <c r="J37" i="25"/>
  <c r="J38" i="25"/>
  <c r="J39" i="25"/>
  <c r="J40" i="25"/>
  <c r="J41" i="25"/>
  <c r="J31" i="25"/>
  <c r="J18" i="25"/>
  <c r="J19" i="25"/>
  <c r="J20" i="25"/>
  <c r="J21" i="25"/>
  <c r="J22" i="25"/>
  <c r="J23" i="25"/>
  <c r="J24" i="25"/>
  <c r="J25" i="25"/>
  <c r="J26" i="25"/>
  <c r="J27" i="25"/>
  <c r="J28" i="25"/>
  <c r="J17" i="25"/>
  <c r="J13" i="25"/>
  <c r="J14" i="25"/>
  <c r="J12" i="25"/>
  <c r="P114" i="20"/>
  <c r="M48" i="25" l="1"/>
  <c r="M87" i="25"/>
  <c r="M129" i="25"/>
  <c r="M70" i="25"/>
  <c r="M16" i="25"/>
  <c r="M30" i="25"/>
  <c r="M11" i="25"/>
  <c r="M120" i="25"/>
  <c r="L116" i="25"/>
  <c r="Q116" i="25" s="1"/>
  <c r="L115" i="25"/>
  <c r="L114" i="25"/>
  <c r="L85" i="25"/>
  <c r="Q85" i="25" s="1"/>
  <c r="L77" i="25"/>
  <c r="Q77" i="25" s="1"/>
  <c r="Q115" i="25"/>
  <c r="Q114" i="25"/>
  <c r="Q92" i="25"/>
  <c r="Q78" i="25"/>
  <c r="N116" i="25"/>
  <c r="O116" i="25" s="1"/>
  <c r="N115" i="25"/>
  <c r="O115" i="25" s="1"/>
  <c r="N114" i="25"/>
  <c r="O114" i="25" s="1"/>
  <c r="I114" i="25"/>
  <c r="I115" i="25"/>
  <c r="I116" i="25"/>
  <c r="N92" i="25"/>
  <c r="O92" i="25" s="1"/>
  <c r="I92" i="25"/>
  <c r="N85" i="25"/>
  <c r="O85" i="25" s="1"/>
  <c r="I85" i="25"/>
  <c r="N78" i="25"/>
  <c r="O78" i="25" s="1"/>
  <c r="N77" i="25"/>
  <c r="O77" i="25" s="1"/>
  <c r="I77" i="25"/>
  <c r="I78" i="25"/>
  <c r="N66" i="25"/>
  <c r="N64" i="25"/>
  <c r="L66" i="25"/>
  <c r="Q66" i="25" s="1"/>
  <c r="H66" i="25"/>
  <c r="L65" i="25"/>
  <c r="Q65" i="25" s="1"/>
  <c r="I65" i="25"/>
  <c r="H65" i="25"/>
  <c r="J45" i="25"/>
  <c r="L45" i="25" s="1"/>
  <c r="Q45" i="25" s="1"/>
  <c r="I45" i="25"/>
  <c r="H45" i="25"/>
  <c r="L136" i="25"/>
  <c r="H136" i="25"/>
  <c r="I136" i="25"/>
  <c r="L135" i="25"/>
  <c r="I135" i="25"/>
  <c r="H135" i="25"/>
  <c r="N135" i="25"/>
  <c r="L134" i="25"/>
  <c r="I134" i="25"/>
  <c r="H134" i="25"/>
  <c r="N134" i="25"/>
  <c r="L133" i="25"/>
  <c r="H133" i="25"/>
  <c r="N133" i="25"/>
  <c r="L132" i="25"/>
  <c r="H132" i="25"/>
  <c r="I132" i="25"/>
  <c r="L131" i="25"/>
  <c r="H131" i="25"/>
  <c r="N131" i="25"/>
  <c r="L130" i="25"/>
  <c r="H130" i="25"/>
  <c r="H129" i="25" s="1"/>
  <c r="I130" i="25"/>
  <c r="N127" i="25"/>
  <c r="L127" i="25"/>
  <c r="I127" i="25"/>
  <c r="H127" i="25"/>
  <c r="L126" i="25"/>
  <c r="H126" i="25"/>
  <c r="N126" i="25"/>
  <c r="L125" i="25"/>
  <c r="H125" i="25"/>
  <c r="N125" i="25"/>
  <c r="L124" i="25"/>
  <c r="H124" i="25"/>
  <c r="I124" i="25"/>
  <c r="L123" i="25"/>
  <c r="H123" i="25"/>
  <c r="N123" i="25"/>
  <c r="L122" i="25"/>
  <c r="H122" i="25"/>
  <c r="N122" i="25"/>
  <c r="L121" i="25"/>
  <c r="H121" i="25"/>
  <c r="N121" i="25"/>
  <c r="L113" i="25"/>
  <c r="Q113" i="25" s="1"/>
  <c r="H113" i="25"/>
  <c r="N113" i="25"/>
  <c r="L112" i="25"/>
  <c r="Q112" i="25" s="1"/>
  <c r="H112" i="25"/>
  <c r="N112" i="25"/>
  <c r="L111" i="25"/>
  <c r="Q111" i="25" s="1"/>
  <c r="H111" i="25"/>
  <c r="I111" i="25"/>
  <c r="L110" i="25"/>
  <c r="Q110" i="25" s="1"/>
  <c r="H110" i="25"/>
  <c r="N110" i="25"/>
  <c r="L109" i="25"/>
  <c r="Q109" i="25" s="1"/>
  <c r="H109" i="25"/>
  <c r="N109" i="25"/>
  <c r="L108" i="25"/>
  <c r="Q108" i="25" s="1"/>
  <c r="I108" i="25"/>
  <c r="H108" i="25"/>
  <c r="N108" i="25"/>
  <c r="L107" i="25"/>
  <c r="Q107" i="25" s="1"/>
  <c r="H107" i="25"/>
  <c r="I107" i="25"/>
  <c r="N106" i="25"/>
  <c r="L106" i="25"/>
  <c r="Q106" i="25" s="1"/>
  <c r="H106" i="25"/>
  <c r="I106" i="25"/>
  <c r="L105" i="25"/>
  <c r="Q105" i="25" s="1"/>
  <c r="H105" i="25"/>
  <c r="N105" i="25"/>
  <c r="L104" i="25"/>
  <c r="Q104" i="25" s="1"/>
  <c r="H104" i="25"/>
  <c r="N104" i="25"/>
  <c r="L103" i="25"/>
  <c r="Q103" i="25" s="1"/>
  <c r="H103" i="25"/>
  <c r="I103" i="25"/>
  <c r="L102" i="25"/>
  <c r="Q102" i="25" s="1"/>
  <c r="H102" i="25"/>
  <c r="I102" i="25"/>
  <c r="L101" i="25"/>
  <c r="Q101" i="25" s="1"/>
  <c r="H101" i="25"/>
  <c r="N101" i="25"/>
  <c r="L100" i="25"/>
  <c r="Q100" i="25" s="1"/>
  <c r="H100" i="25"/>
  <c r="N100" i="25"/>
  <c r="L99" i="25"/>
  <c r="Q99" i="25" s="1"/>
  <c r="H99" i="25"/>
  <c r="I99" i="25"/>
  <c r="L98" i="25"/>
  <c r="Q98" i="25" s="1"/>
  <c r="H98" i="25"/>
  <c r="I98" i="25"/>
  <c r="L97" i="25"/>
  <c r="Q97" i="25" s="1"/>
  <c r="H97" i="25"/>
  <c r="N97" i="25"/>
  <c r="N94" i="25" s="1"/>
  <c r="L96" i="25"/>
  <c r="Q96" i="25" s="1"/>
  <c r="H96" i="25"/>
  <c r="N96" i="25"/>
  <c r="L95" i="25"/>
  <c r="Q95" i="25" s="1"/>
  <c r="H95" i="25"/>
  <c r="I95" i="25"/>
  <c r="L91" i="25"/>
  <c r="Q91" i="25" s="1"/>
  <c r="H91" i="25"/>
  <c r="N91" i="25"/>
  <c r="L90" i="25"/>
  <c r="Q90" i="25" s="1"/>
  <c r="H90" i="25"/>
  <c r="I90" i="25"/>
  <c r="L89" i="25"/>
  <c r="Q89" i="25" s="1"/>
  <c r="H89" i="25"/>
  <c r="I89" i="25"/>
  <c r="L88" i="25"/>
  <c r="Q88" i="25" s="1"/>
  <c r="H88" i="25"/>
  <c r="N88" i="25"/>
  <c r="L84" i="25"/>
  <c r="Q84" i="25" s="1"/>
  <c r="H84" i="25"/>
  <c r="N84" i="25"/>
  <c r="N83" i="25"/>
  <c r="L83" i="25"/>
  <c r="Q83" i="25" s="1"/>
  <c r="H83" i="25"/>
  <c r="I83" i="25"/>
  <c r="L82" i="25"/>
  <c r="Q82" i="25" s="1"/>
  <c r="H82" i="25"/>
  <c r="N82" i="25"/>
  <c r="L81" i="25"/>
  <c r="Q81" i="25" s="1"/>
  <c r="H81" i="25"/>
  <c r="I81" i="25"/>
  <c r="L80" i="25"/>
  <c r="N76" i="25"/>
  <c r="L76" i="25"/>
  <c r="Q76" i="25" s="1"/>
  <c r="I76" i="25"/>
  <c r="H76" i="25"/>
  <c r="N75" i="25"/>
  <c r="L75" i="25"/>
  <c r="Q75" i="25" s="1"/>
  <c r="I75" i="25"/>
  <c r="H75" i="25"/>
  <c r="N74" i="25"/>
  <c r="L74" i="25"/>
  <c r="Q74" i="25" s="1"/>
  <c r="H74" i="25"/>
  <c r="I74" i="25"/>
  <c r="L73" i="25"/>
  <c r="Q73" i="25" s="1"/>
  <c r="H73" i="25"/>
  <c r="N73" i="25"/>
  <c r="L72" i="25"/>
  <c r="Q72" i="25" s="1"/>
  <c r="H72" i="25"/>
  <c r="N72" i="25"/>
  <c r="L71" i="25"/>
  <c r="Q71" i="25" s="1"/>
  <c r="H71" i="25"/>
  <c r="I71" i="25"/>
  <c r="L64" i="25"/>
  <c r="Q64" i="25" s="1"/>
  <c r="H64" i="25"/>
  <c r="N63" i="25"/>
  <c r="L63" i="25"/>
  <c r="Q63" i="25" s="1"/>
  <c r="I63" i="25"/>
  <c r="H63" i="25"/>
  <c r="N62" i="25"/>
  <c r="L62" i="25"/>
  <c r="Q62" i="25" s="1"/>
  <c r="I62" i="25"/>
  <c r="H62" i="25"/>
  <c r="L61" i="25"/>
  <c r="Q61" i="25" s="1"/>
  <c r="H61" i="25"/>
  <c r="N61" i="25"/>
  <c r="L60" i="25"/>
  <c r="Q60" i="25" s="1"/>
  <c r="H60" i="25"/>
  <c r="I60" i="25"/>
  <c r="L59" i="25"/>
  <c r="Q59" i="25" s="1"/>
  <c r="H59" i="25"/>
  <c r="N59" i="25"/>
  <c r="L58" i="25"/>
  <c r="Q58" i="25" s="1"/>
  <c r="H58" i="25"/>
  <c r="I58" i="25"/>
  <c r="L57" i="25"/>
  <c r="Q57" i="25" s="1"/>
  <c r="H57" i="25"/>
  <c r="I57" i="25"/>
  <c r="N56" i="25"/>
  <c r="L56" i="25"/>
  <c r="Q56" i="25" s="1"/>
  <c r="H56" i="25"/>
  <c r="I56" i="25"/>
  <c r="L55" i="25"/>
  <c r="Q55" i="25" s="1"/>
  <c r="H55" i="25"/>
  <c r="N55" i="25"/>
  <c r="L54" i="25"/>
  <c r="Q54" i="25" s="1"/>
  <c r="H54" i="25"/>
  <c r="I54" i="25"/>
  <c r="L53" i="25"/>
  <c r="Q53" i="25" s="1"/>
  <c r="H53" i="25"/>
  <c r="N53" i="25"/>
  <c r="L52" i="25"/>
  <c r="Q52" i="25" s="1"/>
  <c r="H52" i="25"/>
  <c r="I52" i="25"/>
  <c r="L51" i="25"/>
  <c r="Q51" i="25" s="1"/>
  <c r="H51" i="25"/>
  <c r="N51" i="25"/>
  <c r="L50" i="25"/>
  <c r="Q50" i="25" s="1"/>
  <c r="N50" i="25"/>
  <c r="D50" i="25"/>
  <c r="H50" i="25" s="1"/>
  <c r="L49" i="25"/>
  <c r="Q49" i="25" s="1"/>
  <c r="H49" i="25"/>
  <c r="N49" i="25"/>
  <c r="L44" i="25"/>
  <c r="Q44" i="25" s="1"/>
  <c r="H44" i="25"/>
  <c r="H43" i="25" s="1"/>
  <c r="I44" i="25"/>
  <c r="N41" i="25"/>
  <c r="L41" i="25"/>
  <c r="Q41" i="25" s="1"/>
  <c r="I41" i="25"/>
  <c r="H41" i="25"/>
  <c r="O40" i="25"/>
  <c r="L40" i="25"/>
  <c r="H40" i="25"/>
  <c r="I40" i="25"/>
  <c r="L39" i="25"/>
  <c r="Q39" i="25" s="1"/>
  <c r="H39" i="25"/>
  <c r="N39" i="25"/>
  <c r="O39" i="25" s="1"/>
  <c r="L38" i="25"/>
  <c r="Q38" i="25" s="1"/>
  <c r="H38" i="25"/>
  <c r="I38" i="25"/>
  <c r="L37" i="25"/>
  <c r="Q37" i="25" s="1"/>
  <c r="H37" i="25"/>
  <c r="N37" i="25"/>
  <c r="H36" i="25"/>
  <c r="I36" i="25"/>
  <c r="N35" i="25"/>
  <c r="H35" i="25"/>
  <c r="I35" i="25"/>
  <c r="H34" i="25"/>
  <c r="N34" i="25"/>
  <c r="H33" i="25"/>
  <c r="H32" i="25"/>
  <c r="I32" i="25"/>
  <c r="H31" i="25"/>
  <c r="I31" i="25"/>
  <c r="N28" i="25"/>
  <c r="L28" i="25"/>
  <c r="Q28" i="25" s="1"/>
  <c r="I28" i="25"/>
  <c r="H28" i="25"/>
  <c r="O27" i="25"/>
  <c r="L27" i="25"/>
  <c r="Q27" i="25" s="1"/>
  <c r="I27" i="25"/>
  <c r="H27" i="25"/>
  <c r="L26" i="25"/>
  <c r="Q26" i="25" s="1"/>
  <c r="H26" i="25"/>
  <c r="N26" i="25"/>
  <c r="L25" i="25"/>
  <c r="Q25" i="25" s="1"/>
  <c r="H25" i="25"/>
  <c r="I25" i="25"/>
  <c r="L24" i="25"/>
  <c r="Q24" i="25" s="1"/>
  <c r="H24" i="25"/>
  <c r="N24" i="25"/>
  <c r="L23" i="25"/>
  <c r="Q23" i="25" s="1"/>
  <c r="H23" i="25"/>
  <c r="I23" i="25"/>
  <c r="L22" i="25"/>
  <c r="Q22" i="25" s="1"/>
  <c r="H22" i="25"/>
  <c r="N22" i="25"/>
  <c r="N21" i="25"/>
  <c r="L21" i="25"/>
  <c r="Q21" i="25" s="1"/>
  <c r="H21" i="25"/>
  <c r="I21" i="25"/>
  <c r="L20" i="25"/>
  <c r="Q20" i="25" s="1"/>
  <c r="H20" i="25"/>
  <c r="N20" i="25"/>
  <c r="L19" i="25"/>
  <c r="Q19" i="25" s="1"/>
  <c r="H19" i="25"/>
  <c r="N19" i="25"/>
  <c r="L18" i="25"/>
  <c r="Q18" i="25" s="1"/>
  <c r="H18" i="25"/>
  <c r="N18" i="25"/>
  <c r="L17" i="25"/>
  <c r="Q17" i="25" s="1"/>
  <c r="H17" i="25"/>
  <c r="I17" i="25"/>
  <c r="N14" i="25"/>
  <c r="L14" i="25"/>
  <c r="O14" i="25" s="1"/>
  <c r="I14" i="25"/>
  <c r="H14" i="25"/>
  <c r="L13" i="25"/>
  <c r="Q13" i="25" s="1"/>
  <c r="H13" i="25"/>
  <c r="N13" i="25"/>
  <c r="L12" i="25"/>
  <c r="Q12" i="25" s="1"/>
  <c r="I12" i="25"/>
  <c r="H12" i="25"/>
  <c r="N12" i="25"/>
  <c r="N48" i="25" l="1"/>
  <c r="I43" i="25"/>
  <c r="I138" i="25" s="1"/>
  <c r="P116" i="25"/>
  <c r="Q14" i="25"/>
  <c r="P78" i="25"/>
  <c r="P114" i="25"/>
  <c r="P92" i="25"/>
  <c r="P85" i="25"/>
  <c r="I96" i="25"/>
  <c r="O135" i="25"/>
  <c r="P135" i="25" s="1"/>
  <c r="I20" i="25"/>
  <c r="I133" i="25"/>
  <c r="N130" i="25"/>
  <c r="O133" i="25"/>
  <c r="I26" i="25"/>
  <c r="H120" i="25"/>
  <c r="O74" i="25"/>
  <c r="P74" i="25" s="1"/>
  <c r="I100" i="25"/>
  <c r="O136" i="25"/>
  <c r="P136" i="25" s="1"/>
  <c r="N44" i="25"/>
  <c r="O134" i="25"/>
  <c r="P134" i="25" s="1"/>
  <c r="I125" i="25"/>
  <c r="P77" i="25"/>
  <c r="H11" i="25"/>
  <c r="I84" i="25"/>
  <c r="I104" i="25"/>
  <c r="I72" i="25"/>
  <c r="H80" i="25"/>
  <c r="I24" i="25"/>
  <c r="I112" i="25"/>
  <c r="O124" i="25"/>
  <c r="P124" i="25" s="1"/>
  <c r="I22" i="25"/>
  <c r="N38" i="25"/>
  <c r="O38" i="25" s="1"/>
  <c r="P38" i="25" s="1"/>
  <c r="I110" i="25"/>
  <c r="O131" i="25"/>
  <c r="I131" i="25"/>
  <c r="N17" i="25"/>
  <c r="O17" i="25" s="1"/>
  <c r="P17" i="25" s="1"/>
  <c r="I34" i="25"/>
  <c r="N36" i="25"/>
  <c r="O36" i="25" s="1"/>
  <c r="P36" i="25" s="1"/>
  <c r="N102" i="25"/>
  <c r="O102" i="25" s="1"/>
  <c r="P102" i="25" s="1"/>
  <c r="I18" i="25"/>
  <c r="I82" i="25"/>
  <c r="N89" i="25"/>
  <c r="O89" i="25" s="1"/>
  <c r="P89" i="25" s="1"/>
  <c r="I123" i="25"/>
  <c r="N25" i="25"/>
  <c r="O25" i="25" s="1"/>
  <c r="P25" i="25" s="1"/>
  <c r="N32" i="25"/>
  <c r="O32" i="25" s="1"/>
  <c r="P32" i="25" s="1"/>
  <c r="I37" i="25"/>
  <c r="O123" i="25"/>
  <c r="O132" i="25"/>
  <c r="P132" i="25" s="1"/>
  <c r="I91" i="25"/>
  <c r="H30" i="25"/>
  <c r="O130" i="25"/>
  <c r="P130" i="25" s="1"/>
  <c r="N98" i="25"/>
  <c r="O98" i="25" s="1"/>
  <c r="P98" i="25" s="1"/>
  <c r="I121" i="25"/>
  <c r="P115" i="25"/>
  <c r="O110" i="25"/>
  <c r="O106" i="25"/>
  <c r="P106" i="25" s="1"/>
  <c r="O75" i="25"/>
  <c r="P75" i="25" s="1"/>
  <c r="O34" i="25"/>
  <c r="I50" i="25"/>
  <c r="H94" i="25"/>
  <c r="H87" i="25"/>
  <c r="O13" i="25"/>
  <c r="I61" i="25"/>
  <c r="O50" i="25"/>
  <c r="I66" i="25"/>
  <c r="N57" i="25"/>
  <c r="O57" i="25" s="1"/>
  <c r="P57" i="25" s="1"/>
  <c r="N52" i="25"/>
  <c r="O52" i="25" s="1"/>
  <c r="P52" i="25" s="1"/>
  <c r="O83" i="25"/>
  <c r="P83" i="25" s="1"/>
  <c r="O55" i="25"/>
  <c r="O101" i="25"/>
  <c r="N60" i="25"/>
  <c r="O60" i="25" s="1"/>
  <c r="P60" i="25" s="1"/>
  <c r="I53" i="25"/>
  <c r="O100" i="25"/>
  <c r="O113" i="25"/>
  <c r="O19" i="25"/>
  <c r="O66" i="25"/>
  <c r="H70" i="25"/>
  <c r="I64" i="25"/>
  <c r="P65" i="25"/>
  <c r="O91" i="25"/>
  <c r="P91" i="25" s="1"/>
  <c r="O112" i="25"/>
  <c r="O61" i="25"/>
  <c r="O37" i="25"/>
  <c r="O127" i="25"/>
  <c r="P127" i="25" s="1"/>
  <c r="O35" i="25"/>
  <c r="P35" i="25" s="1"/>
  <c r="M80" i="25"/>
  <c r="M138" i="25" s="1"/>
  <c r="O53" i="25"/>
  <c r="O59" i="25"/>
  <c r="O82" i="25"/>
  <c r="O126" i="25"/>
  <c r="O122" i="25"/>
  <c r="O24" i="25"/>
  <c r="H48" i="25"/>
  <c r="N43" i="25"/>
  <c r="P27" i="25"/>
  <c r="O21" i="25"/>
  <c r="P21" i="25" s="1"/>
  <c r="O76" i="25"/>
  <c r="P76" i="25" s="1"/>
  <c r="O84" i="25"/>
  <c r="P84" i="25" s="1"/>
  <c r="L33" i="25"/>
  <c r="Q33" i="25" s="1"/>
  <c r="L31" i="25"/>
  <c r="Q31" i="25" s="1"/>
  <c r="O28" i="25"/>
  <c r="P28" i="25" s="1"/>
  <c r="O56" i="25"/>
  <c r="P56" i="25" s="1"/>
  <c r="O109" i="25"/>
  <c r="O73" i="25"/>
  <c r="O105" i="25"/>
  <c r="O125" i="25"/>
  <c r="O22" i="25"/>
  <c r="O20" i="25"/>
  <c r="O41" i="25"/>
  <c r="P41" i="25" s="1"/>
  <c r="O26" i="25"/>
  <c r="P26" i="25" s="1"/>
  <c r="N33" i="25"/>
  <c r="O33" i="25" s="1"/>
  <c r="O63" i="25"/>
  <c r="P63" i="25" s="1"/>
  <c r="O96" i="25"/>
  <c r="L32" i="25"/>
  <c r="Q32" i="25" s="1"/>
  <c r="O97" i="25"/>
  <c r="O94" i="25" s="1"/>
  <c r="O108" i="25"/>
  <c r="P108" i="25" s="1"/>
  <c r="O18" i="25"/>
  <c r="O51" i="25"/>
  <c r="O62" i="25"/>
  <c r="P62" i="25" s="1"/>
  <c r="O64" i="25"/>
  <c r="O72" i="25"/>
  <c r="O104" i="25"/>
  <c r="H16" i="25"/>
  <c r="O49" i="25"/>
  <c r="O88" i="25"/>
  <c r="P14" i="25"/>
  <c r="O12" i="25"/>
  <c r="N11" i="25"/>
  <c r="P40" i="25"/>
  <c r="O121" i="25"/>
  <c r="I19" i="25"/>
  <c r="N31" i="25"/>
  <c r="L36" i="25"/>
  <c r="Q36" i="25" s="1"/>
  <c r="I49" i="25"/>
  <c r="I48" i="25" s="1"/>
  <c r="N23" i="25"/>
  <c r="O23" i="25" s="1"/>
  <c r="P23" i="25" s="1"/>
  <c r="L35" i="25"/>
  <c r="Q35" i="25" s="1"/>
  <c r="N54" i="25"/>
  <c r="O54" i="25" s="1"/>
  <c r="P54" i="25" s="1"/>
  <c r="N58" i="25"/>
  <c r="O58" i="25" s="1"/>
  <c r="P58" i="25" s="1"/>
  <c r="N81" i="25"/>
  <c r="N80" i="25" s="1"/>
  <c r="N132" i="25"/>
  <c r="N136" i="25"/>
  <c r="N71" i="25"/>
  <c r="N70" i="25" s="1"/>
  <c r="N90" i="25"/>
  <c r="N95" i="25"/>
  <c r="N99" i="25"/>
  <c r="O99" i="25" s="1"/>
  <c r="P99" i="25" s="1"/>
  <c r="N103" i="25"/>
  <c r="O103" i="25" s="1"/>
  <c r="P103" i="25" s="1"/>
  <c r="N107" i="25"/>
  <c r="O107" i="25" s="1"/>
  <c r="P107" i="25" s="1"/>
  <c r="N111" i="25"/>
  <c r="O111" i="25" s="1"/>
  <c r="P111" i="25" s="1"/>
  <c r="N124" i="25"/>
  <c r="N120" i="25" s="1"/>
  <c r="I33" i="25"/>
  <c r="L34" i="25"/>
  <c r="Q34" i="25" s="1"/>
  <c r="I73" i="25"/>
  <c r="I70" i="25" s="1"/>
  <c r="I88" i="25"/>
  <c r="I87" i="25" s="1"/>
  <c r="I97" i="25"/>
  <c r="I101" i="25"/>
  <c r="I105" i="25"/>
  <c r="I109" i="25"/>
  <c r="I113" i="25"/>
  <c r="I122" i="25"/>
  <c r="I126" i="25"/>
  <c r="I13" i="25"/>
  <c r="I51" i="25"/>
  <c r="I55" i="25"/>
  <c r="I59" i="25"/>
  <c r="N107" i="20"/>
  <c r="N108" i="20"/>
  <c r="N109" i="20"/>
  <c r="N110" i="20"/>
  <c r="N111" i="20"/>
  <c r="N112" i="20"/>
  <c r="N106" i="20"/>
  <c r="N99" i="20"/>
  <c r="N100" i="20"/>
  <c r="N101" i="20"/>
  <c r="N102" i="20"/>
  <c r="N103" i="20"/>
  <c r="N104" i="20"/>
  <c r="N98" i="20"/>
  <c r="N79" i="20"/>
  <c r="N80" i="20"/>
  <c r="N81" i="20"/>
  <c r="N82" i="20"/>
  <c r="N83" i="20"/>
  <c r="N84" i="20"/>
  <c r="N85" i="20"/>
  <c r="N86" i="20"/>
  <c r="N87" i="20"/>
  <c r="N88" i="20"/>
  <c r="N89" i="20"/>
  <c r="N90" i="20"/>
  <c r="N91" i="20"/>
  <c r="N92" i="20"/>
  <c r="N93" i="20"/>
  <c r="N94" i="20"/>
  <c r="N95" i="20"/>
  <c r="N96" i="20"/>
  <c r="N78" i="20"/>
  <c r="N74" i="20"/>
  <c r="N75" i="20"/>
  <c r="N76" i="20"/>
  <c r="N73" i="20"/>
  <c r="N69" i="20"/>
  <c r="N70" i="20"/>
  <c r="N71" i="20"/>
  <c r="N68" i="20"/>
  <c r="N62" i="20"/>
  <c r="N63" i="20"/>
  <c r="N64" i="20"/>
  <c r="N65" i="20"/>
  <c r="N66" i="20"/>
  <c r="N61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43" i="20"/>
  <c r="N41" i="20"/>
  <c r="N35" i="20"/>
  <c r="N36" i="20"/>
  <c r="N37" i="20"/>
  <c r="N38" i="20"/>
  <c r="N39" i="20"/>
  <c r="N30" i="20"/>
  <c r="N31" i="20"/>
  <c r="N32" i="20"/>
  <c r="N33" i="20"/>
  <c r="N34" i="20"/>
  <c r="N29" i="20"/>
  <c r="N17" i="20"/>
  <c r="N18" i="20"/>
  <c r="N19" i="20"/>
  <c r="N20" i="20"/>
  <c r="N21" i="20"/>
  <c r="N22" i="20"/>
  <c r="N23" i="20"/>
  <c r="N24" i="20"/>
  <c r="N25" i="20"/>
  <c r="N26" i="20"/>
  <c r="N27" i="20"/>
  <c r="N16" i="20"/>
  <c r="N13" i="20"/>
  <c r="N14" i="20"/>
  <c r="P123" i="18"/>
  <c r="N106" i="18"/>
  <c r="N107" i="18"/>
  <c r="N108" i="18"/>
  <c r="N109" i="18"/>
  <c r="N110" i="18"/>
  <c r="N111" i="18"/>
  <c r="N105" i="18"/>
  <c r="N98" i="18"/>
  <c r="N96" i="18" s="1"/>
  <c r="N99" i="18"/>
  <c r="R99" i="18" s="1"/>
  <c r="N100" i="18"/>
  <c r="R100" i="18" s="1"/>
  <c r="N101" i="18"/>
  <c r="R101" i="18" s="1"/>
  <c r="N102" i="18"/>
  <c r="N97" i="18"/>
  <c r="N78" i="18"/>
  <c r="R78" i="18" s="1"/>
  <c r="N79" i="18"/>
  <c r="R79" i="18" s="1"/>
  <c r="N80" i="18"/>
  <c r="N81" i="18"/>
  <c r="N82" i="18"/>
  <c r="N83" i="18"/>
  <c r="R83" i="18" s="1"/>
  <c r="N84" i="18"/>
  <c r="R84" i="18" s="1"/>
  <c r="N85" i="18"/>
  <c r="R85" i="18" s="1"/>
  <c r="N86" i="18"/>
  <c r="R86" i="18" s="1"/>
  <c r="N87" i="18"/>
  <c r="R87" i="18" s="1"/>
  <c r="N88" i="18"/>
  <c r="R88" i="18" s="1"/>
  <c r="N89" i="18"/>
  <c r="R89" i="18" s="1"/>
  <c r="N90" i="18"/>
  <c r="R90" i="18" s="1"/>
  <c r="N91" i="18"/>
  <c r="R91" i="18" s="1"/>
  <c r="N92" i="18"/>
  <c r="N93" i="18"/>
  <c r="N94" i="18"/>
  <c r="N95" i="18"/>
  <c r="R95" i="18" s="1"/>
  <c r="N77" i="18"/>
  <c r="N73" i="18"/>
  <c r="N74" i="18"/>
  <c r="N75" i="18"/>
  <c r="N72" i="18"/>
  <c r="R72" i="18" s="1"/>
  <c r="N68" i="18"/>
  <c r="R68" i="18" s="1"/>
  <c r="N69" i="18"/>
  <c r="R69" i="18" s="1"/>
  <c r="N70" i="18"/>
  <c r="R70" i="18" s="1"/>
  <c r="N67" i="18"/>
  <c r="N65" i="18"/>
  <c r="N64" i="18"/>
  <c r="R64" i="18"/>
  <c r="N63" i="18"/>
  <c r="R63" i="18" s="1"/>
  <c r="N62" i="18"/>
  <c r="R62" i="18" s="1"/>
  <c r="N61" i="18"/>
  <c r="R61" i="18" s="1"/>
  <c r="N60" i="18"/>
  <c r="N58" i="18"/>
  <c r="N57" i="18"/>
  <c r="N56" i="18"/>
  <c r="N55" i="18"/>
  <c r="N54" i="18"/>
  <c r="N53" i="18"/>
  <c r="N52" i="18"/>
  <c r="N51" i="18"/>
  <c r="R51" i="18" s="1"/>
  <c r="N50" i="18"/>
  <c r="N49" i="18"/>
  <c r="R49" i="18" s="1"/>
  <c r="N48" i="18"/>
  <c r="R48" i="18" s="1"/>
  <c r="N47" i="18"/>
  <c r="R47" i="18" s="1"/>
  <c r="N46" i="18"/>
  <c r="R46" i="18" s="1"/>
  <c r="N45" i="18"/>
  <c r="R45" i="18" s="1"/>
  <c r="N44" i="18"/>
  <c r="N43" i="18"/>
  <c r="R43" i="18" s="1"/>
  <c r="N41" i="18"/>
  <c r="N30" i="18"/>
  <c r="N31" i="18"/>
  <c r="R31" i="18" s="1"/>
  <c r="N32" i="18"/>
  <c r="R32" i="18" s="1"/>
  <c r="N33" i="18"/>
  <c r="R33" i="18" s="1"/>
  <c r="N34" i="18"/>
  <c r="N35" i="18"/>
  <c r="N36" i="18"/>
  <c r="N37" i="18"/>
  <c r="R37" i="18" s="1"/>
  <c r="N38" i="18"/>
  <c r="R38" i="18" s="1"/>
  <c r="N29" i="18"/>
  <c r="R29" i="18" s="1"/>
  <c r="N25" i="18"/>
  <c r="N24" i="18"/>
  <c r="R24" i="18" s="1"/>
  <c r="N23" i="18"/>
  <c r="N22" i="18"/>
  <c r="R22" i="18" s="1"/>
  <c r="N21" i="18"/>
  <c r="R21" i="18" s="1"/>
  <c r="N20" i="18"/>
  <c r="R20" i="18" s="1"/>
  <c r="N19" i="18"/>
  <c r="N18" i="18"/>
  <c r="N17" i="18"/>
  <c r="N16" i="18"/>
  <c r="R16" i="18" s="1"/>
  <c r="N14" i="18"/>
  <c r="N13" i="18"/>
  <c r="R105" i="18"/>
  <c r="R102" i="18"/>
  <c r="R97" i="18"/>
  <c r="R80" i="18"/>
  <c r="R81" i="18"/>
  <c r="R82" i="18"/>
  <c r="R92" i="18"/>
  <c r="R93" i="18"/>
  <c r="R94" i="18"/>
  <c r="R77" i="18"/>
  <c r="R73" i="18"/>
  <c r="R74" i="18"/>
  <c r="R75" i="18"/>
  <c r="R67" i="18"/>
  <c r="R44" i="18"/>
  <c r="R50" i="18"/>
  <c r="R52" i="18"/>
  <c r="R53" i="18"/>
  <c r="R54" i="18"/>
  <c r="R55" i="18"/>
  <c r="R56" i="18"/>
  <c r="R57" i="18"/>
  <c r="R58" i="18"/>
  <c r="R60" i="18"/>
  <c r="R65" i="18"/>
  <c r="R41" i="18"/>
  <c r="R30" i="18"/>
  <c r="R34" i="18"/>
  <c r="R35" i="18"/>
  <c r="R36" i="18"/>
  <c r="R17" i="18"/>
  <c r="R18" i="18"/>
  <c r="R19" i="18"/>
  <c r="R23" i="18"/>
  <c r="R25" i="18"/>
  <c r="R26" i="18"/>
  <c r="R27" i="18"/>
  <c r="R13" i="18"/>
  <c r="R14" i="18"/>
  <c r="R12" i="18"/>
  <c r="P122" i="18"/>
  <c r="Q121" i="16"/>
  <c r="P121" i="16"/>
  <c r="N37" i="16"/>
  <c r="R37" i="16" s="1"/>
  <c r="M37" i="16"/>
  <c r="R38" i="16"/>
  <c r="R36" i="16"/>
  <c r="R35" i="16"/>
  <c r="R34" i="16"/>
  <c r="R33" i="16"/>
  <c r="R32" i="16"/>
  <c r="R31" i="16"/>
  <c r="R30" i="16"/>
  <c r="R29" i="16"/>
  <c r="R102" i="16"/>
  <c r="R95" i="16"/>
  <c r="R75" i="16"/>
  <c r="R70" i="16"/>
  <c r="R65" i="16"/>
  <c r="R58" i="16"/>
  <c r="R53" i="16"/>
  <c r="R41" i="16"/>
  <c r="R39" i="16"/>
  <c r="R15" i="16"/>
  <c r="R11" i="16"/>
  <c r="N109" i="16"/>
  <c r="N108" i="16"/>
  <c r="N107" i="16"/>
  <c r="N106" i="16"/>
  <c r="N105" i="16"/>
  <c r="N104" i="16"/>
  <c r="N103" i="16"/>
  <c r="N101" i="16"/>
  <c r="N100" i="16"/>
  <c r="N99" i="16"/>
  <c r="N98" i="16"/>
  <c r="N97" i="16"/>
  <c r="N96" i="16"/>
  <c r="N94" i="16"/>
  <c r="N93" i="16"/>
  <c r="N92" i="16"/>
  <c r="N91" i="16"/>
  <c r="N90" i="16"/>
  <c r="N89" i="16"/>
  <c r="N88" i="16"/>
  <c r="N87" i="16"/>
  <c r="N86" i="16"/>
  <c r="N85" i="16"/>
  <c r="N84" i="16"/>
  <c r="N83" i="16"/>
  <c r="N82" i="16"/>
  <c r="N81" i="16"/>
  <c r="N80" i="16"/>
  <c r="N79" i="16"/>
  <c r="N78" i="16"/>
  <c r="N77" i="16"/>
  <c r="N76" i="16"/>
  <c r="N74" i="16"/>
  <c r="N73" i="16"/>
  <c r="N72" i="16"/>
  <c r="N71" i="16"/>
  <c r="N69" i="16"/>
  <c r="N68" i="16"/>
  <c r="N67" i="16"/>
  <c r="N66" i="16"/>
  <c r="N64" i="16"/>
  <c r="N63" i="16"/>
  <c r="N62" i="16"/>
  <c r="N61" i="16"/>
  <c r="N60" i="16"/>
  <c r="N59" i="16"/>
  <c r="N57" i="16"/>
  <c r="N56" i="16"/>
  <c r="N55" i="16"/>
  <c r="N54" i="16"/>
  <c r="N53" i="16"/>
  <c r="N52" i="16"/>
  <c r="N51" i="16"/>
  <c r="N50" i="16"/>
  <c r="N49" i="16"/>
  <c r="N48" i="16"/>
  <c r="N47" i="16"/>
  <c r="N46" i="16"/>
  <c r="N45" i="16"/>
  <c r="N44" i="16"/>
  <c r="N43" i="16"/>
  <c r="N42" i="16"/>
  <c r="N40" i="16"/>
  <c r="N38" i="16"/>
  <c r="N36" i="16"/>
  <c r="N35" i="16"/>
  <c r="N34" i="16"/>
  <c r="N33" i="16"/>
  <c r="N32" i="16"/>
  <c r="N31" i="16"/>
  <c r="N30" i="16"/>
  <c r="N29" i="16"/>
  <c r="N21" i="16"/>
  <c r="N22" i="16"/>
  <c r="N23" i="16"/>
  <c r="N24" i="16"/>
  <c r="N25" i="16"/>
  <c r="N26" i="16"/>
  <c r="N27" i="16"/>
  <c r="N17" i="16"/>
  <c r="N18" i="16"/>
  <c r="N19" i="16"/>
  <c r="N20" i="16"/>
  <c r="N16" i="16"/>
  <c r="N13" i="16"/>
  <c r="N14" i="16"/>
  <c r="N12" i="16"/>
  <c r="P120" i="16"/>
  <c r="P14" i="16"/>
  <c r="P123" i="14"/>
  <c r="P122" i="14"/>
  <c r="P121" i="14"/>
  <c r="Q122" i="13"/>
  <c r="P122" i="13"/>
  <c r="P121" i="13"/>
  <c r="P122" i="10"/>
  <c r="P121" i="10"/>
  <c r="O111" i="8"/>
  <c r="O48" i="25" l="1"/>
  <c r="O45" i="25"/>
  <c r="P110" i="25"/>
  <c r="O44" i="25"/>
  <c r="P96" i="25"/>
  <c r="I80" i="25"/>
  <c r="P125" i="25"/>
  <c r="P37" i="25"/>
  <c r="P131" i="25"/>
  <c r="I129" i="25"/>
  <c r="N129" i="25"/>
  <c r="O129" i="25"/>
  <c r="I16" i="25"/>
  <c r="P133" i="25"/>
  <c r="P104" i="25"/>
  <c r="P39" i="25"/>
  <c r="P72" i="25"/>
  <c r="P24" i="25"/>
  <c r="P100" i="25"/>
  <c r="P123" i="25"/>
  <c r="P18" i="25"/>
  <c r="P20" i="25"/>
  <c r="P82" i="25"/>
  <c r="P22" i="25"/>
  <c r="P112" i="25"/>
  <c r="P34" i="25"/>
  <c r="O90" i="25"/>
  <c r="P90" i="25" s="1"/>
  <c r="N87" i="25"/>
  <c r="N16" i="25"/>
  <c r="P113" i="25"/>
  <c r="P50" i="25"/>
  <c r="P61" i="25"/>
  <c r="P55" i="25"/>
  <c r="H138" i="25"/>
  <c r="P101" i="25"/>
  <c r="O11" i="25"/>
  <c r="P66" i="25"/>
  <c r="P105" i="25"/>
  <c r="P19" i="25"/>
  <c r="P53" i="25"/>
  <c r="P64" i="25"/>
  <c r="O120" i="25"/>
  <c r="P59" i="25"/>
  <c r="P73" i="25"/>
  <c r="P51" i="25"/>
  <c r="P33" i="25"/>
  <c r="P121" i="25"/>
  <c r="P126" i="25"/>
  <c r="P109" i="25"/>
  <c r="O16" i="25"/>
  <c r="P97" i="25"/>
  <c r="P94" i="25" s="1"/>
  <c r="P13" i="25"/>
  <c r="I11" i="25"/>
  <c r="P122" i="25"/>
  <c r="I120" i="25"/>
  <c r="O31" i="25"/>
  <c r="N30" i="25"/>
  <c r="P88" i="25"/>
  <c r="P12" i="25"/>
  <c r="P49" i="25"/>
  <c r="O95" i="25"/>
  <c r="O71" i="25"/>
  <c r="O70" i="25" s="1"/>
  <c r="O81" i="25"/>
  <c r="O80" i="25" s="1"/>
  <c r="R98" i="18"/>
  <c r="N28" i="16"/>
  <c r="R28" i="16" s="1"/>
  <c r="O42" i="20"/>
  <c r="M59" i="20"/>
  <c r="P45" i="25" l="1"/>
  <c r="M45" i="26"/>
  <c r="P48" i="25"/>
  <c r="P44" i="25"/>
  <c r="P43" i="25" s="1"/>
  <c r="O43" i="25"/>
  <c r="N138" i="25"/>
  <c r="N6" i="25" s="1"/>
  <c r="P129" i="25"/>
  <c r="L6" i="25"/>
  <c r="P16" i="25"/>
  <c r="P87" i="25"/>
  <c r="O87" i="25"/>
  <c r="P120" i="25"/>
  <c r="P11" i="25"/>
  <c r="P71" i="25"/>
  <c r="P70" i="25" s="1"/>
  <c r="P81" i="25"/>
  <c r="P80" i="25" s="1"/>
  <c r="O30" i="25"/>
  <c r="P31" i="25"/>
  <c r="P30" i="25" s="1"/>
  <c r="P95" i="25"/>
  <c r="M67" i="20"/>
  <c r="K72" i="20"/>
  <c r="K103" i="18"/>
  <c r="M103" i="18" s="1"/>
  <c r="K104" i="20" s="1"/>
  <c r="M104" i="20" s="1"/>
  <c r="K39" i="18"/>
  <c r="K14" i="18"/>
  <c r="M14" i="18" s="1"/>
  <c r="K14" i="20" s="1"/>
  <c r="M14" i="20" s="1"/>
  <c r="M109" i="16"/>
  <c r="K111" i="18" s="1"/>
  <c r="M111" i="18" s="1"/>
  <c r="K112" i="20" s="1"/>
  <c r="M112" i="20" s="1"/>
  <c r="M104" i="16"/>
  <c r="K106" i="18" s="1"/>
  <c r="M106" i="18" s="1"/>
  <c r="K107" i="20" s="1"/>
  <c r="M107" i="20" s="1"/>
  <c r="M103" i="16"/>
  <c r="M101" i="16"/>
  <c r="M100" i="16"/>
  <c r="M89" i="16"/>
  <c r="K90" i="18" s="1"/>
  <c r="M90" i="18" s="1"/>
  <c r="K91" i="20" s="1"/>
  <c r="M91" i="20" s="1"/>
  <c r="M86" i="16"/>
  <c r="K87" i="18" s="1"/>
  <c r="M87" i="18" s="1"/>
  <c r="K88" i="20" s="1"/>
  <c r="M88" i="20" s="1"/>
  <c r="M81" i="16"/>
  <c r="M74" i="16"/>
  <c r="K75" i="18" s="1"/>
  <c r="M68" i="16"/>
  <c r="M67" i="16"/>
  <c r="M66" i="16"/>
  <c r="K67" i="18" s="1"/>
  <c r="M67" i="18" s="1"/>
  <c r="K68" i="20" s="1"/>
  <c r="M68" i="20" s="1"/>
  <c r="M62" i="16"/>
  <c r="K63" i="18" s="1"/>
  <c r="M63" i="18" s="1"/>
  <c r="K64" i="20" s="1"/>
  <c r="M64" i="20" s="1"/>
  <c r="M57" i="16"/>
  <c r="M56" i="16"/>
  <c r="M53" i="16"/>
  <c r="K54" i="18" s="1"/>
  <c r="M54" i="18" s="1"/>
  <c r="K54" i="20" s="1"/>
  <c r="M54" i="20" s="1"/>
  <c r="M45" i="16"/>
  <c r="M44" i="16"/>
  <c r="K45" i="18" s="1"/>
  <c r="M45" i="18" s="1"/>
  <c r="K45" i="20" s="1"/>
  <c r="M45" i="20" s="1"/>
  <c r="M35" i="16"/>
  <c r="K35" i="18" s="1"/>
  <c r="M35" i="18" s="1"/>
  <c r="K35" i="20" s="1"/>
  <c r="M35" i="20" s="1"/>
  <c r="M24" i="16"/>
  <c r="K24" i="18" s="1"/>
  <c r="M24" i="18" s="1"/>
  <c r="K24" i="20" s="1"/>
  <c r="M24" i="20" s="1"/>
  <c r="M23" i="16"/>
  <c r="M19" i="16"/>
  <c r="M18" i="16"/>
  <c r="K18" i="18" s="1"/>
  <c r="M18" i="18" s="1"/>
  <c r="K18" i="20" s="1"/>
  <c r="M18" i="20" s="1"/>
  <c r="M14" i="16"/>
  <c r="M13" i="16"/>
  <c r="K104" i="16"/>
  <c r="K105" i="16"/>
  <c r="M105" i="16" s="1"/>
  <c r="K106" i="16"/>
  <c r="M106" i="16" s="1"/>
  <c r="K107" i="16"/>
  <c r="M107" i="16" s="1"/>
  <c r="K108" i="16"/>
  <c r="M108" i="16" s="1"/>
  <c r="K109" i="16"/>
  <c r="K103" i="16"/>
  <c r="K97" i="16"/>
  <c r="K98" i="16"/>
  <c r="M98" i="16" s="1"/>
  <c r="K99" i="16"/>
  <c r="M99" i="16" s="1"/>
  <c r="K100" i="16"/>
  <c r="K101" i="16"/>
  <c r="K96" i="16"/>
  <c r="K77" i="16"/>
  <c r="M77" i="16" s="1"/>
  <c r="K78" i="16"/>
  <c r="M78" i="16" s="1"/>
  <c r="K79" i="16"/>
  <c r="M79" i="16" s="1"/>
  <c r="K80" i="16"/>
  <c r="M80" i="16" s="1"/>
  <c r="K81" i="16"/>
  <c r="K82" i="16"/>
  <c r="M82" i="16" s="1"/>
  <c r="K83" i="16"/>
  <c r="M83" i="16" s="1"/>
  <c r="K84" i="16"/>
  <c r="M84" i="16" s="1"/>
  <c r="K85" i="16"/>
  <c r="M85" i="16" s="1"/>
  <c r="K86" i="16"/>
  <c r="K87" i="16"/>
  <c r="M87" i="16" s="1"/>
  <c r="K88" i="16"/>
  <c r="M88" i="16" s="1"/>
  <c r="K89" i="16"/>
  <c r="K90" i="16"/>
  <c r="M90" i="16" s="1"/>
  <c r="K91" i="16"/>
  <c r="M91" i="16" s="1"/>
  <c r="K92" i="16"/>
  <c r="M92" i="16" s="1"/>
  <c r="K93" i="16"/>
  <c r="M93" i="16" s="1"/>
  <c r="K94" i="16"/>
  <c r="M94" i="16" s="1"/>
  <c r="K76" i="16"/>
  <c r="M76" i="16" s="1"/>
  <c r="K72" i="16"/>
  <c r="M72" i="16" s="1"/>
  <c r="K73" i="16"/>
  <c r="M73" i="16" s="1"/>
  <c r="K74" i="16"/>
  <c r="K71" i="16"/>
  <c r="M71" i="16" s="1"/>
  <c r="K67" i="16"/>
  <c r="K68" i="16"/>
  <c r="K69" i="16"/>
  <c r="M69" i="16" s="1"/>
  <c r="K66" i="16"/>
  <c r="K60" i="16"/>
  <c r="M60" i="16" s="1"/>
  <c r="K61" i="16"/>
  <c r="M61" i="16" s="1"/>
  <c r="K62" i="16"/>
  <c r="K63" i="16"/>
  <c r="M63" i="16" s="1"/>
  <c r="K64" i="16"/>
  <c r="M64" i="16" s="1"/>
  <c r="K59" i="16"/>
  <c r="M59" i="16" s="1"/>
  <c r="K44" i="16"/>
  <c r="K45" i="16"/>
  <c r="K46" i="16"/>
  <c r="M46" i="16" s="1"/>
  <c r="K47" i="16"/>
  <c r="M47" i="16" s="1"/>
  <c r="K48" i="16"/>
  <c r="M48" i="16" s="1"/>
  <c r="K49" i="16"/>
  <c r="M49" i="16" s="1"/>
  <c r="K50" i="16"/>
  <c r="M50" i="16" s="1"/>
  <c r="K51" i="16"/>
  <c r="M51" i="16" s="1"/>
  <c r="K52" i="16"/>
  <c r="M52" i="16" s="1"/>
  <c r="K53" i="16"/>
  <c r="K54" i="16"/>
  <c r="M54" i="16" s="1"/>
  <c r="K55" i="16"/>
  <c r="M55" i="16" s="1"/>
  <c r="K56" i="16"/>
  <c r="K57" i="16"/>
  <c r="K42" i="16"/>
  <c r="K40" i="16"/>
  <c r="K38" i="16"/>
  <c r="M38" i="16" s="1"/>
  <c r="K30" i="16"/>
  <c r="K31" i="16"/>
  <c r="K32" i="16"/>
  <c r="K33" i="16"/>
  <c r="K34" i="16"/>
  <c r="K35" i="16"/>
  <c r="K36" i="16"/>
  <c r="M36" i="16" s="1"/>
  <c r="K29" i="16"/>
  <c r="K17" i="16"/>
  <c r="M17" i="16" s="1"/>
  <c r="K18" i="16"/>
  <c r="K19" i="16"/>
  <c r="K20" i="16"/>
  <c r="M20" i="16" s="1"/>
  <c r="K21" i="16"/>
  <c r="M21" i="16" s="1"/>
  <c r="K22" i="16"/>
  <c r="M22" i="16" s="1"/>
  <c r="K23" i="16"/>
  <c r="K24" i="16"/>
  <c r="K25" i="16"/>
  <c r="M25" i="16" s="1"/>
  <c r="K26" i="16"/>
  <c r="M26" i="16" s="1"/>
  <c r="K27" i="16"/>
  <c r="M27" i="16" s="1"/>
  <c r="K16" i="16"/>
  <c r="M16" i="16" s="1"/>
  <c r="K13" i="16"/>
  <c r="K14" i="16"/>
  <c r="K12" i="16"/>
  <c r="M12" i="16" s="1"/>
  <c r="O95" i="14"/>
  <c r="P58" i="14"/>
  <c r="O58" i="14"/>
  <c r="O41" i="14"/>
  <c r="P28" i="14"/>
  <c r="O28" i="14"/>
  <c r="P15" i="14"/>
  <c r="O15" i="14"/>
  <c r="P11" i="14"/>
  <c r="O11" i="14"/>
  <c r="N109" i="14"/>
  <c r="M109" i="14"/>
  <c r="N108" i="14"/>
  <c r="M108" i="14"/>
  <c r="N107" i="14"/>
  <c r="M107" i="14"/>
  <c r="N106" i="14"/>
  <c r="M106" i="14"/>
  <c r="N105" i="14"/>
  <c r="M105" i="14"/>
  <c r="N104" i="14"/>
  <c r="M104" i="14"/>
  <c r="N103" i="14"/>
  <c r="M103" i="14"/>
  <c r="N101" i="14"/>
  <c r="M101" i="14"/>
  <c r="N100" i="14"/>
  <c r="M100" i="14"/>
  <c r="N99" i="14"/>
  <c r="M99" i="14"/>
  <c r="N98" i="14"/>
  <c r="M98" i="14"/>
  <c r="N97" i="14"/>
  <c r="M97" i="14"/>
  <c r="N96" i="14"/>
  <c r="M96" i="14"/>
  <c r="N94" i="14"/>
  <c r="M94" i="14"/>
  <c r="N93" i="14"/>
  <c r="M93" i="14"/>
  <c r="N92" i="14"/>
  <c r="M92" i="14"/>
  <c r="N91" i="14"/>
  <c r="M91" i="14"/>
  <c r="N90" i="14"/>
  <c r="M90" i="14"/>
  <c r="N89" i="14"/>
  <c r="M89" i="14"/>
  <c r="N88" i="14"/>
  <c r="M88" i="14"/>
  <c r="N87" i="14"/>
  <c r="M87" i="14"/>
  <c r="N86" i="14"/>
  <c r="M86" i="14"/>
  <c r="N85" i="14"/>
  <c r="M85" i="14"/>
  <c r="N84" i="14"/>
  <c r="M84" i="14"/>
  <c r="N83" i="14"/>
  <c r="M83" i="14"/>
  <c r="N82" i="14"/>
  <c r="M82" i="14"/>
  <c r="N81" i="14"/>
  <c r="M81" i="14"/>
  <c r="N80" i="14"/>
  <c r="M80" i="14"/>
  <c r="N79" i="14"/>
  <c r="M79" i="14"/>
  <c r="N78" i="14"/>
  <c r="M78" i="14"/>
  <c r="N77" i="14"/>
  <c r="M77" i="14"/>
  <c r="N76" i="14"/>
  <c r="M76" i="14"/>
  <c r="N74" i="14"/>
  <c r="M74" i="14"/>
  <c r="N73" i="14"/>
  <c r="M73" i="14"/>
  <c r="N72" i="14"/>
  <c r="M72" i="14"/>
  <c r="N71" i="14"/>
  <c r="M71" i="14"/>
  <c r="N69" i="14"/>
  <c r="M69" i="14"/>
  <c r="N68" i="14"/>
  <c r="M68" i="14"/>
  <c r="N67" i="14"/>
  <c r="M67" i="14"/>
  <c r="N66" i="14"/>
  <c r="M66" i="14"/>
  <c r="N64" i="14"/>
  <c r="M64" i="14"/>
  <c r="N63" i="14"/>
  <c r="M63" i="14"/>
  <c r="N62" i="14"/>
  <c r="M62" i="14"/>
  <c r="N61" i="14"/>
  <c r="M61" i="14"/>
  <c r="N60" i="14"/>
  <c r="M60" i="14"/>
  <c r="N59" i="14"/>
  <c r="M59" i="14"/>
  <c r="N57" i="14"/>
  <c r="M57" i="14"/>
  <c r="N56" i="14"/>
  <c r="M56" i="14"/>
  <c r="N55" i="14"/>
  <c r="M55" i="14"/>
  <c r="N54" i="14"/>
  <c r="M54" i="14"/>
  <c r="N53" i="14"/>
  <c r="M53" i="14"/>
  <c r="N52" i="14"/>
  <c r="M52" i="14"/>
  <c r="N51" i="14"/>
  <c r="M51" i="14"/>
  <c r="N50" i="14"/>
  <c r="M50" i="14"/>
  <c r="N49" i="14"/>
  <c r="M49" i="14"/>
  <c r="N48" i="14"/>
  <c r="M48" i="14"/>
  <c r="N47" i="14"/>
  <c r="M47" i="14"/>
  <c r="N46" i="14"/>
  <c r="M46" i="14"/>
  <c r="N45" i="14"/>
  <c r="M45" i="14"/>
  <c r="N44" i="14"/>
  <c r="M44" i="14"/>
  <c r="N42" i="14"/>
  <c r="M42" i="14"/>
  <c r="N40" i="14"/>
  <c r="M40" i="14"/>
  <c r="N38" i="14"/>
  <c r="M38" i="14"/>
  <c r="N37" i="14"/>
  <c r="M37" i="14"/>
  <c r="N36" i="14"/>
  <c r="M36" i="14"/>
  <c r="N35" i="14"/>
  <c r="M35" i="14"/>
  <c r="N34" i="14"/>
  <c r="M34" i="14"/>
  <c r="N33" i="14"/>
  <c r="M33" i="14"/>
  <c r="N32" i="14"/>
  <c r="M32" i="14"/>
  <c r="N31" i="14"/>
  <c r="M31" i="14"/>
  <c r="N30" i="14"/>
  <c r="M30" i="14"/>
  <c r="N29" i="14"/>
  <c r="M29" i="14"/>
  <c r="N27" i="14"/>
  <c r="M27" i="14"/>
  <c r="N26" i="14"/>
  <c r="M26" i="14"/>
  <c r="N25" i="14"/>
  <c r="M25" i="14"/>
  <c r="N24" i="14"/>
  <c r="M24" i="14"/>
  <c r="N23" i="14"/>
  <c r="M23" i="14"/>
  <c r="N22" i="14"/>
  <c r="M22" i="14"/>
  <c r="N21" i="14"/>
  <c r="M21" i="14"/>
  <c r="N20" i="14"/>
  <c r="M20" i="14"/>
  <c r="N19" i="14"/>
  <c r="M19" i="14"/>
  <c r="N18" i="14"/>
  <c r="M18" i="14"/>
  <c r="N17" i="14"/>
  <c r="M17" i="14"/>
  <c r="N16" i="14"/>
  <c r="M16" i="14"/>
  <c r="N14" i="14"/>
  <c r="M14" i="14"/>
  <c r="N13" i="14"/>
  <c r="M13" i="14"/>
  <c r="N12" i="14"/>
  <c r="M12" i="14"/>
  <c r="K104" i="14"/>
  <c r="K105" i="14"/>
  <c r="K106" i="14"/>
  <c r="K107" i="14"/>
  <c r="K108" i="14"/>
  <c r="K109" i="14"/>
  <c r="K103" i="14"/>
  <c r="K97" i="14"/>
  <c r="K98" i="14"/>
  <c r="K99" i="14"/>
  <c r="K100" i="14"/>
  <c r="K101" i="14"/>
  <c r="K96" i="14"/>
  <c r="K77" i="14"/>
  <c r="K78" i="14"/>
  <c r="K79" i="14"/>
  <c r="K80" i="14"/>
  <c r="K81" i="14"/>
  <c r="K82" i="14"/>
  <c r="K83" i="14"/>
  <c r="K84" i="14"/>
  <c r="K85" i="14"/>
  <c r="K86" i="14"/>
  <c r="K87" i="14"/>
  <c r="K88" i="14"/>
  <c r="K89" i="14"/>
  <c r="K90" i="14"/>
  <c r="K91" i="14"/>
  <c r="K92" i="14"/>
  <c r="K93" i="14"/>
  <c r="K94" i="14"/>
  <c r="K76" i="14"/>
  <c r="K72" i="14"/>
  <c r="K73" i="14"/>
  <c r="K74" i="14"/>
  <c r="K71" i="14"/>
  <c r="K67" i="14"/>
  <c r="K68" i="14"/>
  <c r="K69" i="14"/>
  <c r="K66" i="14"/>
  <c r="K60" i="14"/>
  <c r="K61" i="14"/>
  <c r="K62" i="14"/>
  <c r="K63" i="14"/>
  <c r="K64" i="14"/>
  <c r="K59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42" i="14"/>
  <c r="K40" i="14"/>
  <c r="K30" i="14"/>
  <c r="K31" i="14"/>
  <c r="K32" i="14"/>
  <c r="K33" i="14"/>
  <c r="K34" i="14"/>
  <c r="K35" i="14"/>
  <c r="K36" i="14"/>
  <c r="K37" i="14"/>
  <c r="K38" i="14"/>
  <c r="K29" i="14"/>
  <c r="K17" i="14"/>
  <c r="K18" i="14"/>
  <c r="K19" i="14"/>
  <c r="K20" i="14"/>
  <c r="K21" i="14"/>
  <c r="K22" i="14"/>
  <c r="K23" i="14"/>
  <c r="K24" i="14"/>
  <c r="K25" i="14"/>
  <c r="K26" i="14"/>
  <c r="K27" i="14"/>
  <c r="K16" i="14"/>
  <c r="K13" i="14"/>
  <c r="K14" i="14"/>
  <c r="K12" i="14"/>
  <c r="P58" i="10"/>
  <c r="O58" i="10"/>
  <c r="O41" i="10"/>
  <c r="P41" i="10"/>
  <c r="P28" i="10"/>
  <c r="O28" i="10"/>
  <c r="P15" i="10"/>
  <c r="O15" i="10"/>
  <c r="O70" i="13"/>
  <c r="O65" i="13"/>
  <c r="P72" i="13"/>
  <c r="P73" i="13"/>
  <c r="P74" i="13"/>
  <c r="P67" i="13"/>
  <c r="P68" i="13"/>
  <c r="P69" i="13"/>
  <c r="P60" i="13"/>
  <c r="P61" i="13"/>
  <c r="P62" i="13"/>
  <c r="P63" i="13"/>
  <c r="P64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30" i="13"/>
  <c r="P31" i="13"/>
  <c r="P32" i="13"/>
  <c r="P33" i="13"/>
  <c r="P34" i="13"/>
  <c r="P35" i="13"/>
  <c r="P36" i="13"/>
  <c r="P37" i="13"/>
  <c r="P38" i="13"/>
  <c r="P17" i="13"/>
  <c r="P18" i="13"/>
  <c r="P19" i="13"/>
  <c r="P20" i="13"/>
  <c r="P21" i="13"/>
  <c r="P22" i="13"/>
  <c r="P23" i="13"/>
  <c r="P24" i="13"/>
  <c r="P25" i="13"/>
  <c r="P15" i="13" s="1"/>
  <c r="P26" i="13"/>
  <c r="P27" i="13"/>
  <c r="P13" i="13"/>
  <c r="P14" i="13"/>
  <c r="P16" i="13"/>
  <c r="P29" i="13"/>
  <c r="P39" i="13"/>
  <c r="P40" i="13"/>
  <c r="P42" i="13"/>
  <c r="P59" i="13"/>
  <c r="P58" i="13" s="1"/>
  <c r="P65" i="13"/>
  <c r="P66" i="13"/>
  <c r="P71" i="13"/>
  <c r="P76" i="13"/>
  <c r="P77" i="13"/>
  <c r="P78" i="13"/>
  <c r="P79" i="13"/>
  <c r="P80" i="13"/>
  <c r="P81" i="13"/>
  <c r="P82" i="13"/>
  <c r="P83" i="13"/>
  <c r="P75" i="13" s="1"/>
  <c r="P84" i="13"/>
  <c r="P85" i="13"/>
  <c r="P86" i="13"/>
  <c r="P87" i="13"/>
  <c r="P88" i="13"/>
  <c r="P89" i="13"/>
  <c r="P90" i="13"/>
  <c r="P91" i="13"/>
  <c r="P92" i="13"/>
  <c r="P93" i="13"/>
  <c r="P94" i="13"/>
  <c r="P96" i="13"/>
  <c r="P95" i="13" s="1"/>
  <c r="P97" i="13"/>
  <c r="P98" i="13"/>
  <c r="P99" i="13"/>
  <c r="P100" i="13"/>
  <c r="P101" i="13"/>
  <c r="P103" i="13"/>
  <c r="P102" i="13" s="1"/>
  <c r="P104" i="13"/>
  <c r="P105" i="13"/>
  <c r="P106" i="13"/>
  <c r="P107" i="13"/>
  <c r="P108" i="13"/>
  <c r="P109" i="13"/>
  <c r="N109" i="13"/>
  <c r="M109" i="13"/>
  <c r="N108" i="13"/>
  <c r="M108" i="13"/>
  <c r="N107" i="13"/>
  <c r="M107" i="13"/>
  <c r="N106" i="13"/>
  <c r="M106" i="13"/>
  <c r="N105" i="13"/>
  <c r="M105" i="13"/>
  <c r="N104" i="13"/>
  <c r="M104" i="13"/>
  <c r="N103" i="13"/>
  <c r="M103" i="13"/>
  <c r="N101" i="13"/>
  <c r="M101" i="13"/>
  <c r="N100" i="13"/>
  <c r="M100" i="13"/>
  <c r="N99" i="13"/>
  <c r="M99" i="13"/>
  <c r="N98" i="13"/>
  <c r="M98" i="13"/>
  <c r="N97" i="13"/>
  <c r="M97" i="13"/>
  <c r="N96" i="13"/>
  <c r="M96" i="13"/>
  <c r="N94" i="13"/>
  <c r="M94" i="13"/>
  <c r="N93" i="13"/>
  <c r="M93" i="13"/>
  <c r="N92" i="13"/>
  <c r="M92" i="13"/>
  <c r="N91" i="13"/>
  <c r="M91" i="13"/>
  <c r="N90" i="13"/>
  <c r="M90" i="13"/>
  <c r="N89" i="13"/>
  <c r="M89" i="13"/>
  <c r="N88" i="13"/>
  <c r="M88" i="13"/>
  <c r="N87" i="13"/>
  <c r="M87" i="13"/>
  <c r="N86" i="13"/>
  <c r="M86" i="13"/>
  <c r="N85" i="13"/>
  <c r="M85" i="13"/>
  <c r="N84" i="13"/>
  <c r="M84" i="13"/>
  <c r="N83" i="13"/>
  <c r="M83" i="13"/>
  <c r="N82" i="13"/>
  <c r="M82" i="13"/>
  <c r="N81" i="13"/>
  <c r="M81" i="13"/>
  <c r="N80" i="13"/>
  <c r="M80" i="13"/>
  <c r="N79" i="13"/>
  <c r="M79" i="13"/>
  <c r="N78" i="13"/>
  <c r="M78" i="13"/>
  <c r="N77" i="13"/>
  <c r="M77" i="13"/>
  <c r="N76" i="13"/>
  <c r="M76" i="13"/>
  <c r="N74" i="13"/>
  <c r="M74" i="13"/>
  <c r="N73" i="13"/>
  <c r="M73" i="13"/>
  <c r="N72" i="13"/>
  <c r="M72" i="13"/>
  <c r="N71" i="13"/>
  <c r="M71" i="13"/>
  <c r="N69" i="13"/>
  <c r="M69" i="13"/>
  <c r="N68" i="13"/>
  <c r="M68" i="13"/>
  <c r="N67" i="13"/>
  <c r="M67" i="13"/>
  <c r="N66" i="13"/>
  <c r="M66" i="13"/>
  <c r="N64" i="13"/>
  <c r="M64" i="13"/>
  <c r="N63" i="13"/>
  <c r="M63" i="13"/>
  <c r="N62" i="13"/>
  <c r="M62" i="13"/>
  <c r="N61" i="13"/>
  <c r="M61" i="13"/>
  <c r="N60" i="13"/>
  <c r="M60" i="13"/>
  <c r="N59" i="13"/>
  <c r="M59" i="13"/>
  <c r="N57" i="13"/>
  <c r="M57" i="13"/>
  <c r="N56" i="13"/>
  <c r="M56" i="13"/>
  <c r="N55" i="13"/>
  <c r="M55" i="13"/>
  <c r="N54" i="13"/>
  <c r="M54" i="13"/>
  <c r="N53" i="13"/>
  <c r="M53" i="13"/>
  <c r="N52" i="13"/>
  <c r="M52" i="13"/>
  <c r="N51" i="13"/>
  <c r="M51" i="13"/>
  <c r="N50" i="13"/>
  <c r="M50" i="13"/>
  <c r="N49" i="13"/>
  <c r="M49" i="13"/>
  <c r="N48" i="13"/>
  <c r="M48" i="13"/>
  <c r="N47" i="13"/>
  <c r="M47" i="13"/>
  <c r="N46" i="13"/>
  <c r="M46" i="13"/>
  <c r="N45" i="13"/>
  <c r="M45" i="13"/>
  <c r="N44" i="13"/>
  <c r="M44" i="13"/>
  <c r="N43" i="13"/>
  <c r="M43" i="13"/>
  <c r="K43" i="14" s="1"/>
  <c r="N42" i="13"/>
  <c r="M42" i="13"/>
  <c r="N40" i="13"/>
  <c r="M40" i="13"/>
  <c r="N38" i="13"/>
  <c r="M38" i="13"/>
  <c r="N37" i="13"/>
  <c r="M37" i="13"/>
  <c r="N36" i="13"/>
  <c r="M36" i="13"/>
  <c r="N35" i="13"/>
  <c r="M35" i="13"/>
  <c r="N34" i="13"/>
  <c r="M34" i="13"/>
  <c r="N33" i="13"/>
  <c r="M33" i="13"/>
  <c r="N32" i="13"/>
  <c r="M32" i="13"/>
  <c r="N31" i="13"/>
  <c r="M31" i="13"/>
  <c r="N30" i="13"/>
  <c r="M30" i="13"/>
  <c r="N29" i="13"/>
  <c r="M29" i="13"/>
  <c r="N27" i="13"/>
  <c r="M27" i="13"/>
  <c r="N26" i="13"/>
  <c r="M26" i="13"/>
  <c r="N25" i="13"/>
  <c r="M25" i="13"/>
  <c r="N24" i="13"/>
  <c r="M24" i="13"/>
  <c r="N23" i="13"/>
  <c r="M23" i="13"/>
  <c r="N22" i="13"/>
  <c r="M22" i="13"/>
  <c r="N21" i="13"/>
  <c r="M21" i="13"/>
  <c r="N20" i="13"/>
  <c r="M20" i="13"/>
  <c r="N19" i="13"/>
  <c r="M19" i="13"/>
  <c r="N18" i="13"/>
  <c r="M18" i="13"/>
  <c r="N17" i="13"/>
  <c r="M17" i="13"/>
  <c r="N16" i="13"/>
  <c r="M16" i="13"/>
  <c r="N14" i="13"/>
  <c r="M14" i="13"/>
  <c r="N13" i="13"/>
  <c r="M13" i="13"/>
  <c r="N12" i="13"/>
  <c r="M12" i="13"/>
  <c r="K104" i="13"/>
  <c r="K105" i="13"/>
  <c r="K106" i="13"/>
  <c r="K107" i="13"/>
  <c r="K108" i="13"/>
  <c r="K109" i="13"/>
  <c r="K110" i="13"/>
  <c r="K103" i="13"/>
  <c r="K97" i="13"/>
  <c r="K98" i="13"/>
  <c r="K99" i="13"/>
  <c r="K100" i="13"/>
  <c r="K101" i="13"/>
  <c r="K9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76" i="13"/>
  <c r="K72" i="13"/>
  <c r="K73" i="13"/>
  <c r="K74" i="13"/>
  <c r="K71" i="13"/>
  <c r="K67" i="13"/>
  <c r="K68" i="13"/>
  <c r="K69" i="13"/>
  <c r="K66" i="13"/>
  <c r="K60" i="13"/>
  <c r="K61" i="13"/>
  <c r="K62" i="13"/>
  <c r="K63" i="13"/>
  <c r="K64" i="13"/>
  <c r="K59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42" i="13"/>
  <c r="K40" i="13"/>
  <c r="K30" i="13"/>
  <c r="K31" i="13"/>
  <c r="K32" i="13"/>
  <c r="K33" i="13"/>
  <c r="K34" i="13"/>
  <c r="K35" i="13"/>
  <c r="K36" i="13"/>
  <c r="K37" i="13"/>
  <c r="K38" i="13"/>
  <c r="K29" i="13"/>
  <c r="K17" i="13"/>
  <c r="K18" i="13"/>
  <c r="K19" i="13"/>
  <c r="K20" i="13"/>
  <c r="K21" i="13"/>
  <c r="K22" i="13"/>
  <c r="K23" i="13"/>
  <c r="K24" i="13"/>
  <c r="K25" i="13"/>
  <c r="K26" i="13"/>
  <c r="K27" i="13"/>
  <c r="K16" i="13"/>
  <c r="K13" i="13"/>
  <c r="K14" i="13"/>
  <c r="K12" i="13"/>
  <c r="N109" i="10"/>
  <c r="N108" i="10"/>
  <c r="N107" i="10"/>
  <c r="N106" i="10"/>
  <c r="N105" i="10"/>
  <c r="N104" i="10"/>
  <c r="N103" i="10"/>
  <c r="N101" i="10"/>
  <c r="N100" i="10"/>
  <c r="N99" i="10"/>
  <c r="N98" i="10"/>
  <c r="N97" i="10"/>
  <c r="N96" i="10"/>
  <c r="N94" i="10"/>
  <c r="N93" i="10"/>
  <c r="N92" i="10"/>
  <c r="N91" i="10"/>
  <c r="N90" i="10"/>
  <c r="N89" i="10"/>
  <c r="N88" i="10"/>
  <c r="N87" i="10"/>
  <c r="N86" i="10"/>
  <c r="N85" i="10"/>
  <c r="N84" i="10"/>
  <c r="N83" i="10"/>
  <c r="N82" i="10"/>
  <c r="N81" i="10"/>
  <c r="N80" i="10"/>
  <c r="N79" i="10"/>
  <c r="N78" i="10"/>
  <c r="N77" i="10"/>
  <c r="N76" i="10"/>
  <c r="N74" i="10"/>
  <c r="N73" i="10"/>
  <c r="N72" i="10"/>
  <c r="N71" i="10"/>
  <c r="N69" i="10"/>
  <c r="N68" i="10"/>
  <c r="N67" i="10"/>
  <c r="N66" i="10"/>
  <c r="N64" i="10"/>
  <c r="N63" i="10"/>
  <c r="N62" i="10"/>
  <c r="N61" i="10"/>
  <c r="N60" i="10"/>
  <c r="N59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N42" i="10"/>
  <c r="N40" i="10"/>
  <c r="N38" i="10"/>
  <c r="N37" i="10"/>
  <c r="N36" i="10"/>
  <c r="N35" i="10"/>
  <c r="N34" i="10"/>
  <c r="N33" i="10"/>
  <c r="N32" i="10"/>
  <c r="N31" i="10"/>
  <c r="N30" i="10"/>
  <c r="N29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4" i="10"/>
  <c r="N13" i="10"/>
  <c r="K104" i="10"/>
  <c r="K105" i="10"/>
  <c r="K106" i="10"/>
  <c r="K107" i="10"/>
  <c r="K108" i="10"/>
  <c r="K109" i="10"/>
  <c r="K103" i="10"/>
  <c r="K97" i="10"/>
  <c r="K98" i="10"/>
  <c r="K99" i="10"/>
  <c r="K100" i="10"/>
  <c r="K101" i="10"/>
  <c r="K9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76" i="10"/>
  <c r="K72" i="10"/>
  <c r="K73" i="10"/>
  <c r="K74" i="10"/>
  <c r="K71" i="10"/>
  <c r="K67" i="10"/>
  <c r="K68" i="10"/>
  <c r="K69" i="10"/>
  <c r="K66" i="10"/>
  <c r="K60" i="10"/>
  <c r="K61" i="10"/>
  <c r="K62" i="10"/>
  <c r="K59" i="10"/>
  <c r="K44" i="10"/>
  <c r="K45" i="10"/>
  <c r="K46" i="10"/>
  <c r="K47" i="10"/>
  <c r="K48" i="10"/>
  <c r="K49" i="10"/>
  <c r="K50" i="10"/>
  <c r="K51" i="10"/>
  <c r="K52" i="10"/>
  <c r="K53" i="10"/>
  <c r="K54" i="10"/>
  <c r="K43" i="10"/>
  <c r="K42" i="10"/>
  <c r="M30" i="10"/>
  <c r="M31" i="10"/>
  <c r="M32" i="10"/>
  <c r="M33" i="10"/>
  <c r="M34" i="10"/>
  <c r="M35" i="10"/>
  <c r="M36" i="10"/>
  <c r="M37" i="10"/>
  <c r="M29" i="10"/>
  <c r="K30" i="10"/>
  <c r="K31" i="10"/>
  <c r="K32" i="10"/>
  <c r="K33" i="10"/>
  <c r="K34" i="10"/>
  <c r="K35" i="10"/>
  <c r="K36" i="10"/>
  <c r="K37" i="10"/>
  <c r="K29" i="10"/>
  <c r="N12" i="10"/>
  <c r="N16" i="8"/>
  <c r="N17" i="8"/>
  <c r="N18" i="8"/>
  <c r="N19" i="8"/>
  <c r="N20" i="8"/>
  <c r="N21" i="8"/>
  <c r="N22" i="8"/>
  <c r="N23" i="8"/>
  <c r="N24" i="8"/>
  <c r="N15" i="8"/>
  <c r="M17" i="10"/>
  <c r="M18" i="10"/>
  <c r="M19" i="10"/>
  <c r="M20" i="10"/>
  <c r="M21" i="10"/>
  <c r="M22" i="10"/>
  <c r="M23" i="10"/>
  <c r="M24" i="10"/>
  <c r="M25" i="10"/>
  <c r="M16" i="10"/>
  <c r="K17" i="10"/>
  <c r="K18" i="10"/>
  <c r="K19" i="10"/>
  <c r="K20" i="10"/>
  <c r="K21" i="10"/>
  <c r="K22" i="10"/>
  <c r="K23" i="10"/>
  <c r="K24" i="10"/>
  <c r="K25" i="10"/>
  <c r="K26" i="10"/>
  <c r="K27" i="10"/>
  <c r="K16" i="10"/>
  <c r="M13" i="10"/>
  <c r="K13" i="10"/>
  <c r="M12" i="10"/>
  <c r="K12" i="10"/>
  <c r="M100" i="8"/>
  <c r="M99" i="8"/>
  <c r="M98" i="8"/>
  <c r="M97" i="8"/>
  <c r="M96" i="8"/>
  <c r="M95" i="8"/>
  <c r="M94" i="8"/>
  <c r="M92" i="8"/>
  <c r="M91" i="8"/>
  <c r="M90" i="8"/>
  <c r="M89" i="8"/>
  <c r="M88" i="8"/>
  <c r="M87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M68" i="8"/>
  <c r="M67" i="8"/>
  <c r="M65" i="8"/>
  <c r="M64" i="8"/>
  <c r="M63" i="8"/>
  <c r="M62" i="8"/>
  <c r="M60" i="8"/>
  <c r="M59" i="8"/>
  <c r="M58" i="8"/>
  <c r="M57" i="8"/>
  <c r="M55" i="8"/>
  <c r="M54" i="8"/>
  <c r="M53" i="8"/>
  <c r="M52" i="8"/>
  <c r="M50" i="8"/>
  <c r="M49" i="8"/>
  <c r="M48" i="8"/>
  <c r="M47" i="8"/>
  <c r="M46" i="8"/>
  <c r="M45" i="8"/>
  <c r="M44" i="8"/>
  <c r="M43" i="8"/>
  <c r="M42" i="8"/>
  <c r="M41" i="8"/>
  <c r="M40" i="8"/>
  <c r="M39" i="8"/>
  <c r="M38" i="8"/>
  <c r="M36" i="8"/>
  <c r="M34" i="8"/>
  <c r="M33" i="8"/>
  <c r="M32" i="8"/>
  <c r="M31" i="8"/>
  <c r="M30" i="8"/>
  <c r="M29" i="8"/>
  <c r="M28" i="8"/>
  <c r="M27" i="8"/>
  <c r="M26" i="8"/>
  <c r="M24" i="8"/>
  <c r="M23" i="8"/>
  <c r="M22" i="8"/>
  <c r="M21" i="8"/>
  <c r="M20" i="8"/>
  <c r="M19" i="8"/>
  <c r="M18" i="8"/>
  <c r="M17" i="8"/>
  <c r="M16" i="8"/>
  <c r="M15" i="8"/>
  <c r="M13" i="8"/>
  <c r="M12" i="8"/>
  <c r="M43" i="26" l="1"/>
  <c r="M138" i="26" s="1"/>
  <c r="O45" i="26"/>
  <c r="O138" i="25"/>
  <c r="P138" i="25"/>
  <c r="K80" i="18"/>
  <c r="M80" i="18" s="1"/>
  <c r="K81" i="20" s="1"/>
  <c r="M81" i="20" s="1"/>
  <c r="K26" i="18"/>
  <c r="M26" i="18" s="1"/>
  <c r="K26" i="20" s="1"/>
  <c r="M26" i="20" s="1"/>
  <c r="K65" i="18"/>
  <c r="M65" i="18" s="1"/>
  <c r="K66" i="20" s="1"/>
  <c r="M66" i="20" s="1"/>
  <c r="K85" i="18"/>
  <c r="M85" i="18" s="1"/>
  <c r="K86" i="20" s="1"/>
  <c r="M86" i="20" s="1"/>
  <c r="K64" i="18"/>
  <c r="M64" i="18" s="1"/>
  <c r="K65" i="20" s="1"/>
  <c r="M65" i="20" s="1"/>
  <c r="K84" i="18"/>
  <c r="M84" i="18" s="1"/>
  <c r="K85" i="20" s="1"/>
  <c r="M85" i="20" s="1"/>
  <c r="K22" i="18"/>
  <c r="M22" i="18" s="1"/>
  <c r="K22" i="20" s="1"/>
  <c r="M22" i="20" s="1"/>
  <c r="K51" i="18"/>
  <c r="M51" i="18" s="1"/>
  <c r="K51" i="20" s="1"/>
  <c r="M51" i="20" s="1"/>
  <c r="K61" i="18"/>
  <c r="M61" i="18" s="1"/>
  <c r="K62" i="20" s="1"/>
  <c r="M62" i="20" s="1"/>
  <c r="K93" i="18"/>
  <c r="M93" i="18" s="1"/>
  <c r="K94" i="20" s="1"/>
  <c r="M94" i="20" s="1"/>
  <c r="K81" i="18"/>
  <c r="M81" i="18" s="1"/>
  <c r="K82" i="20" s="1"/>
  <c r="M82" i="20" s="1"/>
  <c r="K110" i="18"/>
  <c r="M110" i="18" s="1"/>
  <c r="K111" i="20" s="1"/>
  <c r="M111" i="20" s="1"/>
  <c r="K79" i="18"/>
  <c r="M79" i="18" s="1"/>
  <c r="K80" i="20" s="1"/>
  <c r="M80" i="20" s="1"/>
  <c r="K91" i="18"/>
  <c r="M91" i="18" s="1"/>
  <c r="K92" i="20" s="1"/>
  <c r="M92" i="20" s="1"/>
  <c r="K48" i="18"/>
  <c r="M48" i="18" s="1"/>
  <c r="K48" i="20" s="1"/>
  <c r="M48" i="20" s="1"/>
  <c r="K78" i="18"/>
  <c r="K20" i="18"/>
  <c r="M20" i="18" s="1"/>
  <c r="K20" i="20" s="1"/>
  <c r="M20" i="20" s="1"/>
  <c r="K108" i="18"/>
  <c r="M108" i="18" s="1"/>
  <c r="K109" i="20" s="1"/>
  <c r="M109" i="20" s="1"/>
  <c r="K47" i="18"/>
  <c r="M47" i="18" s="1"/>
  <c r="K47" i="20" s="1"/>
  <c r="M47" i="20" s="1"/>
  <c r="K89" i="18"/>
  <c r="M89" i="18" s="1"/>
  <c r="K90" i="20" s="1"/>
  <c r="M90" i="20" s="1"/>
  <c r="K17" i="18"/>
  <c r="M17" i="18" s="1"/>
  <c r="K17" i="20" s="1"/>
  <c r="M17" i="20" s="1"/>
  <c r="K72" i="18"/>
  <c r="K88" i="18"/>
  <c r="M88" i="18" s="1"/>
  <c r="K89" i="20" s="1"/>
  <c r="M89" i="20" s="1"/>
  <c r="K109" i="18"/>
  <c r="M109" i="18" s="1"/>
  <c r="K110" i="20" s="1"/>
  <c r="M110" i="20" s="1"/>
  <c r="K38" i="18"/>
  <c r="M38" i="18" s="1"/>
  <c r="K38" i="20" s="1"/>
  <c r="M38" i="20" s="1"/>
  <c r="K107" i="18"/>
  <c r="M107" i="18" s="1"/>
  <c r="K108" i="20" s="1"/>
  <c r="M108" i="20" s="1"/>
  <c r="K16" i="18"/>
  <c r="M16" i="18" s="1"/>
  <c r="K16" i="20" s="1"/>
  <c r="M16" i="20" s="1"/>
  <c r="K49" i="18"/>
  <c r="M49" i="18" s="1"/>
  <c r="K49" i="20" s="1"/>
  <c r="M49" i="20" s="1"/>
  <c r="K70" i="18"/>
  <c r="M70" i="18" s="1"/>
  <c r="K71" i="20" s="1"/>
  <c r="M71" i="20" s="1"/>
  <c r="K12" i="18"/>
  <c r="K27" i="18"/>
  <c r="M27" i="18" s="1"/>
  <c r="K27" i="20" s="1"/>
  <c r="M27" i="20" s="1"/>
  <c r="K36" i="18"/>
  <c r="M36" i="18" s="1"/>
  <c r="K36" i="20" s="1"/>
  <c r="M36" i="20" s="1"/>
  <c r="K56" i="18"/>
  <c r="M56" i="18" s="1"/>
  <c r="K56" i="20" s="1"/>
  <c r="M56" i="20" s="1"/>
  <c r="K60" i="18"/>
  <c r="M60" i="18" s="1"/>
  <c r="K61" i="20" s="1"/>
  <c r="M61" i="20" s="1"/>
  <c r="K74" i="18"/>
  <c r="M74" i="18" s="1"/>
  <c r="K75" i="20" s="1"/>
  <c r="M75" i="20" s="1"/>
  <c r="K86" i="18"/>
  <c r="M86" i="18" s="1"/>
  <c r="K87" i="20" s="1"/>
  <c r="M87" i="20" s="1"/>
  <c r="K100" i="18"/>
  <c r="M100" i="18" s="1"/>
  <c r="K101" i="20" s="1"/>
  <c r="M101" i="20" s="1"/>
  <c r="K50" i="18"/>
  <c r="M50" i="18" s="1"/>
  <c r="K50" i="20" s="1"/>
  <c r="M50" i="20" s="1"/>
  <c r="K21" i="18"/>
  <c r="M21" i="18" s="1"/>
  <c r="K21" i="20" s="1"/>
  <c r="M21" i="20" s="1"/>
  <c r="K92" i="18"/>
  <c r="M92" i="18" s="1"/>
  <c r="K93" i="20" s="1"/>
  <c r="M93" i="20" s="1"/>
  <c r="K55" i="18"/>
  <c r="K73" i="18"/>
  <c r="M73" i="18" s="1"/>
  <c r="K74" i="20" s="1"/>
  <c r="M74" i="20" s="1"/>
  <c r="K99" i="18"/>
  <c r="M99" i="18" s="1"/>
  <c r="K100" i="20" s="1"/>
  <c r="M100" i="20" s="1"/>
  <c r="K25" i="18"/>
  <c r="M25" i="18" s="1"/>
  <c r="K25" i="20" s="1"/>
  <c r="M25" i="20" s="1"/>
  <c r="K77" i="18"/>
  <c r="K53" i="18"/>
  <c r="M53" i="18" s="1"/>
  <c r="K53" i="20" s="1"/>
  <c r="M53" i="20" s="1"/>
  <c r="K95" i="18"/>
  <c r="M95" i="18" s="1"/>
  <c r="K96" i="20" s="1"/>
  <c r="M96" i="20" s="1"/>
  <c r="K83" i="18"/>
  <c r="M83" i="18" s="1"/>
  <c r="K84" i="20" s="1"/>
  <c r="M84" i="20" s="1"/>
  <c r="K52" i="18"/>
  <c r="M52" i="18" s="1"/>
  <c r="K52" i="20" s="1"/>
  <c r="M52" i="20" s="1"/>
  <c r="K62" i="18"/>
  <c r="K94" i="18"/>
  <c r="M94" i="18" s="1"/>
  <c r="K95" i="20" s="1"/>
  <c r="M95" i="20" s="1"/>
  <c r="K19" i="18"/>
  <c r="M19" i="18" s="1"/>
  <c r="K19" i="20" s="1"/>
  <c r="M19" i="20" s="1"/>
  <c r="K69" i="18"/>
  <c r="M69" i="18" s="1"/>
  <c r="K70" i="20" s="1"/>
  <c r="M70" i="20" s="1"/>
  <c r="K68" i="18"/>
  <c r="M68" i="18" s="1"/>
  <c r="K69" i="20" s="1"/>
  <c r="M69" i="20" s="1"/>
  <c r="K58" i="18"/>
  <c r="M58" i="18" s="1"/>
  <c r="K58" i="20" s="1"/>
  <c r="M58" i="20" s="1"/>
  <c r="K46" i="18"/>
  <c r="M46" i="18" s="1"/>
  <c r="K46" i="20" s="1"/>
  <c r="M46" i="20" s="1"/>
  <c r="K57" i="18"/>
  <c r="K102" i="18"/>
  <c r="M102" i="18" s="1"/>
  <c r="K103" i="20" s="1"/>
  <c r="M103" i="20" s="1"/>
  <c r="K13" i="18"/>
  <c r="M13" i="18" s="1"/>
  <c r="K13" i="20" s="1"/>
  <c r="M13" i="20" s="1"/>
  <c r="K101" i="18"/>
  <c r="M101" i="18" s="1"/>
  <c r="K102" i="20" s="1"/>
  <c r="M102" i="20" s="1"/>
  <c r="K23" i="18"/>
  <c r="M23" i="18" s="1"/>
  <c r="K23" i="20" s="1"/>
  <c r="M23" i="20" s="1"/>
  <c r="K82" i="18"/>
  <c r="M82" i="18" s="1"/>
  <c r="K83" i="20" s="1"/>
  <c r="M83" i="20" s="1"/>
  <c r="K105" i="18"/>
  <c r="M105" i="18" s="1"/>
  <c r="K106" i="20" s="1"/>
  <c r="M106" i="20" s="1"/>
  <c r="K37" i="18"/>
  <c r="M37" i="18" s="1"/>
  <c r="K37" i="20" s="1"/>
  <c r="M37" i="20" s="1"/>
  <c r="N43" i="14"/>
  <c r="M43" i="14"/>
  <c r="K43" i="16" s="1"/>
  <c r="M43" i="16" s="1"/>
  <c r="P70" i="13"/>
  <c r="P28" i="13"/>
  <c r="P93" i="8"/>
  <c r="O93" i="8"/>
  <c r="N93" i="8"/>
  <c r="P86" i="8"/>
  <c r="O86" i="8"/>
  <c r="N86" i="8"/>
  <c r="P61" i="8"/>
  <c r="O61" i="8"/>
  <c r="N61" i="8"/>
  <c r="N56" i="8"/>
  <c r="N37" i="8"/>
  <c r="O37" i="6"/>
  <c r="N100" i="8"/>
  <c r="N99" i="8"/>
  <c r="N98" i="8"/>
  <c r="N97" i="8"/>
  <c r="N96" i="8"/>
  <c r="N95" i="8"/>
  <c r="N94" i="8"/>
  <c r="N92" i="8"/>
  <c r="N91" i="8"/>
  <c r="N90" i="8"/>
  <c r="N89" i="8"/>
  <c r="N88" i="8"/>
  <c r="N87" i="8"/>
  <c r="N81" i="8"/>
  <c r="N82" i="8"/>
  <c r="N83" i="8"/>
  <c r="N84" i="8"/>
  <c r="N85" i="8"/>
  <c r="N65" i="8"/>
  <c r="N64" i="8"/>
  <c r="N63" i="8"/>
  <c r="N62" i="8"/>
  <c r="N60" i="8"/>
  <c r="N59" i="8"/>
  <c r="N58" i="8"/>
  <c r="N57" i="8"/>
  <c r="N55" i="8"/>
  <c r="N54" i="8"/>
  <c r="N53" i="8"/>
  <c r="N52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6" i="8"/>
  <c r="N34" i="8"/>
  <c r="N33" i="8"/>
  <c r="N32" i="8"/>
  <c r="N31" i="8"/>
  <c r="N30" i="8"/>
  <c r="N29" i="8"/>
  <c r="N28" i="8"/>
  <c r="N27" i="8"/>
  <c r="N26" i="8"/>
  <c r="N13" i="8"/>
  <c r="N12" i="8"/>
  <c r="O43" i="26" l="1"/>
  <c r="O138" i="26" s="1"/>
  <c r="P45" i="26"/>
  <c r="P43" i="26" s="1"/>
  <c r="P138" i="26" s="1"/>
  <c r="K44" i="18"/>
  <c r="M44" i="18" s="1"/>
  <c r="K44" i="20" s="1"/>
  <c r="M44" i="20" s="1"/>
  <c r="A279" i="23"/>
  <c r="B279" i="23"/>
  <c r="A269" i="23"/>
  <c r="B269" i="23"/>
  <c r="A259" i="23"/>
  <c r="B259" i="23"/>
  <c r="A239" i="23"/>
  <c r="A249" i="23"/>
  <c r="B249" i="23"/>
  <c r="B239" i="23"/>
  <c r="A238" i="23"/>
  <c r="B238" i="23"/>
  <c r="A228" i="23"/>
  <c r="B228" i="23"/>
  <c r="A227" i="23"/>
  <c r="B227" i="23"/>
  <c r="J219" i="23"/>
  <c r="A217" i="23"/>
  <c r="A204" i="23"/>
  <c r="A194" i="23"/>
  <c r="A184" i="23"/>
  <c r="A173" i="23"/>
  <c r="B217" i="23"/>
  <c r="B204" i="23"/>
  <c r="K197" i="23"/>
  <c r="K187" i="23"/>
  <c r="B194" i="23"/>
  <c r="B184" i="23"/>
  <c r="J175" i="23"/>
  <c r="B173" i="23"/>
  <c r="A163" i="23"/>
  <c r="B163" i="23"/>
  <c r="H153" i="23"/>
  <c r="J153" i="23" s="1"/>
  <c r="A151" i="23"/>
  <c r="B151" i="23"/>
  <c r="A142" i="23"/>
  <c r="B142" i="23"/>
  <c r="J134" i="23"/>
  <c r="A132" i="23"/>
  <c r="B131" i="23"/>
  <c r="A131" i="23"/>
  <c r="A119" i="23"/>
  <c r="B119" i="23"/>
  <c r="A118" i="23"/>
  <c r="B118" i="23"/>
  <c r="B132" i="23"/>
  <c r="A104" i="23"/>
  <c r="B104" i="23"/>
  <c r="A103" i="23"/>
  <c r="B103" i="23"/>
  <c r="A90" i="23"/>
  <c r="B90" i="23"/>
  <c r="A79" i="23"/>
  <c r="B79" i="23"/>
  <c r="A68" i="23"/>
  <c r="B68" i="23"/>
  <c r="A67" i="23"/>
  <c r="B67" i="23"/>
  <c r="K60" i="23"/>
  <c r="A57" i="23"/>
  <c r="B57" i="23"/>
  <c r="K50" i="23"/>
  <c r="A47" i="23"/>
  <c r="B47" i="23"/>
  <c r="A46" i="23"/>
  <c r="B46" i="23"/>
  <c r="A36" i="23"/>
  <c r="B36" i="23"/>
  <c r="K39" i="23"/>
  <c r="K41" i="23" s="1"/>
  <c r="K42" i="23" s="1"/>
  <c r="K43" i="23" s="1"/>
  <c r="J38" i="23"/>
  <c r="J39" i="23" s="1"/>
  <c r="J42" i="23" s="1"/>
  <c r="J43" i="23" s="1"/>
  <c r="A27" i="23"/>
  <c r="B27" i="23"/>
  <c r="A18" i="23"/>
  <c r="B18" i="23"/>
  <c r="A9" i="23" l="1"/>
  <c r="B9" i="23"/>
  <c r="A8" i="23"/>
  <c r="B8" i="23"/>
  <c r="K286" i="23"/>
  <c r="K287" i="23" s="1"/>
  <c r="J282" i="23"/>
  <c r="J286" i="23" s="1"/>
  <c r="K276" i="23"/>
  <c r="K277" i="23" s="1"/>
  <c r="J271" i="23"/>
  <c r="J272" i="23" s="1"/>
  <c r="J276" i="23" s="1"/>
  <c r="K266" i="23"/>
  <c r="K267" i="23" s="1"/>
  <c r="J262" i="23"/>
  <c r="J266" i="23" s="1"/>
  <c r="K256" i="23"/>
  <c r="K257" i="23" s="1"/>
  <c r="J251" i="23"/>
  <c r="J252" i="23" s="1"/>
  <c r="K246" i="23"/>
  <c r="K247" i="23" s="1"/>
  <c r="J241" i="23"/>
  <c r="J242" i="23" s="1"/>
  <c r="J245" i="23" s="1"/>
  <c r="K235" i="23"/>
  <c r="K236" i="23" s="1"/>
  <c r="J231" i="23"/>
  <c r="J235" i="23" s="1"/>
  <c r="K223" i="23"/>
  <c r="K224" i="23" s="1"/>
  <c r="K225" i="23" s="1"/>
  <c r="J220" i="23"/>
  <c r="J224" i="23" s="1"/>
  <c r="K210" i="23"/>
  <c r="K211" i="23" s="1"/>
  <c r="K212" i="23" s="1"/>
  <c r="J206" i="23"/>
  <c r="J207" i="23" s="1"/>
  <c r="K201" i="23"/>
  <c r="K202" i="23" s="1"/>
  <c r="J196" i="23"/>
  <c r="J197" i="23" s="1"/>
  <c r="K191" i="23"/>
  <c r="K192" i="23" s="1"/>
  <c r="J186" i="23"/>
  <c r="J187" i="23" s="1"/>
  <c r="J191" i="23" s="1"/>
  <c r="K180" i="23"/>
  <c r="K181" i="23" s="1"/>
  <c r="K182" i="23" s="1"/>
  <c r="K169" i="23"/>
  <c r="K170" i="23" s="1"/>
  <c r="K171" i="23" s="1"/>
  <c r="K159" i="23"/>
  <c r="K160" i="23" s="1"/>
  <c r="K161" i="23" s="1"/>
  <c r="K147" i="23"/>
  <c r="K148" i="23" s="1"/>
  <c r="K149" i="23" s="1"/>
  <c r="H144" i="23"/>
  <c r="J144" i="23" s="1"/>
  <c r="K139" i="23"/>
  <c r="K140" i="23" s="1"/>
  <c r="K127" i="23"/>
  <c r="K128" i="23" s="1"/>
  <c r="K129" i="23" s="1"/>
  <c r="J123" i="23"/>
  <c r="J122" i="23"/>
  <c r="J121" i="23"/>
  <c r="K114" i="23"/>
  <c r="K115" i="23" s="1"/>
  <c r="K116" i="23" s="1"/>
  <c r="J110" i="23"/>
  <c r="J109" i="23"/>
  <c r="J108" i="23"/>
  <c r="J107" i="23"/>
  <c r="J106" i="23"/>
  <c r="K99" i="23"/>
  <c r="K100" i="23" s="1"/>
  <c r="K101" i="23" s="1"/>
  <c r="J95" i="23"/>
  <c r="J94" i="23"/>
  <c r="J93" i="23"/>
  <c r="J92" i="23"/>
  <c r="K84" i="23"/>
  <c r="K86" i="23" s="1"/>
  <c r="K87" i="23" s="1"/>
  <c r="K88" i="23" s="1"/>
  <c r="J83" i="23"/>
  <c r="J82" i="23"/>
  <c r="J81" i="23"/>
  <c r="K73" i="23"/>
  <c r="K75" i="23" s="1"/>
  <c r="K76" i="23" s="1"/>
  <c r="K77" i="23" s="1"/>
  <c r="J72" i="23"/>
  <c r="J71" i="23"/>
  <c r="J70" i="23"/>
  <c r="K62" i="23"/>
  <c r="K63" i="23" s="1"/>
  <c r="K64" i="23" s="1"/>
  <c r="K65" i="23" s="1"/>
  <c r="J59" i="23"/>
  <c r="K52" i="23"/>
  <c r="K53" i="23" s="1"/>
  <c r="K54" i="23" s="1"/>
  <c r="K55" i="23" s="1"/>
  <c r="J49" i="23"/>
  <c r="J50" i="23" s="1"/>
  <c r="J54" i="23" s="1"/>
  <c r="K30" i="23"/>
  <c r="K32" i="23" s="1"/>
  <c r="K33" i="23" s="1"/>
  <c r="K34" i="23" s="1"/>
  <c r="J29" i="23"/>
  <c r="J30" i="23" s="1"/>
  <c r="K21" i="23"/>
  <c r="K23" i="23" s="1"/>
  <c r="K24" i="23" s="1"/>
  <c r="K25" i="23" s="1"/>
  <c r="J20" i="23"/>
  <c r="J21" i="23" s="1"/>
  <c r="J24" i="23" s="1"/>
  <c r="K12" i="23"/>
  <c r="K14" i="23" s="1"/>
  <c r="K15" i="23" s="1"/>
  <c r="K16" i="23" s="1"/>
  <c r="J11" i="23"/>
  <c r="J12" i="23" s="1"/>
  <c r="J15" i="23" s="1"/>
  <c r="J16" i="23" s="1"/>
  <c r="J124" i="23" l="1"/>
  <c r="J127" i="23" s="1"/>
  <c r="J96" i="23"/>
  <c r="J99" i="23" s="1"/>
  <c r="J135" i="23"/>
  <c r="J139" i="23" s="1"/>
  <c r="J111" i="23"/>
  <c r="J115" i="23" s="1"/>
  <c r="J275" i="23"/>
  <c r="J246" i="23"/>
  <c r="J223" i="23"/>
  <c r="J60" i="23"/>
  <c r="J64" i="23" s="1"/>
  <c r="J73" i="23"/>
  <c r="J77" i="23" s="1"/>
  <c r="J76" i="23" s="1"/>
  <c r="J176" i="23"/>
  <c r="J177" i="23" s="1"/>
  <c r="J180" i="23" s="1"/>
  <c r="J147" i="23"/>
  <c r="J148" i="23" s="1"/>
  <c r="J84" i="23"/>
  <c r="J88" i="23" s="1"/>
  <c r="J87" i="23" s="1"/>
  <c r="J201" i="23"/>
  <c r="J200" i="23"/>
  <c r="J210" i="23"/>
  <c r="J211" i="23"/>
  <c r="J256" i="23"/>
  <c r="J255" i="23"/>
  <c r="J33" i="23"/>
  <c r="J234" i="23"/>
  <c r="J190" i="23"/>
  <c r="J265" i="23"/>
  <c r="J285" i="23"/>
  <c r="J128" i="23" l="1"/>
  <c r="J181" i="23"/>
  <c r="J138" i="23"/>
  <c r="J100" i="23"/>
  <c r="J155" i="23"/>
  <c r="J156" i="23" s="1"/>
  <c r="J159" i="23" l="1"/>
  <c r="F165" i="23"/>
  <c r="J165" i="23" s="1"/>
  <c r="J166" i="23" s="1"/>
  <c r="J160" i="23"/>
  <c r="J169" i="23" l="1"/>
  <c r="J170" i="23"/>
  <c r="J518" i="21" l="1"/>
  <c r="H515" i="21"/>
  <c r="J515" i="21" s="1"/>
  <c r="H514" i="21"/>
  <c r="J514" i="21" s="1"/>
  <c r="H513" i="21"/>
  <c r="J513" i="21" s="1"/>
  <c r="H512" i="21"/>
  <c r="J512" i="21" s="1"/>
  <c r="H511" i="21"/>
  <c r="J511" i="21" s="1"/>
  <c r="J525" i="21"/>
  <c r="H530" i="21"/>
  <c r="J530" i="21" s="1"/>
  <c r="G529" i="21"/>
  <c r="J529" i="21" s="1"/>
  <c r="G528" i="21"/>
  <c r="J528" i="21" s="1"/>
  <c r="G527" i="21"/>
  <c r="J527" i="21" s="1"/>
  <c r="G526" i="21"/>
  <c r="J526" i="21" s="1"/>
  <c r="G525" i="21"/>
  <c r="G524" i="21"/>
  <c r="H525" i="21"/>
  <c r="H526" i="21"/>
  <c r="H527" i="21"/>
  <c r="H528" i="21"/>
  <c r="H529" i="21"/>
  <c r="H524" i="21"/>
  <c r="J524" i="21" s="1"/>
  <c r="J720" i="21"/>
  <c r="J555" i="21"/>
  <c r="J556" i="21"/>
  <c r="J557" i="21"/>
  <c r="J558" i="21"/>
  <c r="J559" i="21"/>
  <c r="J560" i="21"/>
  <c r="J561" i="21"/>
  <c r="J562" i="21"/>
  <c r="J554" i="21"/>
  <c r="K570" i="21"/>
  <c r="K571" i="21" s="1"/>
  <c r="K572" i="21" s="1"/>
  <c r="B594" i="21"/>
  <c r="K600" i="21"/>
  <c r="K601" i="21" s="1"/>
  <c r="K602" i="21" s="1"/>
  <c r="J596" i="21"/>
  <c r="J597" i="21" s="1"/>
  <c r="J601" i="21" s="1"/>
  <c r="J534" i="21" l="1"/>
  <c r="J519" i="21"/>
  <c r="J566" i="21"/>
  <c r="J567" i="21" s="1"/>
  <c r="J570" i="21" s="1"/>
  <c r="J600" i="21"/>
  <c r="B607" i="21"/>
  <c r="K613" i="21"/>
  <c r="K614" i="21" s="1"/>
  <c r="K615" i="21" s="1"/>
  <c r="J610" i="21"/>
  <c r="B509" i="21"/>
  <c r="K518" i="21"/>
  <c r="K519" i="21" s="1"/>
  <c r="K520" i="21" s="1"/>
  <c r="B522" i="21"/>
  <c r="K538" i="21"/>
  <c r="K539" i="21" s="1"/>
  <c r="K540" i="21" s="1"/>
  <c r="J535" i="21"/>
  <c r="B542" i="21"/>
  <c r="K548" i="21"/>
  <c r="K549" i="21" s="1"/>
  <c r="K550" i="21" s="1"/>
  <c r="B552" i="21"/>
  <c r="J619" i="21"/>
  <c r="J586" i="21"/>
  <c r="J587" i="21" s="1"/>
  <c r="B574" i="21"/>
  <c r="B584" i="21"/>
  <c r="K590" i="21"/>
  <c r="K591" i="21" s="1"/>
  <c r="K592" i="21" s="1"/>
  <c r="B617" i="21"/>
  <c r="J662" i="21"/>
  <c r="J660" i="21"/>
  <c r="J659" i="21"/>
  <c r="J658" i="21"/>
  <c r="J657" i="21"/>
  <c r="J656" i="21"/>
  <c r="J655" i="21"/>
  <c r="J654" i="21"/>
  <c r="J653" i="21"/>
  <c r="J652" i="21"/>
  <c r="J651" i="21"/>
  <c r="J650" i="21"/>
  <c r="J649" i="21"/>
  <c r="J648" i="21"/>
  <c r="J647" i="21"/>
  <c r="J646" i="21"/>
  <c r="J645" i="21"/>
  <c r="J644" i="21"/>
  <c r="J643" i="21"/>
  <c r="J642" i="21"/>
  <c r="J641" i="21"/>
  <c r="J640" i="21"/>
  <c r="J639" i="21"/>
  <c r="J638" i="21"/>
  <c r="J637" i="21"/>
  <c r="J636" i="21"/>
  <c r="J635" i="21"/>
  <c r="J634" i="21"/>
  <c r="J633" i="21"/>
  <c r="J632" i="21"/>
  <c r="J631" i="21"/>
  <c r="J630" i="21"/>
  <c r="B627" i="21"/>
  <c r="K666" i="21"/>
  <c r="K667" i="21" s="1"/>
  <c r="K668" i="21" s="1"/>
  <c r="N59" i="20"/>
  <c r="J59" i="20"/>
  <c r="I59" i="20"/>
  <c r="J539" i="21" l="1"/>
  <c r="F544" i="21"/>
  <c r="J544" i="21" s="1"/>
  <c r="J545" i="21" s="1"/>
  <c r="J571" i="21"/>
  <c r="J663" i="21"/>
  <c r="J666" i="21" s="1"/>
  <c r="O59" i="20" s="1"/>
  <c r="P59" i="20" s="1"/>
  <c r="Q59" i="20" s="1"/>
  <c r="J614" i="21"/>
  <c r="J613" i="21"/>
  <c r="J538" i="21"/>
  <c r="J549" i="21"/>
  <c r="J548" i="21"/>
  <c r="J590" i="21"/>
  <c r="J591" i="21"/>
  <c r="J667" i="21" l="1"/>
  <c r="B953" i="21"/>
  <c r="B892" i="21" l="1"/>
  <c r="K900" i="21"/>
  <c r="J895" i="21"/>
  <c r="B882" i="21"/>
  <c r="K889" i="21"/>
  <c r="K890" i="21" s="1"/>
  <c r="J885" i="21"/>
  <c r="B872" i="21"/>
  <c r="K879" i="21"/>
  <c r="K880" i="21" s="1"/>
  <c r="J875" i="21"/>
  <c r="B862" i="21"/>
  <c r="K869" i="21"/>
  <c r="K870" i="21" s="1"/>
  <c r="J865" i="21"/>
  <c r="K859" i="21"/>
  <c r="K860" i="21" s="1"/>
  <c r="B852" i="21"/>
  <c r="B842" i="21"/>
  <c r="K849" i="21"/>
  <c r="K850" i="21" s="1"/>
  <c r="J845" i="21"/>
  <c r="B832" i="21"/>
  <c r="K839" i="21"/>
  <c r="K840" i="21" s="1"/>
  <c r="J834" i="21"/>
  <c r="J835" i="21" s="1"/>
  <c r="J839" i="21" s="1"/>
  <c r="B822" i="21"/>
  <c r="K829" i="21"/>
  <c r="K830" i="21" s="1"/>
  <c r="J824" i="21"/>
  <c r="J825" i="21" s="1"/>
  <c r="J814" i="21"/>
  <c r="K819" i="21"/>
  <c r="K820" i="21" s="1"/>
  <c r="B812" i="21"/>
  <c r="B802" i="21"/>
  <c r="K809" i="21"/>
  <c r="K810" i="21" s="1"/>
  <c r="J805" i="21"/>
  <c r="B792" i="21"/>
  <c r="B771" i="21"/>
  <c r="J762" i="21"/>
  <c r="J763" i="21" s="1"/>
  <c r="J767" i="21" s="1"/>
  <c r="B760" i="21"/>
  <c r="K767" i="21"/>
  <c r="K768" i="21" s="1"/>
  <c r="J753" i="21"/>
  <c r="B750" i="21"/>
  <c r="K757" i="21"/>
  <c r="K758" i="21" s="1"/>
  <c r="B740" i="21"/>
  <c r="K747" i="21"/>
  <c r="K748" i="21" s="1"/>
  <c r="J742" i="21"/>
  <c r="J743" i="21" s="1"/>
  <c r="J732" i="21"/>
  <c r="J733" i="21" s="1"/>
  <c r="B730" i="21"/>
  <c r="B729" i="21"/>
  <c r="K737" i="21"/>
  <c r="K738" i="21" s="1"/>
  <c r="B716" i="21"/>
  <c r="K726" i="21"/>
  <c r="K727" i="21" s="1"/>
  <c r="J719" i="21"/>
  <c r="J718" i="21"/>
  <c r="B704" i="21"/>
  <c r="K713" i="21"/>
  <c r="K714" i="21" s="1"/>
  <c r="J708" i="21"/>
  <c r="J707" i="21"/>
  <c r="J706" i="21"/>
  <c r="J899" i="21" l="1"/>
  <c r="J898" i="21"/>
  <c r="J889" i="21"/>
  <c r="J888" i="21"/>
  <c r="J879" i="21"/>
  <c r="J878" i="21"/>
  <c r="J869" i="21"/>
  <c r="J868" i="21"/>
  <c r="J848" i="21"/>
  <c r="J849" i="21"/>
  <c r="J838" i="21"/>
  <c r="J829" i="21"/>
  <c r="J828" i="21"/>
  <c r="J809" i="21"/>
  <c r="J808" i="21"/>
  <c r="J722" i="21"/>
  <c r="J725" i="21" s="1"/>
  <c r="J766" i="21"/>
  <c r="J757" i="21"/>
  <c r="J756" i="21"/>
  <c r="J747" i="21"/>
  <c r="J746" i="21"/>
  <c r="J737" i="21"/>
  <c r="J736" i="21"/>
  <c r="J709" i="21"/>
  <c r="J713" i="21" s="1"/>
  <c r="J726" i="21" l="1"/>
  <c r="J712" i="21"/>
  <c r="J696" i="21" l="1"/>
  <c r="J684" i="21"/>
  <c r="J683" i="21"/>
  <c r="J685" i="21" s="1"/>
  <c r="B681" i="21"/>
  <c r="K690" i="21"/>
  <c r="B671" i="21"/>
  <c r="K678" i="21"/>
  <c r="K679" i="21" s="1"/>
  <c r="J674" i="21"/>
  <c r="J678" i="21" s="1"/>
  <c r="J689" i="21" l="1"/>
  <c r="J688" i="21"/>
  <c r="J677" i="21"/>
  <c r="K959" i="21"/>
  <c r="K960" i="21" s="1"/>
  <c r="K961" i="21" s="1"/>
  <c r="J956" i="21"/>
  <c r="J959" i="21" s="1"/>
  <c r="O104" i="20" s="1"/>
  <c r="K949" i="21"/>
  <c r="K950" i="21" s="1"/>
  <c r="K951" i="21" s="1"/>
  <c r="J945" i="21"/>
  <c r="J946" i="21" s="1"/>
  <c r="J949" i="21" s="1"/>
  <c r="B943" i="21"/>
  <c r="K939" i="21"/>
  <c r="K940" i="21" s="1"/>
  <c r="K941" i="21" s="1"/>
  <c r="J935" i="21"/>
  <c r="J936" i="21" s="1"/>
  <c r="J939" i="21" s="1"/>
  <c r="B933" i="21"/>
  <c r="B932" i="21"/>
  <c r="K929" i="21"/>
  <c r="K930" i="21" s="1"/>
  <c r="J925" i="21"/>
  <c r="B922" i="21"/>
  <c r="K919" i="21"/>
  <c r="K920" i="21" s="1"/>
  <c r="J915" i="21"/>
  <c r="B912" i="21"/>
  <c r="K909" i="21"/>
  <c r="K910" i="21" s="1"/>
  <c r="J905" i="21"/>
  <c r="J909" i="21" s="1"/>
  <c r="B902" i="21"/>
  <c r="J855" i="21"/>
  <c r="J815" i="21"/>
  <c r="K799" i="21"/>
  <c r="K800" i="21" s="1"/>
  <c r="J795" i="21"/>
  <c r="B791" i="21"/>
  <c r="K788" i="21"/>
  <c r="K789" i="21" s="1"/>
  <c r="J783" i="21"/>
  <c r="J784" i="21" s="1"/>
  <c r="B781" i="21"/>
  <c r="K778" i="21"/>
  <c r="K779" i="21" s="1"/>
  <c r="J774" i="21"/>
  <c r="J778" i="21" s="1"/>
  <c r="B770" i="21"/>
  <c r="K701" i="21"/>
  <c r="K702" i="21" s="1"/>
  <c r="J695" i="21"/>
  <c r="J694" i="21"/>
  <c r="B692" i="21"/>
  <c r="B670" i="21"/>
  <c r="K623" i="21"/>
  <c r="K624" i="21" s="1"/>
  <c r="K625" i="21" s="1"/>
  <c r="J620" i="21"/>
  <c r="J623" i="21" s="1"/>
  <c r="K581" i="21"/>
  <c r="K582" i="21" s="1"/>
  <c r="J576" i="21"/>
  <c r="J577" i="21" s="1"/>
  <c r="J581" i="21" s="1"/>
  <c r="K505" i="21"/>
  <c r="K506" i="21" s="1"/>
  <c r="K507" i="21" s="1"/>
  <c r="J501" i="21"/>
  <c r="J500" i="21"/>
  <c r="J499" i="21"/>
  <c r="J498" i="21"/>
  <c r="J497" i="21"/>
  <c r="J496" i="21"/>
  <c r="J495" i="21"/>
  <c r="J494" i="21"/>
  <c r="B492" i="21"/>
  <c r="K488" i="21"/>
  <c r="K489" i="21" s="1"/>
  <c r="K490" i="21" s="1"/>
  <c r="J484" i="21"/>
  <c r="J483" i="21"/>
  <c r="J482" i="21"/>
  <c r="J481" i="21"/>
  <c r="J480" i="21"/>
  <c r="J479" i="21"/>
  <c r="J478" i="21"/>
  <c r="J477" i="21"/>
  <c r="J476" i="21"/>
  <c r="J475" i="21"/>
  <c r="J474" i="21"/>
  <c r="J473" i="21"/>
  <c r="J472" i="21"/>
  <c r="J471" i="21"/>
  <c r="J470" i="21"/>
  <c r="J469" i="21"/>
  <c r="J468" i="21"/>
  <c r="J467" i="21"/>
  <c r="J466" i="21"/>
  <c r="J465" i="21"/>
  <c r="J464" i="21"/>
  <c r="J463" i="21"/>
  <c r="J462" i="21"/>
  <c r="J461" i="21"/>
  <c r="J460" i="21"/>
  <c r="J459" i="21"/>
  <c r="J458" i="21"/>
  <c r="J457" i="21"/>
  <c r="J456" i="21"/>
  <c r="J455" i="21"/>
  <c r="J454" i="21"/>
  <c r="J453" i="21"/>
  <c r="J452" i="21"/>
  <c r="J451" i="21"/>
  <c r="J450" i="21"/>
  <c r="J449" i="21"/>
  <c r="J448" i="21"/>
  <c r="J447" i="21"/>
  <c r="J446" i="21"/>
  <c r="J445" i="21"/>
  <c r="J444" i="21"/>
  <c r="J443" i="21"/>
  <c r="J442" i="21"/>
  <c r="J441" i="21"/>
  <c r="J440" i="21"/>
  <c r="J439" i="21"/>
  <c r="J438" i="21"/>
  <c r="J436" i="21"/>
  <c r="J435" i="21"/>
  <c r="J434" i="21"/>
  <c r="J433" i="21"/>
  <c r="J432" i="21"/>
  <c r="J431" i="21"/>
  <c r="J430" i="21"/>
  <c r="J429" i="21"/>
  <c r="J428" i="21"/>
  <c r="J427" i="21"/>
  <c r="J426" i="21"/>
  <c r="J425" i="21"/>
  <c r="J424" i="21"/>
  <c r="J423" i="21"/>
  <c r="J422" i="21"/>
  <c r="J421" i="21"/>
  <c r="J420" i="21"/>
  <c r="J419" i="21"/>
  <c r="J418" i="21"/>
  <c r="J417" i="21"/>
  <c r="J416" i="21"/>
  <c r="J415" i="21"/>
  <c r="J414" i="21"/>
  <c r="J413" i="21"/>
  <c r="J412" i="21"/>
  <c r="J411" i="21"/>
  <c r="J410" i="21"/>
  <c r="J409" i="21"/>
  <c r="J408" i="21"/>
  <c r="J407" i="21"/>
  <c r="J406" i="21"/>
  <c r="J405" i="21"/>
  <c r="J404" i="21"/>
  <c r="J403" i="21"/>
  <c r="J402" i="21"/>
  <c r="J401" i="21"/>
  <c r="J400" i="21"/>
  <c r="J399" i="21"/>
  <c r="J398" i="21"/>
  <c r="J397" i="21"/>
  <c r="J396" i="21"/>
  <c r="J395" i="21"/>
  <c r="J394" i="21"/>
  <c r="K388" i="21"/>
  <c r="K389" i="21" s="1"/>
  <c r="K390" i="21" s="1"/>
  <c r="J384" i="21"/>
  <c r="J383" i="21"/>
  <c r="J382" i="21"/>
  <c r="J381" i="21"/>
  <c r="J380" i="21"/>
  <c r="J379" i="21"/>
  <c r="J378" i="21"/>
  <c r="J377" i="21"/>
  <c r="J376" i="21"/>
  <c r="J375" i="21"/>
  <c r="J374" i="21"/>
  <c r="J373" i="21"/>
  <c r="J372" i="21"/>
  <c r="J371" i="21"/>
  <c r="J370" i="21"/>
  <c r="J369" i="21"/>
  <c r="J368" i="21"/>
  <c r="J367" i="21"/>
  <c r="J366" i="21"/>
  <c r="J365" i="21"/>
  <c r="J364" i="21"/>
  <c r="J363" i="21"/>
  <c r="J362" i="21"/>
  <c r="J361" i="21"/>
  <c r="J360" i="21"/>
  <c r="J359" i="21"/>
  <c r="J358" i="21"/>
  <c r="J356" i="21"/>
  <c r="J355" i="21"/>
  <c r="J354" i="21"/>
  <c r="J353" i="21"/>
  <c r="J352" i="21"/>
  <c r="J351" i="21"/>
  <c r="J350" i="21"/>
  <c r="J349" i="21"/>
  <c r="J348" i="21"/>
  <c r="J347" i="21"/>
  <c r="J346" i="21"/>
  <c r="J345" i="21"/>
  <c r="J344" i="21"/>
  <c r="J343" i="21"/>
  <c r="J342" i="21"/>
  <c r="J341" i="21"/>
  <c r="J340" i="21"/>
  <c r="J339" i="21"/>
  <c r="J338" i="21"/>
  <c r="J337" i="21"/>
  <c r="J336" i="21"/>
  <c r="J335" i="21"/>
  <c r="J334" i="21"/>
  <c r="J333" i="21"/>
  <c r="J332" i="21"/>
  <c r="J331" i="21"/>
  <c r="J330" i="21"/>
  <c r="J329" i="21"/>
  <c r="J328" i="21"/>
  <c r="J327" i="21"/>
  <c r="J326" i="21"/>
  <c r="J325" i="21"/>
  <c r="K319" i="21"/>
  <c r="K320" i="21" s="1"/>
  <c r="K321" i="21" s="1"/>
  <c r="J315" i="21"/>
  <c r="J314" i="21"/>
  <c r="J313" i="21"/>
  <c r="K306" i="21"/>
  <c r="K307" i="21" s="1"/>
  <c r="K308" i="21" s="1"/>
  <c r="J302" i="21"/>
  <c r="J301" i="21"/>
  <c r="J300" i="21"/>
  <c r="J299" i="21"/>
  <c r="J298" i="21"/>
  <c r="K291" i="21"/>
  <c r="K292" i="21" s="1"/>
  <c r="K293" i="21" s="1"/>
  <c r="J287" i="21"/>
  <c r="J288" i="21" s="1"/>
  <c r="B285" i="21"/>
  <c r="K281" i="21"/>
  <c r="K282" i="21" s="1"/>
  <c r="K283" i="21" s="1"/>
  <c r="J277" i="21"/>
  <c r="J276" i="21"/>
  <c r="J275" i="21"/>
  <c r="J274" i="21"/>
  <c r="K269" i="21"/>
  <c r="K270" i="21" s="1"/>
  <c r="J264" i="21"/>
  <c r="J263" i="21"/>
  <c r="K258" i="21"/>
  <c r="K259" i="21" s="1"/>
  <c r="J253" i="21"/>
  <c r="J252" i="21"/>
  <c r="K246" i="21"/>
  <c r="K247" i="21" s="1"/>
  <c r="K248" i="21" s="1"/>
  <c r="J242" i="21"/>
  <c r="J243" i="21" s="1"/>
  <c r="K236" i="21"/>
  <c r="K237" i="21" s="1"/>
  <c r="K238" i="21" s="1"/>
  <c r="J232" i="21"/>
  <c r="J231" i="21"/>
  <c r="J230" i="21"/>
  <c r="K224" i="21"/>
  <c r="K225" i="21" s="1"/>
  <c r="K226" i="21" s="1"/>
  <c r="J220" i="21"/>
  <c r="J219" i="21"/>
  <c r="J218" i="21"/>
  <c r="J217" i="21"/>
  <c r="K211" i="21"/>
  <c r="K212" i="21" s="1"/>
  <c r="K213" i="21" s="1"/>
  <c r="J207" i="21"/>
  <c r="J206" i="21"/>
  <c r="J205" i="21"/>
  <c r="J204" i="21"/>
  <c r="K196" i="21"/>
  <c r="K198" i="21" s="1"/>
  <c r="K199" i="21" s="1"/>
  <c r="K200" i="21" s="1"/>
  <c r="J195" i="21"/>
  <c r="J194" i="21"/>
  <c r="J193" i="21"/>
  <c r="K185" i="21"/>
  <c r="K187" i="21" s="1"/>
  <c r="K188" i="21" s="1"/>
  <c r="K189" i="21" s="1"/>
  <c r="J184" i="21"/>
  <c r="J183" i="21"/>
  <c r="J182" i="21"/>
  <c r="K175" i="21"/>
  <c r="K176" i="21" s="1"/>
  <c r="K177" i="21" s="1"/>
  <c r="J171" i="21"/>
  <c r="J170" i="21"/>
  <c r="J169" i="21"/>
  <c r="K163" i="21"/>
  <c r="K164" i="21" s="1"/>
  <c r="K165" i="21" s="1"/>
  <c r="J159" i="21"/>
  <c r="J158" i="21"/>
  <c r="J157" i="21"/>
  <c r="K151" i="21"/>
  <c r="K152" i="21" s="1"/>
  <c r="K153" i="21" s="1"/>
  <c r="J147" i="21"/>
  <c r="J148" i="21" s="1"/>
  <c r="J152" i="21" s="1"/>
  <c r="K141" i="21"/>
  <c r="K142" i="21" s="1"/>
  <c r="K143" i="21" s="1"/>
  <c r="J137" i="21"/>
  <c r="J136" i="21"/>
  <c r="J135" i="21"/>
  <c r="K129" i="21"/>
  <c r="K130" i="21" s="1"/>
  <c r="K131" i="21" s="1"/>
  <c r="J125" i="21"/>
  <c r="J126" i="21" s="1"/>
  <c r="J130" i="21" s="1"/>
  <c r="K119" i="21"/>
  <c r="K120" i="21" s="1"/>
  <c r="K121" i="21" s="1"/>
  <c r="J115" i="21"/>
  <c r="J114" i="21"/>
  <c r="K105" i="21"/>
  <c r="K107" i="21" s="1"/>
  <c r="K108" i="21" s="1"/>
  <c r="K109" i="21" s="1"/>
  <c r="K110" i="21" s="1"/>
  <c r="J104" i="21"/>
  <c r="J103" i="21"/>
  <c r="J102" i="21"/>
  <c r="K93" i="21"/>
  <c r="K95" i="21" s="1"/>
  <c r="K96" i="21" s="1"/>
  <c r="K97" i="21" s="1"/>
  <c r="K98" i="21" s="1"/>
  <c r="J92" i="21"/>
  <c r="J91" i="21"/>
  <c r="J90" i="21"/>
  <c r="K81" i="21"/>
  <c r="K83" i="21" s="1"/>
  <c r="K84" i="21" s="1"/>
  <c r="K85" i="21" s="1"/>
  <c r="K86" i="21" s="1"/>
  <c r="J80" i="21"/>
  <c r="J79" i="21"/>
  <c r="J78" i="21"/>
  <c r="K69" i="21"/>
  <c r="K71" i="21" s="1"/>
  <c r="K72" i="21" s="1"/>
  <c r="K73" i="21" s="1"/>
  <c r="K74" i="21" s="1"/>
  <c r="J68" i="21"/>
  <c r="J67" i="21"/>
  <c r="J66" i="21"/>
  <c r="J65" i="21"/>
  <c r="K56" i="21"/>
  <c r="K58" i="21" s="1"/>
  <c r="K59" i="21" s="1"/>
  <c r="K60" i="21" s="1"/>
  <c r="K61" i="21" s="1"/>
  <c r="J55" i="21"/>
  <c r="J54" i="21"/>
  <c r="J53" i="21"/>
  <c r="J52" i="21"/>
  <c r="K43" i="21"/>
  <c r="K45" i="21" s="1"/>
  <c r="K46" i="21" s="1"/>
  <c r="K47" i="21" s="1"/>
  <c r="K48" i="21" s="1"/>
  <c r="J42" i="21"/>
  <c r="J41" i="21"/>
  <c r="J40" i="21"/>
  <c r="J39" i="21"/>
  <c r="K30" i="21"/>
  <c r="K32" i="21" s="1"/>
  <c r="K33" i="21" s="1"/>
  <c r="K34" i="21" s="1"/>
  <c r="J29" i="21"/>
  <c r="J30" i="21" s="1"/>
  <c r="K21" i="21"/>
  <c r="K23" i="21" s="1"/>
  <c r="K24" i="21" s="1"/>
  <c r="K25" i="21" s="1"/>
  <c r="J20" i="21"/>
  <c r="J21" i="21" s="1"/>
  <c r="J25" i="21" s="1"/>
  <c r="J24" i="21" s="1"/>
  <c r="K12" i="21"/>
  <c r="K14" i="21" s="1"/>
  <c r="K15" i="21" s="1"/>
  <c r="K16" i="21" s="1"/>
  <c r="J11" i="21"/>
  <c r="J12" i="21" s="1"/>
  <c r="J15" i="21" s="1"/>
  <c r="J16" i="21" s="1"/>
  <c r="I112" i="20"/>
  <c r="F112" i="20"/>
  <c r="I111" i="20"/>
  <c r="F111" i="20"/>
  <c r="O111" i="20" s="1"/>
  <c r="I110" i="20"/>
  <c r="F110" i="20"/>
  <c r="I109" i="20"/>
  <c r="F109" i="20"/>
  <c r="I108" i="20"/>
  <c r="F108" i="20"/>
  <c r="I107" i="20"/>
  <c r="I105" i="20" s="1"/>
  <c r="F107" i="20"/>
  <c r="I106" i="20"/>
  <c r="F106" i="20"/>
  <c r="J104" i="20"/>
  <c r="I104" i="20"/>
  <c r="I103" i="20"/>
  <c r="F103" i="20"/>
  <c r="O103" i="20" s="1"/>
  <c r="I102" i="20"/>
  <c r="F102" i="20"/>
  <c r="O102" i="20" s="1"/>
  <c r="I101" i="20"/>
  <c r="F101" i="20"/>
  <c r="I100" i="20"/>
  <c r="F100" i="20"/>
  <c r="I99" i="20"/>
  <c r="F99" i="20"/>
  <c r="J99" i="20" s="1"/>
  <c r="I98" i="20"/>
  <c r="I97" i="20" s="1"/>
  <c r="F98" i="20"/>
  <c r="J98" i="20" s="1"/>
  <c r="I96" i="20"/>
  <c r="F96" i="20"/>
  <c r="I95" i="20"/>
  <c r="F95" i="20"/>
  <c r="I94" i="20"/>
  <c r="F94" i="20"/>
  <c r="O94" i="20" s="1"/>
  <c r="J93" i="20"/>
  <c r="I93" i="20"/>
  <c r="F93" i="20"/>
  <c r="I92" i="20"/>
  <c r="F92" i="20"/>
  <c r="I91" i="20"/>
  <c r="F91" i="20"/>
  <c r="O91" i="20" s="1"/>
  <c r="I90" i="20"/>
  <c r="F90" i="20"/>
  <c r="O90" i="20" s="1"/>
  <c r="I89" i="20"/>
  <c r="F89" i="20"/>
  <c r="O89" i="20" s="1"/>
  <c r="I88" i="20"/>
  <c r="F88" i="20"/>
  <c r="O88" i="20" s="1"/>
  <c r="I87" i="20"/>
  <c r="F87" i="20"/>
  <c r="I86" i="20"/>
  <c r="F86" i="20"/>
  <c r="O86" i="20" s="1"/>
  <c r="I85" i="20"/>
  <c r="F85" i="20"/>
  <c r="O85" i="20" s="1"/>
  <c r="I84" i="20"/>
  <c r="F84" i="20"/>
  <c r="O84" i="20" s="1"/>
  <c r="I83" i="20"/>
  <c r="F83" i="20"/>
  <c r="J82" i="20"/>
  <c r="I82" i="20"/>
  <c r="F82" i="20"/>
  <c r="O82" i="20" s="1"/>
  <c r="I81" i="20"/>
  <c r="F81" i="20"/>
  <c r="O81" i="20" s="1"/>
  <c r="I80" i="20"/>
  <c r="F80" i="20"/>
  <c r="O79" i="20"/>
  <c r="I79" i="20"/>
  <c r="F79" i="20"/>
  <c r="O78" i="20"/>
  <c r="I78" i="20"/>
  <c r="F78" i="20"/>
  <c r="J78" i="20" s="1"/>
  <c r="I76" i="20"/>
  <c r="F76" i="20"/>
  <c r="J76" i="20" s="1"/>
  <c r="I75" i="20"/>
  <c r="F75" i="20"/>
  <c r="I74" i="20"/>
  <c r="F74" i="20"/>
  <c r="J74" i="20" s="1"/>
  <c r="O73" i="20"/>
  <c r="I73" i="20"/>
  <c r="F73" i="20"/>
  <c r="J73" i="20" s="1"/>
  <c r="I71" i="20"/>
  <c r="F71" i="20"/>
  <c r="J71" i="20" s="1"/>
  <c r="I70" i="20"/>
  <c r="F70" i="20"/>
  <c r="O70" i="20" s="1"/>
  <c r="P70" i="20" s="1"/>
  <c r="I69" i="20"/>
  <c r="F69" i="20"/>
  <c r="O69" i="20" s="1"/>
  <c r="O68" i="20"/>
  <c r="J68" i="20"/>
  <c r="I68" i="20"/>
  <c r="F68" i="20"/>
  <c r="O66" i="20"/>
  <c r="J66" i="20"/>
  <c r="I66" i="20"/>
  <c r="O65" i="20"/>
  <c r="J65" i="20"/>
  <c r="I65" i="20"/>
  <c r="I64" i="20"/>
  <c r="F64" i="20"/>
  <c r="O64" i="20" s="1"/>
  <c r="P64" i="20" s="1"/>
  <c r="I63" i="20"/>
  <c r="F63" i="20"/>
  <c r="J63" i="20" s="1"/>
  <c r="I62" i="20"/>
  <c r="F62" i="20"/>
  <c r="I61" i="20"/>
  <c r="I60" i="20" s="1"/>
  <c r="F61" i="20"/>
  <c r="O61" i="20" s="1"/>
  <c r="O58" i="20"/>
  <c r="J58" i="20"/>
  <c r="I58" i="20"/>
  <c r="J57" i="20"/>
  <c r="I57" i="20"/>
  <c r="J56" i="20"/>
  <c r="I56" i="20"/>
  <c r="O55" i="20"/>
  <c r="I55" i="20"/>
  <c r="F55" i="20"/>
  <c r="J55" i="20" s="1"/>
  <c r="I54" i="20"/>
  <c r="F54" i="20"/>
  <c r="I53" i="20"/>
  <c r="F53" i="20"/>
  <c r="O53" i="20" s="1"/>
  <c r="J52" i="20"/>
  <c r="I52" i="20"/>
  <c r="F52" i="20"/>
  <c r="O52" i="20" s="1"/>
  <c r="I51" i="20"/>
  <c r="F51" i="20"/>
  <c r="J51" i="20" s="1"/>
  <c r="I50" i="20"/>
  <c r="F50" i="20"/>
  <c r="I49" i="20"/>
  <c r="F49" i="20"/>
  <c r="J49" i="20" s="1"/>
  <c r="O48" i="20"/>
  <c r="J48" i="20"/>
  <c r="I48" i="20"/>
  <c r="F48" i="20"/>
  <c r="J47" i="20"/>
  <c r="I47" i="20"/>
  <c r="F47" i="20"/>
  <c r="O47" i="20" s="1"/>
  <c r="I46" i="20"/>
  <c r="F46" i="20"/>
  <c r="O46" i="20" s="1"/>
  <c r="I45" i="20"/>
  <c r="F45" i="20"/>
  <c r="O45" i="20" s="1"/>
  <c r="F44" i="20"/>
  <c r="O44" i="20" s="1"/>
  <c r="D44" i="20"/>
  <c r="I43" i="20"/>
  <c r="F43" i="20"/>
  <c r="F41" i="20"/>
  <c r="O41" i="20" s="1"/>
  <c r="D41" i="20"/>
  <c r="I41" i="20" s="1"/>
  <c r="I40" i="20" s="1"/>
  <c r="O39" i="20"/>
  <c r="J39" i="20"/>
  <c r="I39" i="20"/>
  <c r="I38" i="20"/>
  <c r="F38" i="20"/>
  <c r="J38" i="20" s="1"/>
  <c r="I37" i="20"/>
  <c r="F37" i="20"/>
  <c r="I36" i="20"/>
  <c r="F36" i="20"/>
  <c r="J36" i="20" s="1"/>
  <c r="I35" i="20"/>
  <c r="F35" i="20"/>
  <c r="I34" i="20"/>
  <c r="F34" i="20"/>
  <c r="J34" i="20" s="1"/>
  <c r="J33" i="20"/>
  <c r="I33" i="20"/>
  <c r="F33" i="20"/>
  <c r="I32" i="20"/>
  <c r="F32" i="20"/>
  <c r="J32" i="20" s="1"/>
  <c r="I31" i="20"/>
  <c r="I28" i="20" s="1"/>
  <c r="F31" i="20"/>
  <c r="I30" i="20"/>
  <c r="F30" i="20"/>
  <c r="J30" i="20" s="1"/>
  <c r="I29" i="20"/>
  <c r="F29" i="20"/>
  <c r="O27" i="20"/>
  <c r="P27" i="20"/>
  <c r="J27" i="20"/>
  <c r="I27" i="20"/>
  <c r="P26" i="20"/>
  <c r="J26" i="20"/>
  <c r="I26" i="20"/>
  <c r="I25" i="20"/>
  <c r="F25" i="20"/>
  <c r="O25" i="20" s="1"/>
  <c r="I24" i="20"/>
  <c r="F24" i="20"/>
  <c r="O24" i="20" s="1"/>
  <c r="I23" i="20"/>
  <c r="F23" i="20"/>
  <c r="O23" i="20" s="1"/>
  <c r="I22" i="20"/>
  <c r="F22" i="20"/>
  <c r="O22" i="20" s="1"/>
  <c r="I21" i="20"/>
  <c r="F21" i="20"/>
  <c r="O21" i="20" s="1"/>
  <c r="I20" i="20"/>
  <c r="F20" i="20"/>
  <c r="O20" i="20" s="1"/>
  <c r="O19" i="20"/>
  <c r="I19" i="20"/>
  <c r="F19" i="20"/>
  <c r="J19" i="20" s="1"/>
  <c r="I18" i="20"/>
  <c r="F18" i="20"/>
  <c r="O18" i="20" s="1"/>
  <c r="I17" i="20"/>
  <c r="F17" i="20"/>
  <c r="O17" i="20" s="1"/>
  <c r="I16" i="20"/>
  <c r="I15" i="20" s="1"/>
  <c r="F16" i="20"/>
  <c r="O16" i="20" s="1"/>
  <c r="O14" i="20"/>
  <c r="J14" i="20"/>
  <c r="I14" i="20"/>
  <c r="I13" i="20"/>
  <c r="F13" i="20"/>
  <c r="O13" i="20" s="1"/>
  <c r="O12" i="20"/>
  <c r="I12" i="20"/>
  <c r="F12" i="20"/>
  <c r="J12" i="20" s="1"/>
  <c r="O11" i="20"/>
  <c r="P58" i="20" l="1"/>
  <c r="P14" i="20"/>
  <c r="Q14" i="20" s="1"/>
  <c r="J100" i="20"/>
  <c r="P100" i="20"/>
  <c r="J79" i="20"/>
  <c r="J86" i="20"/>
  <c r="J108" i="20"/>
  <c r="P108" i="20"/>
  <c r="J112" i="20"/>
  <c r="P112" i="20"/>
  <c r="Q112" i="20" s="1"/>
  <c r="J101" i="20"/>
  <c r="P101" i="20"/>
  <c r="J90" i="20"/>
  <c r="O108" i="20"/>
  <c r="O112" i="20"/>
  <c r="O99" i="20"/>
  <c r="P99" i="20" s="1"/>
  <c r="Q99" i="20" s="1"/>
  <c r="Q27" i="20"/>
  <c r="J53" i="20"/>
  <c r="J61" i="20"/>
  <c r="J109" i="20"/>
  <c r="P109" i="20"/>
  <c r="J41" i="20"/>
  <c r="J40" i="20" s="1"/>
  <c r="J94" i="20"/>
  <c r="O109" i="20"/>
  <c r="O76" i="20"/>
  <c r="J106" i="20"/>
  <c r="P106" i="20"/>
  <c r="J110" i="20"/>
  <c r="P110" i="20"/>
  <c r="L358" i="21"/>
  <c r="J23" i="20"/>
  <c r="J64" i="20"/>
  <c r="Q64" i="20" s="1"/>
  <c r="P38" i="20"/>
  <c r="Q38" i="20" s="1"/>
  <c r="P66" i="20"/>
  <c r="Q66" i="20" s="1"/>
  <c r="I72" i="20"/>
  <c r="O107" i="20"/>
  <c r="O110" i="20"/>
  <c r="Q26" i="20"/>
  <c r="J44" i="20"/>
  <c r="I67" i="20"/>
  <c r="J111" i="20"/>
  <c r="P111" i="20"/>
  <c r="O56" i="20"/>
  <c r="P56" i="20" s="1"/>
  <c r="Q56" i="20" s="1"/>
  <c r="J265" i="21"/>
  <c r="J269" i="21" s="1"/>
  <c r="L449" i="21"/>
  <c r="P104" i="20"/>
  <c r="Q104" i="20" s="1"/>
  <c r="Q108" i="20"/>
  <c r="Q111" i="20"/>
  <c r="J316" i="21"/>
  <c r="J319" i="21" s="1"/>
  <c r="O62" i="20"/>
  <c r="P62" i="20" s="1"/>
  <c r="J105" i="21"/>
  <c r="J109" i="21" s="1"/>
  <c r="J56" i="21"/>
  <c r="J60" i="21" s="1"/>
  <c r="J185" i="21"/>
  <c r="J189" i="21" s="1"/>
  <c r="J188" i="21" s="1"/>
  <c r="J196" i="21"/>
  <c r="J200" i="21" s="1"/>
  <c r="J199" i="21" s="1"/>
  <c r="J303" i="21"/>
  <c r="J307" i="21" s="1"/>
  <c r="J116" i="21"/>
  <c r="J120" i="21" s="1"/>
  <c r="J138" i="21"/>
  <c r="J142" i="21" s="1"/>
  <c r="J221" i="21"/>
  <c r="J225" i="21" s="1"/>
  <c r="J697" i="21"/>
  <c r="J701" i="21" s="1"/>
  <c r="J81" i="21"/>
  <c r="J85" i="21" s="1"/>
  <c r="J93" i="21"/>
  <c r="J97" i="21" s="1"/>
  <c r="J233" i="21"/>
  <c r="J236" i="21" s="1"/>
  <c r="J928" i="21"/>
  <c r="J929" i="21"/>
  <c r="J818" i="21"/>
  <c r="J819" i="21"/>
  <c r="J172" i="21"/>
  <c r="J176" i="21" s="1"/>
  <c r="J69" i="21"/>
  <c r="J73" i="21" s="1"/>
  <c r="J160" i="21"/>
  <c r="J163" i="21" s="1"/>
  <c r="J208" i="21"/>
  <c r="J211" i="21" s="1"/>
  <c r="J43" i="21"/>
  <c r="J47" i="21" s="1"/>
  <c r="J254" i="21"/>
  <c r="J257" i="21" s="1"/>
  <c r="J278" i="21"/>
  <c r="J281" i="21" s="1"/>
  <c r="J385" i="21"/>
  <c r="J389" i="21" s="1"/>
  <c r="J485" i="21"/>
  <c r="J488" i="21" s="1"/>
  <c r="J502" i="21"/>
  <c r="J505" i="21" s="1"/>
  <c r="J33" i="21"/>
  <c r="J34" i="21"/>
  <c r="J247" i="21"/>
  <c r="J246" i="21"/>
  <c r="J788" i="21"/>
  <c r="J787" i="21"/>
  <c r="J799" i="21"/>
  <c r="J798" i="21"/>
  <c r="J859" i="21"/>
  <c r="J858" i="21"/>
  <c r="J919" i="21"/>
  <c r="J918" i="21"/>
  <c r="J292" i="21"/>
  <c r="J291" i="21"/>
  <c r="O50" i="20"/>
  <c r="J580" i="21"/>
  <c r="O51" i="20" s="1"/>
  <c r="J624" i="21"/>
  <c r="J777" i="21"/>
  <c r="J908" i="21"/>
  <c r="J940" i="21"/>
  <c r="J950" i="21"/>
  <c r="J960" i="21"/>
  <c r="O15" i="20"/>
  <c r="P61" i="20"/>
  <c r="I11" i="20"/>
  <c r="J17" i="20"/>
  <c r="J21" i="20"/>
  <c r="J25" i="20"/>
  <c r="J29" i="20"/>
  <c r="P69" i="20"/>
  <c r="J31" i="20"/>
  <c r="O40" i="20"/>
  <c r="O71" i="20"/>
  <c r="P71" i="20" s="1"/>
  <c r="Q71" i="20" s="1"/>
  <c r="J16" i="20"/>
  <c r="J20" i="20"/>
  <c r="J24" i="20"/>
  <c r="O35" i="20"/>
  <c r="P35" i="20" s="1"/>
  <c r="O36" i="20"/>
  <c r="O37" i="20"/>
  <c r="P37" i="20" s="1"/>
  <c r="O43" i="20"/>
  <c r="J46" i="20"/>
  <c r="O54" i="20"/>
  <c r="N67" i="20"/>
  <c r="I77" i="20"/>
  <c r="J81" i="20"/>
  <c r="J83" i="20"/>
  <c r="J89" i="20"/>
  <c r="J91" i="20"/>
  <c r="J35" i="20"/>
  <c r="J37" i="20"/>
  <c r="P53" i="20"/>
  <c r="J43" i="20"/>
  <c r="I44" i="20"/>
  <c r="I42" i="20" s="1"/>
  <c r="J45" i="20"/>
  <c r="J54" i="20"/>
  <c r="J69" i="20"/>
  <c r="J13" i="20"/>
  <c r="J18" i="20"/>
  <c r="J22" i="20"/>
  <c r="P46" i="20"/>
  <c r="O49" i="20"/>
  <c r="O57" i="20"/>
  <c r="Q58" i="20"/>
  <c r="P68" i="20"/>
  <c r="J75" i="20"/>
  <c r="J85" i="20"/>
  <c r="J87" i="20"/>
  <c r="O95" i="20"/>
  <c r="J95" i="20"/>
  <c r="P45" i="20"/>
  <c r="J50" i="20"/>
  <c r="J62" i="20"/>
  <c r="J70" i="20"/>
  <c r="Q70" i="20" s="1"/>
  <c r="J80" i="20"/>
  <c r="J84" i="20"/>
  <c r="J88" i="20"/>
  <c r="J92" i="20"/>
  <c r="J96" i="20"/>
  <c r="O98" i="20"/>
  <c r="J103" i="20"/>
  <c r="O100" i="20"/>
  <c r="O101" i="20"/>
  <c r="O106" i="20"/>
  <c r="J102" i="20"/>
  <c r="J107" i="20"/>
  <c r="B519" i="19"/>
  <c r="K526" i="19"/>
  <c r="K527" i="19" s="1"/>
  <c r="K525" i="19"/>
  <c r="J521" i="19"/>
  <c r="J522" i="19" s="1"/>
  <c r="J526" i="19" s="1"/>
  <c r="Q37" i="20" l="1"/>
  <c r="P44" i="20"/>
  <c r="Q44" i="20" s="1"/>
  <c r="O97" i="20"/>
  <c r="Q109" i="20"/>
  <c r="Q100" i="20"/>
  <c r="J306" i="21"/>
  <c r="J320" i="21"/>
  <c r="J506" i="21"/>
  <c r="J489" i="21"/>
  <c r="J388" i="21"/>
  <c r="J282" i="21"/>
  <c r="J237" i="21"/>
  <c r="J164" i="21"/>
  <c r="J224" i="21"/>
  <c r="J700" i="21"/>
  <c r="Q53" i="20"/>
  <c r="Q101" i="20"/>
  <c r="Q35" i="20"/>
  <c r="I114" i="20"/>
  <c r="J268" i="21"/>
  <c r="J212" i="21"/>
  <c r="Q110" i="20"/>
  <c r="P36" i="20"/>
  <c r="Q36" i="20" s="1"/>
  <c r="Q62" i="20"/>
  <c r="J175" i="21"/>
  <c r="O96" i="20"/>
  <c r="O92" i="20"/>
  <c r="O93" i="20"/>
  <c r="O83" i="20"/>
  <c r="J258" i="21"/>
  <c r="O87" i="20"/>
  <c r="O80" i="20"/>
  <c r="P67" i="20"/>
  <c r="O74" i="20"/>
  <c r="O75" i="20"/>
  <c r="O105" i="20"/>
  <c r="J77" i="20"/>
  <c r="J11" i="20"/>
  <c r="P98" i="20"/>
  <c r="J72" i="20"/>
  <c r="Q45" i="20"/>
  <c r="Q69" i="20"/>
  <c r="J67" i="20"/>
  <c r="O67" i="20"/>
  <c r="J105" i="20"/>
  <c r="Q68" i="20"/>
  <c r="J97" i="20"/>
  <c r="Q61" i="20"/>
  <c r="Q46" i="20"/>
  <c r="J28" i="20"/>
  <c r="J42" i="20"/>
  <c r="J15" i="20"/>
  <c r="J60" i="20"/>
  <c r="J525" i="19"/>
  <c r="L55" i="18" s="1"/>
  <c r="M55" i="18" s="1"/>
  <c r="K55" i="20" s="1"/>
  <c r="B633" i="19"/>
  <c r="K640" i="19"/>
  <c r="K641" i="19" s="1"/>
  <c r="J635" i="19"/>
  <c r="J636" i="19" s="1"/>
  <c r="J640" i="19" s="1"/>
  <c r="B623" i="19"/>
  <c r="K630" i="19"/>
  <c r="K631" i="19" s="1"/>
  <c r="J625" i="19"/>
  <c r="J626" i="19" s="1"/>
  <c r="B613" i="19"/>
  <c r="K620" i="19"/>
  <c r="K621" i="19" s="1"/>
  <c r="J615" i="19"/>
  <c r="J616" i="19" s="1"/>
  <c r="J620" i="19" s="1"/>
  <c r="J645" i="19"/>
  <c r="B643" i="19"/>
  <c r="K650" i="19"/>
  <c r="K651" i="19" s="1"/>
  <c r="J646" i="19"/>
  <c r="J650" i="19" s="1"/>
  <c r="B603" i="19"/>
  <c r="K611" i="19"/>
  <c r="K610" i="19"/>
  <c r="J605" i="19"/>
  <c r="J606" i="19" s="1"/>
  <c r="J595" i="19"/>
  <c r="J596" i="19" s="1"/>
  <c r="B593" i="19"/>
  <c r="B592" i="19"/>
  <c r="K600" i="19"/>
  <c r="K601" i="19" s="1"/>
  <c r="J531" i="19"/>
  <c r="B529" i="19"/>
  <c r="K536" i="19"/>
  <c r="K537" i="19" s="1"/>
  <c r="J532" i="19"/>
  <c r="J553" i="19"/>
  <c r="J552" i="19"/>
  <c r="B550" i="19"/>
  <c r="B549" i="19"/>
  <c r="K558" i="19"/>
  <c r="K559" i="19" s="1"/>
  <c r="J554" i="19"/>
  <c r="B582" i="19"/>
  <c r="E574" i="19"/>
  <c r="J574" i="19" s="1"/>
  <c r="J575" i="19" s="1"/>
  <c r="K589" i="19"/>
  <c r="K590" i="19" s="1"/>
  <c r="J584" i="19"/>
  <c r="J585" i="19" s="1"/>
  <c r="B572" i="19"/>
  <c r="K579" i="19"/>
  <c r="K580" i="19" s="1"/>
  <c r="J564" i="19"/>
  <c r="J565" i="19" s="1"/>
  <c r="J569" i="19" s="1"/>
  <c r="B562" i="19"/>
  <c r="B561" i="19"/>
  <c r="K569" i="19"/>
  <c r="K570" i="19" s="1"/>
  <c r="B285" i="19"/>
  <c r="K291" i="19"/>
  <c r="K292" i="19" s="1"/>
  <c r="K293" i="19" s="1"/>
  <c r="J287" i="19"/>
  <c r="J288" i="19" s="1"/>
  <c r="K751" i="19"/>
  <c r="K752" i="19" s="1"/>
  <c r="K753" i="19" s="1"/>
  <c r="J747" i="19"/>
  <c r="J748" i="19" s="1"/>
  <c r="J751" i="19" s="1"/>
  <c r="B745" i="19"/>
  <c r="K741" i="19"/>
  <c r="K742" i="19" s="1"/>
  <c r="K743" i="19" s="1"/>
  <c r="J737" i="19"/>
  <c r="J738" i="19" s="1"/>
  <c r="J741" i="19" s="1"/>
  <c r="B735" i="19"/>
  <c r="K731" i="19"/>
  <c r="K732" i="19" s="1"/>
  <c r="K733" i="19" s="1"/>
  <c r="J727" i="19"/>
  <c r="J728" i="19" s="1"/>
  <c r="J731" i="19" s="1"/>
  <c r="B725" i="19"/>
  <c r="K721" i="19"/>
  <c r="K722" i="19" s="1"/>
  <c r="K723" i="19" s="1"/>
  <c r="J717" i="19"/>
  <c r="J718" i="19" s="1"/>
  <c r="J721" i="19" s="1"/>
  <c r="B715" i="19"/>
  <c r="K711" i="19"/>
  <c r="K712" i="19" s="1"/>
  <c r="K713" i="19" s="1"/>
  <c r="J707" i="19"/>
  <c r="J708" i="19" s="1"/>
  <c r="J711" i="19" s="1"/>
  <c r="B705" i="19"/>
  <c r="K701" i="19"/>
  <c r="K702" i="19" s="1"/>
  <c r="K703" i="19" s="1"/>
  <c r="J697" i="19"/>
  <c r="J698" i="19" s="1"/>
  <c r="J701" i="19" s="1"/>
  <c r="B695" i="19"/>
  <c r="K690" i="19"/>
  <c r="K691" i="19" s="1"/>
  <c r="K692" i="19" s="1"/>
  <c r="J686" i="19"/>
  <c r="J687" i="19" s="1"/>
  <c r="J690" i="19" s="1"/>
  <c r="B684" i="19"/>
  <c r="K680" i="19"/>
  <c r="K681" i="19" s="1"/>
  <c r="K682" i="19" s="1"/>
  <c r="J676" i="19"/>
  <c r="J677" i="19" s="1"/>
  <c r="J680" i="19" s="1"/>
  <c r="B674" i="19"/>
  <c r="K670" i="19"/>
  <c r="K671" i="19" s="1"/>
  <c r="K672" i="19" s="1"/>
  <c r="J666" i="19"/>
  <c r="J667" i="19" s="1"/>
  <c r="J670" i="19" s="1"/>
  <c r="B664" i="19"/>
  <c r="K660" i="19"/>
  <c r="K661" i="19" s="1"/>
  <c r="K662" i="19" s="1"/>
  <c r="J656" i="19"/>
  <c r="J657" i="19" s="1"/>
  <c r="J660" i="19" s="1"/>
  <c r="B654" i="19"/>
  <c r="B653" i="19"/>
  <c r="K545" i="19"/>
  <c r="K546" i="19" s="1"/>
  <c r="K547" i="19" s="1"/>
  <c r="J541" i="19"/>
  <c r="J542" i="19" s="1"/>
  <c r="K515" i="19"/>
  <c r="K516" i="19" s="1"/>
  <c r="K517" i="19" s="1"/>
  <c r="J511" i="19"/>
  <c r="J512" i="19" s="1"/>
  <c r="J515" i="19" s="1"/>
  <c r="B509" i="19"/>
  <c r="K505" i="19"/>
  <c r="K506" i="19" s="1"/>
  <c r="K507" i="19" s="1"/>
  <c r="J501" i="19"/>
  <c r="J500" i="19"/>
  <c r="J499" i="19"/>
  <c r="J498" i="19"/>
  <c r="J497" i="19"/>
  <c r="J496" i="19"/>
  <c r="J495" i="19"/>
  <c r="J494" i="19"/>
  <c r="B492" i="19"/>
  <c r="K488" i="19"/>
  <c r="K489" i="19" s="1"/>
  <c r="K490" i="19" s="1"/>
  <c r="J484" i="19"/>
  <c r="J483" i="19"/>
  <c r="J482" i="19"/>
  <c r="J481" i="19"/>
  <c r="J480" i="19"/>
  <c r="J479" i="19"/>
  <c r="J478" i="19"/>
  <c r="J477" i="19"/>
  <c r="J476" i="19"/>
  <c r="J475" i="19"/>
  <c r="J474" i="19"/>
  <c r="J473" i="19"/>
  <c r="J472" i="19"/>
  <c r="J471" i="19"/>
  <c r="J470" i="19"/>
  <c r="J469" i="19"/>
  <c r="J468" i="19"/>
  <c r="J467" i="19"/>
  <c r="J466" i="19"/>
  <c r="J465" i="19"/>
  <c r="J464" i="19"/>
  <c r="J463" i="19"/>
  <c r="J462" i="19"/>
  <c r="J461" i="19"/>
  <c r="J460" i="19"/>
  <c r="J459" i="19"/>
  <c r="J458" i="19"/>
  <c r="J457" i="19"/>
  <c r="J456" i="19"/>
  <c r="J455" i="19"/>
  <c r="J454" i="19"/>
  <c r="J453" i="19"/>
  <c r="J452" i="19"/>
  <c r="J451" i="19"/>
  <c r="J450" i="19"/>
  <c r="J449" i="19"/>
  <c r="J448" i="19"/>
  <c r="J447" i="19"/>
  <c r="J446" i="19"/>
  <c r="J445" i="19"/>
  <c r="J444" i="19"/>
  <c r="J443" i="19"/>
  <c r="J442" i="19"/>
  <c r="J441" i="19"/>
  <c r="J440" i="19"/>
  <c r="J439" i="19"/>
  <c r="J438" i="19"/>
  <c r="J436" i="19"/>
  <c r="J435" i="19"/>
  <c r="J434" i="19"/>
  <c r="J433" i="19"/>
  <c r="J432" i="19"/>
  <c r="J431" i="19"/>
  <c r="J430" i="19"/>
  <c r="J429" i="19"/>
  <c r="J428" i="19"/>
  <c r="J427" i="19"/>
  <c r="J426" i="19"/>
  <c r="J425" i="19"/>
  <c r="J424" i="19"/>
  <c r="J423" i="19"/>
  <c r="J422" i="19"/>
  <c r="J421" i="19"/>
  <c r="J420" i="19"/>
  <c r="J419" i="19"/>
  <c r="J418" i="19"/>
  <c r="J417" i="19"/>
  <c r="J416" i="19"/>
  <c r="J415" i="19"/>
  <c r="J414" i="19"/>
  <c r="J413" i="19"/>
  <c r="J412" i="19"/>
  <c r="J411" i="19"/>
  <c r="J410" i="19"/>
  <c r="J409" i="19"/>
  <c r="J408" i="19"/>
  <c r="J407" i="19"/>
  <c r="J406" i="19"/>
  <c r="J405" i="19"/>
  <c r="J404" i="19"/>
  <c r="J403" i="19"/>
  <c r="J402" i="19"/>
  <c r="J401" i="19"/>
  <c r="J400" i="19"/>
  <c r="J399" i="19"/>
  <c r="J398" i="19"/>
  <c r="J397" i="19"/>
  <c r="J396" i="19"/>
  <c r="J395" i="19"/>
  <c r="J394" i="19"/>
  <c r="K388" i="19"/>
  <c r="K389" i="19" s="1"/>
  <c r="K390" i="19" s="1"/>
  <c r="J384" i="19"/>
  <c r="J383" i="19"/>
  <c r="J382" i="19"/>
  <c r="J381" i="19"/>
  <c r="J380" i="19"/>
  <c r="J379" i="19"/>
  <c r="J378" i="19"/>
  <c r="J377" i="19"/>
  <c r="J376" i="19"/>
  <c r="J375" i="19"/>
  <c r="J374" i="19"/>
  <c r="J373" i="19"/>
  <c r="J372" i="19"/>
  <c r="J371" i="19"/>
  <c r="J370" i="19"/>
  <c r="J369" i="19"/>
  <c r="J368" i="19"/>
  <c r="J367" i="19"/>
  <c r="J366" i="19"/>
  <c r="J365" i="19"/>
  <c r="J364" i="19"/>
  <c r="J363" i="19"/>
  <c r="J362" i="19"/>
  <c r="J361" i="19"/>
  <c r="J360" i="19"/>
  <c r="J359" i="19"/>
  <c r="J358" i="19"/>
  <c r="J356" i="19"/>
  <c r="J355" i="19"/>
  <c r="J354" i="19"/>
  <c r="J353" i="19"/>
  <c r="J352" i="19"/>
  <c r="J351" i="19"/>
  <c r="J350" i="19"/>
  <c r="J349" i="19"/>
  <c r="J348" i="19"/>
  <c r="J347" i="19"/>
  <c r="J346" i="19"/>
  <c r="J345" i="19"/>
  <c r="J344" i="19"/>
  <c r="J343" i="19"/>
  <c r="J342" i="19"/>
  <c r="J341" i="19"/>
  <c r="J340" i="19"/>
  <c r="J339" i="19"/>
  <c r="J338" i="19"/>
  <c r="J337" i="19"/>
  <c r="J336" i="19"/>
  <c r="J335" i="19"/>
  <c r="J334" i="19"/>
  <c r="J333" i="19"/>
  <c r="J332" i="19"/>
  <c r="J331" i="19"/>
  <c r="J330" i="19"/>
  <c r="J329" i="19"/>
  <c r="J328" i="19"/>
  <c r="J327" i="19"/>
  <c r="J326" i="19"/>
  <c r="J325" i="19"/>
  <c r="K319" i="19"/>
  <c r="K320" i="19" s="1"/>
  <c r="K321" i="19" s="1"/>
  <c r="J315" i="19"/>
  <c r="J314" i="19"/>
  <c r="J313" i="19"/>
  <c r="K306" i="19"/>
  <c r="K307" i="19" s="1"/>
  <c r="K308" i="19" s="1"/>
  <c r="J302" i="19"/>
  <c r="J301" i="19"/>
  <c r="J300" i="19"/>
  <c r="J299" i="19"/>
  <c r="J298" i="19"/>
  <c r="K281" i="19"/>
  <c r="K282" i="19" s="1"/>
  <c r="K283" i="19" s="1"/>
  <c r="J277" i="19"/>
  <c r="J276" i="19"/>
  <c r="J275" i="19"/>
  <c r="J274" i="19"/>
  <c r="K269" i="19"/>
  <c r="K270" i="19" s="1"/>
  <c r="J264" i="19"/>
  <c r="J263" i="19"/>
  <c r="K258" i="19"/>
  <c r="K259" i="19" s="1"/>
  <c r="J253" i="19"/>
  <c r="J252" i="19"/>
  <c r="J254" i="19" s="1"/>
  <c r="J257" i="19" s="1"/>
  <c r="K246" i="19"/>
  <c r="K247" i="19" s="1"/>
  <c r="K248" i="19" s="1"/>
  <c r="J242" i="19"/>
  <c r="J243" i="19" s="1"/>
  <c r="J247" i="19" s="1"/>
  <c r="K236" i="19"/>
  <c r="K237" i="19" s="1"/>
  <c r="K238" i="19" s="1"/>
  <c r="J232" i="19"/>
  <c r="J231" i="19"/>
  <c r="J230" i="19"/>
  <c r="K224" i="19"/>
  <c r="K225" i="19" s="1"/>
  <c r="K226" i="19" s="1"/>
  <c r="J220" i="19"/>
  <c r="J219" i="19"/>
  <c r="J218" i="19"/>
  <c r="J217" i="19"/>
  <c r="K211" i="19"/>
  <c r="K212" i="19" s="1"/>
  <c r="K213" i="19" s="1"/>
  <c r="J207" i="19"/>
  <c r="J206" i="19"/>
  <c r="J205" i="19"/>
  <c r="J204" i="19"/>
  <c r="K196" i="19"/>
  <c r="K198" i="19" s="1"/>
  <c r="K199" i="19" s="1"/>
  <c r="K200" i="19" s="1"/>
  <c r="J195" i="19"/>
  <c r="J194" i="19"/>
  <c r="J193" i="19"/>
  <c r="K185" i="19"/>
  <c r="K187" i="19" s="1"/>
  <c r="K188" i="19" s="1"/>
  <c r="K189" i="19" s="1"/>
  <c r="J184" i="19"/>
  <c r="J183" i="19"/>
  <c r="J182" i="19"/>
  <c r="K175" i="19"/>
  <c r="K176" i="19" s="1"/>
  <c r="K177" i="19" s="1"/>
  <c r="J171" i="19"/>
  <c r="J170" i="19"/>
  <c r="J169" i="19"/>
  <c r="K163" i="19"/>
  <c r="K164" i="19" s="1"/>
  <c r="K165" i="19" s="1"/>
  <c r="J159" i="19"/>
  <c r="J158" i="19"/>
  <c r="J157" i="19"/>
  <c r="K151" i="19"/>
  <c r="K152" i="19" s="1"/>
  <c r="K153" i="19" s="1"/>
  <c r="J147" i="19"/>
  <c r="J148" i="19" s="1"/>
  <c r="J152" i="19" s="1"/>
  <c r="K141" i="19"/>
  <c r="K142" i="19" s="1"/>
  <c r="K143" i="19" s="1"/>
  <c r="J137" i="19"/>
  <c r="J136" i="19"/>
  <c r="J135" i="19"/>
  <c r="K129" i="19"/>
  <c r="K130" i="19" s="1"/>
  <c r="K131" i="19" s="1"/>
  <c r="J125" i="19"/>
  <c r="J126" i="19" s="1"/>
  <c r="J130" i="19" s="1"/>
  <c r="K119" i="19"/>
  <c r="K120" i="19" s="1"/>
  <c r="K121" i="19" s="1"/>
  <c r="J115" i="19"/>
  <c r="J114" i="19"/>
  <c r="K105" i="19"/>
  <c r="K107" i="19" s="1"/>
  <c r="K108" i="19" s="1"/>
  <c r="K109" i="19" s="1"/>
  <c r="K110" i="19" s="1"/>
  <c r="J104" i="19"/>
  <c r="J103" i="19"/>
  <c r="J102" i="19"/>
  <c r="K93" i="19"/>
  <c r="K95" i="19" s="1"/>
  <c r="K96" i="19" s="1"/>
  <c r="K97" i="19" s="1"/>
  <c r="K98" i="19" s="1"/>
  <c r="J92" i="19"/>
  <c r="J91" i="19"/>
  <c r="J90" i="19"/>
  <c r="K81" i="19"/>
  <c r="K83" i="19" s="1"/>
  <c r="K84" i="19" s="1"/>
  <c r="K85" i="19" s="1"/>
  <c r="K86" i="19" s="1"/>
  <c r="J80" i="19"/>
  <c r="J79" i="19"/>
  <c r="J78" i="19"/>
  <c r="K69" i="19"/>
  <c r="K71" i="19" s="1"/>
  <c r="K72" i="19" s="1"/>
  <c r="K73" i="19" s="1"/>
  <c r="K74" i="19" s="1"/>
  <c r="J68" i="19"/>
  <c r="J67" i="19"/>
  <c r="J66" i="19"/>
  <c r="J65" i="19"/>
  <c r="K56" i="19"/>
  <c r="K58" i="19" s="1"/>
  <c r="K59" i="19" s="1"/>
  <c r="K60" i="19" s="1"/>
  <c r="K61" i="19" s="1"/>
  <c r="J55" i="19"/>
  <c r="J54" i="19"/>
  <c r="J53" i="19"/>
  <c r="J52" i="19"/>
  <c r="K43" i="19"/>
  <c r="K45" i="19" s="1"/>
  <c r="K46" i="19" s="1"/>
  <c r="K47" i="19" s="1"/>
  <c r="K48" i="19" s="1"/>
  <c r="J42" i="19"/>
  <c r="J41" i="19"/>
  <c r="J40" i="19"/>
  <c r="J39" i="19"/>
  <c r="K30" i="19"/>
  <c r="K32" i="19" s="1"/>
  <c r="K33" i="19" s="1"/>
  <c r="K34" i="19" s="1"/>
  <c r="J29" i="19"/>
  <c r="J30" i="19" s="1"/>
  <c r="K21" i="19"/>
  <c r="K23" i="19" s="1"/>
  <c r="K24" i="19" s="1"/>
  <c r="K25" i="19" s="1"/>
  <c r="J20" i="19"/>
  <c r="J21" i="19" s="1"/>
  <c r="J25" i="19" s="1"/>
  <c r="J24" i="19" s="1"/>
  <c r="K12" i="19"/>
  <c r="K14" i="19" s="1"/>
  <c r="K15" i="19" s="1"/>
  <c r="K16" i="19" s="1"/>
  <c r="J11" i="19"/>
  <c r="J12" i="19" s="1"/>
  <c r="J15" i="19" s="1"/>
  <c r="J16" i="19" s="1"/>
  <c r="I103" i="18"/>
  <c r="O103" i="18"/>
  <c r="I39" i="18"/>
  <c r="J39" i="18"/>
  <c r="M55" i="20" l="1"/>
  <c r="P55" i="20"/>
  <c r="Q55" i="20" s="1"/>
  <c r="O63" i="20"/>
  <c r="Q67" i="20"/>
  <c r="P103" i="18"/>
  <c r="O77" i="20"/>
  <c r="O72" i="20"/>
  <c r="Q98" i="20"/>
  <c r="J114" i="20"/>
  <c r="M6" i="20" s="1"/>
  <c r="Q106" i="20"/>
  <c r="J639" i="19"/>
  <c r="J630" i="19"/>
  <c r="J629" i="19"/>
  <c r="J619" i="19"/>
  <c r="J649" i="19"/>
  <c r="J610" i="19"/>
  <c r="J609" i="19"/>
  <c r="L78" i="18" s="1"/>
  <c r="M78" i="18" s="1"/>
  <c r="K79" i="20" s="1"/>
  <c r="J316" i="19"/>
  <c r="J320" i="19" s="1"/>
  <c r="J160" i="19"/>
  <c r="J164" i="19" s="1"/>
  <c r="J172" i="19"/>
  <c r="J176" i="19" s="1"/>
  <c r="J196" i="19"/>
  <c r="J200" i="19" s="1"/>
  <c r="J199" i="19" s="1"/>
  <c r="J116" i="19"/>
  <c r="J120" i="19" s="1"/>
  <c r="J265" i="19"/>
  <c r="J600" i="19"/>
  <c r="J599" i="19"/>
  <c r="L77" i="18" s="1"/>
  <c r="M77" i="18" s="1"/>
  <c r="K78" i="20" s="1"/>
  <c r="J536" i="19"/>
  <c r="J535" i="19"/>
  <c r="L57" i="18" s="1"/>
  <c r="M57" i="18" s="1"/>
  <c r="K57" i="20" s="1"/>
  <c r="J557" i="19"/>
  <c r="L62" i="18" s="1"/>
  <c r="M62" i="18" s="1"/>
  <c r="K63" i="20" s="1"/>
  <c r="J558" i="19"/>
  <c r="J589" i="19"/>
  <c r="J588" i="19"/>
  <c r="L75" i="18" s="1"/>
  <c r="M75" i="18" s="1"/>
  <c r="K76" i="20" s="1"/>
  <c r="J579" i="19"/>
  <c r="J578" i="19"/>
  <c r="J568" i="19"/>
  <c r="L72" i="18" s="1"/>
  <c r="M72" i="18" s="1"/>
  <c r="K73" i="20" s="1"/>
  <c r="J69" i="19"/>
  <c r="J73" i="19" s="1"/>
  <c r="J303" i="19"/>
  <c r="J306" i="19" s="1"/>
  <c r="J93" i="19"/>
  <c r="J97" i="19" s="1"/>
  <c r="J81" i="19"/>
  <c r="J85" i="19" s="1"/>
  <c r="J105" i="19"/>
  <c r="J109" i="19" s="1"/>
  <c r="J278" i="19"/>
  <c r="J385" i="19"/>
  <c r="J388" i="19" s="1"/>
  <c r="J485" i="19"/>
  <c r="J489" i="19" s="1"/>
  <c r="J502" i="19"/>
  <c r="J506" i="19" s="1"/>
  <c r="J138" i="19"/>
  <c r="J142" i="19" s="1"/>
  <c r="J291" i="19"/>
  <c r="L39" i="18" s="1"/>
  <c r="J292" i="19"/>
  <c r="J208" i="19"/>
  <c r="J212" i="19" s="1"/>
  <c r="J221" i="19"/>
  <c r="J233" i="19"/>
  <c r="J237" i="19" s="1"/>
  <c r="J185" i="19"/>
  <c r="J189" i="19" s="1"/>
  <c r="J188" i="19" s="1"/>
  <c r="J56" i="19"/>
  <c r="J60" i="19" s="1"/>
  <c r="J43" i="19"/>
  <c r="J47" i="19" s="1"/>
  <c r="J282" i="19"/>
  <c r="J281" i="19"/>
  <c r="J505" i="19"/>
  <c r="J545" i="19"/>
  <c r="J546" i="19"/>
  <c r="J33" i="19"/>
  <c r="J34" i="19"/>
  <c r="J211" i="19"/>
  <c r="J225" i="19"/>
  <c r="J224" i="19"/>
  <c r="J269" i="19"/>
  <c r="J268" i="19"/>
  <c r="J163" i="19"/>
  <c r="J258" i="19"/>
  <c r="J246" i="19"/>
  <c r="J516" i="19"/>
  <c r="J661" i="19"/>
  <c r="J671" i="19"/>
  <c r="J681" i="19"/>
  <c r="J691" i="19"/>
  <c r="J702" i="19"/>
  <c r="J712" i="19"/>
  <c r="J722" i="19"/>
  <c r="J732" i="19"/>
  <c r="J742" i="19"/>
  <c r="J752" i="19"/>
  <c r="J103" i="18"/>
  <c r="M78" i="20" l="1"/>
  <c r="P78" i="20"/>
  <c r="Q78" i="20" s="1"/>
  <c r="O39" i="18"/>
  <c r="P39" i="18" s="1"/>
  <c r="Q39" i="18" s="1"/>
  <c r="M39" i="18"/>
  <c r="K39" i="20" s="1"/>
  <c r="M76" i="20"/>
  <c r="P76" i="20"/>
  <c r="Q76" i="20" s="1"/>
  <c r="M63" i="20"/>
  <c r="M73" i="20"/>
  <c r="P73" i="20"/>
  <c r="Q73" i="20" s="1"/>
  <c r="M79" i="20"/>
  <c r="P79" i="20"/>
  <c r="Q79" i="20" s="1"/>
  <c r="M57" i="20"/>
  <c r="P57" i="20"/>
  <c r="Q57" i="20" s="1"/>
  <c r="J175" i="19"/>
  <c r="J307" i="19"/>
  <c r="J488" i="19"/>
  <c r="Q103" i="18"/>
  <c r="P63" i="20"/>
  <c r="O60" i="20"/>
  <c r="J319" i="19"/>
  <c r="J389" i="19"/>
  <c r="J236" i="19"/>
  <c r="M39" i="20" l="1"/>
  <c r="P39" i="20"/>
  <c r="Q39" i="20" s="1"/>
  <c r="Q63" i="20"/>
  <c r="I111" i="18" l="1"/>
  <c r="F111" i="18"/>
  <c r="O111" i="18" s="1"/>
  <c r="I110" i="18"/>
  <c r="F110" i="18"/>
  <c r="O110" i="18" s="1"/>
  <c r="P110" i="18" s="1"/>
  <c r="I109" i="18"/>
  <c r="F109" i="18"/>
  <c r="O109" i="18" s="1"/>
  <c r="I108" i="18"/>
  <c r="F108" i="18"/>
  <c r="O108" i="18" s="1"/>
  <c r="P108" i="18" s="1"/>
  <c r="I107" i="18"/>
  <c r="F107" i="18"/>
  <c r="O107" i="18" s="1"/>
  <c r="O106" i="18"/>
  <c r="I106" i="18"/>
  <c r="F106" i="18"/>
  <c r="J106" i="18" s="1"/>
  <c r="I105" i="18"/>
  <c r="F105" i="18"/>
  <c r="O105" i="18" s="1"/>
  <c r="I102" i="18"/>
  <c r="F102" i="18"/>
  <c r="O102" i="18" s="1"/>
  <c r="I101" i="18"/>
  <c r="F101" i="18"/>
  <c r="O101" i="18" s="1"/>
  <c r="O100" i="18"/>
  <c r="I100" i="18"/>
  <c r="F100" i="18"/>
  <c r="J100" i="18" s="1"/>
  <c r="I99" i="18"/>
  <c r="F99" i="18"/>
  <c r="O99" i="18" s="1"/>
  <c r="P99" i="18" s="1"/>
  <c r="I98" i="18"/>
  <c r="F98" i="18"/>
  <c r="J98" i="18" s="1"/>
  <c r="I97" i="18"/>
  <c r="F97" i="18"/>
  <c r="J97" i="18" s="1"/>
  <c r="I95" i="18"/>
  <c r="F95" i="18"/>
  <c r="O95" i="18" s="1"/>
  <c r="I94" i="18"/>
  <c r="F94" i="18"/>
  <c r="O94" i="18" s="1"/>
  <c r="P94" i="18" s="1"/>
  <c r="O93" i="18"/>
  <c r="I93" i="18"/>
  <c r="F93" i="18"/>
  <c r="J93" i="18" s="1"/>
  <c r="I92" i="18"/>
  <c r="F92" i="18"/>
  <c r="O92" i="18" s="1"/>
  <c r="P92" i="18" s="1"/>
  <c r="I91" i="18"/>
  <c r="F91" i="18"/>
  <c r="O91" i="18" s="1"/>
  <c r="I90" i="18"/>
  <c r="F90" i="18"/>
  <c r="O90" i="18" s="1"/>
  <c r="P90" i="18" s="1"/>
  <c r="O89" i="18"/>
  <c r="I89" i="18"/>
  <c r="F89" i="18"/>
  <c r="J89" i="18" s="1"/>
  <c r="I88" i="18"/>
  <c r="F88" i="18"/>
  <c r="O88" i="18" s="1"/>
  <c r="P88" i="18" s="1"/>
  <c r="I87" i="18"/>
  <c r="F87" i="18"/>
  <c r="O87" i="18" s="1"/>
  <c r="I86" i="18"/>
  <c r="F86" i="18"/>
  <c r="O86" i="18" s="1"/>
  <c r="P86" i="18" s="1"/>
  <c r="O85" i="18"/>
  <c r="I85" i="18"/>
  <c r="F85" i="18"/>
  <c r="J85" i="18" s="1"/>
  <c r="I84" i="18"/>
  <c r="F84" i="18"/>
  <c r="O84" i="18" s="1"/>
  <c r="P84" i="18" s="1"/>
  <c r="I83" i="18"/>
  <c r="F83" i="18"/>
  <c r="O83" i="18" s="1"/>
  <c r="I82" i="18"/>
  <c r="F82" i="18"/>
  <c r="O82" i="18" s="1"/>
  <c r="P82" i="18" s="1"/>
  <c r="O81" i="18"/>
  <c r="I81" i="18"/>
  <c r="F81" i="18"/>
  <c r="J81" i="18" s="1"/>
  <c r="I80" i="18"/>
  <c r="F80" i="18"/>
  <c r="O80" i="18" s="1"/>
  <c r="I79" i="18"/>
  <c r="F79" i="18"/>
  <c r="I78" i="18"/>
  <c r="F78" i="18"/>
  <c r="O78" i="18" s="1"/>
  <c r="O77" i="18"/>
  <c r="I77" i="18"/>
  <c r="I76" i="18" s="1"/>
  <c r="F77" i="18"/>
  <c r="J77" i="18" s="1"/>
  <c r="O75" i="18"/>
  <c r="J75" i="18"/>
  <c r="I75" i="18"/>
  <c r="F75" i="18"/>
  <c r="I74" i="18"/>
  <c r="F74" i="18"/>
  <c r="O74" i="18" s="1"/>
  <c r="I73" i="18"/>
  <c r="F73" i="18"/>
  <c r="I72" i="18"/>
  <c r="F72" i="18"/>
  <c r="I70" i="18"/>
  <c r="F70" i="18"/>
  <c r="I69" i="18"/>
  <c r="F69" i="18"/>
  <c r="I68" i="18"/>
  <c r="I66" i="18" s="1"/>
  <c r="F68" i="18"/>
  <c r="J68" i="18" s="1"/>
  <c r="I67" i="18"/>
  <c r="F67" i="18"/>
  <c r="O67" i="18" s="1"/>
  <c r="O65" i="18"/>
  <c r="J65" i="18"/>
  <c r="I65" i="18"/>
  <c r="O64" i="18"/>
  <c r="J64" i="18"/>
  <c r="I64" i="18"/>
  <c r="O63" i="18"/>
  <c r="J63" i="18"/>
  <c r="I63" i="18"/>
  <c r="F63" i="18"/>
  <c r="I62" i="18"/>
  <c r="F62" i="18"/>
  <c r="O62" i="18" s="1"/>
  <c r="P62" i="18" s="1"/>
  <c r="I61" i="18"/>
  <c r="F61" i="18"/>
  <c r="I60" i="18"/>
  <c r="F60" i="18"/>
  <c r="O58" i="18"/>
  <c r="J58" i="18"/>
  <c r="I58" i="18"/>
  <c r="O57" i="18"/>
  <c r="J57" i="18"/>
  <c r="I57" i="18"/>
  <c r="O56" i="18"/>
  <c r="J56" i="18"/>
  <c r="I56" i="18"/>
  <c r="O55" i="18"/>
  <c r="J55" i="18"/>
  <c r="I55" i="18"/>
  <c r="F55" i="18"/>
  <c r="I54" i="18"/>
  <c r="F54" i="18"/>
  <c r="O54" i="18" s="1"/>
  <c r="I53" i="18"/>
  <c r="F53" i="18"/>
  <c r="I52" i="18"/>
  <c r="F52" i="18"/>
  <c r="O51" i="18"/>
  <c r="J51" i="18"/>
  <c r="I51" i="18"/>
  <c r="F51" i="18"/>
  <c r="I50" i="18"/>
  <c r="F50" i="18"/>
  <c r="O50" i="18" s="1"/>
  <c r="I49" i="18"/>
  <c r="F49" i="18"/>
  <c r="I48" i="18"/>
  <c r="F48" i="18"/>
  <c r="I47" i="18"/>
  <c r="F47" i="18"/>
  <c r="O47" i="18" s="1"/>
  <c r="I46" i="18"/>
  <c r="F46" i="18"/>
  <c r="J46" i="18" s="1"/>
  <c r="I45" i="18"/>
  <c r="F45" i="18"/>
  <c r="J45" i="18" s="1"/>
  <c r="F44" i="18"/>
  <c r="D44" i="18"/>
  <c r="J44" i="18" s="1"/>
  <c r="I43" i="18"/>
  <c r="F43" i="18"/>
  <c r="I41" i="18"/>
  <c r="I40" i="18" s="1"/>
  <c r="F41" i="18"/>
  <c r="D41" i="18"/>
  <c r="I38" i="18"/>
  <c r="F38" i="18"/>
  <c r="J38" i="18" s="1"/>
  <c r="I37" i="18"/>
  <c r="F37" i="18"/>
  <c r="J37" i="18" s="1"/>
  <c r="I36" i="18"/>
  <c r="F36" i="18"/>
  <c r="J36" i="18" s="1"/>
  <c r="I35" i="18"/>
  <c r="F35" i="18"/>
  <c r="J35" i="18" s="1"/>
  <c r="J34" i="18"/>
  <c r="I34" i="18"/>
  <c r="F34" i="18"/>
  <c r="J33" i="18"/>
  <c r="I33" i="18"/>
  <c r="F33" i="18"/>
  <c r="I32" i="18"/>
  <c r="F32" i="18"/>
  <c r="I31" i="18"/>
  <c r="F31" i="18"/>
  <c r="J31" i="18" s="1"/>
  <c r="I30" i="18"/>
  <c r="F30" i="18"/>
  <c r="I29" i="18"/>
  <c r="F29" i="18"/>
  <c r="O27" i="18"/>
  <c r="N27" i="18"/>
  <c r="J27" i="18"/>
  <c r="I27" i="18"/>
  <c r="N26" i="18"/>
  <c r="P26" i="18" s="1"/>
  <c r="Q26" i="18" s="1"/>
  <c r="J26" i="18"/>
  <c r="I26" i="18"/>
  <c r="I25" i="18"/>
  <c r="F25" i="18"/>
  <c r="O24" i="18"/>
  <c r="I24" i="18"/>
  <c r="F24" i="18"/>
  <c r="J24" i="18" s="1"/>
  <c r="I23" i="18"/>
  <c r="F23" i="18"/>
  <c r="J23" i="18" s="1"/>
  <c r="I22" i="18"/>
  <c r="F22" i="18"/>
  <c r="I21" i="18"/>
  <c r="F21" i="18"/>
  <c r="O20" i="18"/>
  <c r="I20" i="18"/>
  <c r="F20" i="18"/>
  <c r="J20" i="18" s="1"/>
  <c r="I19" i="18"/>
  <c r="F19" i="18"/>
  <c r="J19" i="18" s="1"/>
  <c r="I18" i="18"/>
  <c r="F18" i="18"/>
  <c r="I17" i="18"/>
  <c r="F17" i="18"/>
  <c r="O16" i="18"/>
  <c r="I16" i="18"/>
  <c r="F16" i="18"/>
  <c r="J16" i="18" s="1"/>
  <c r="O14" i="18"/>
  <c r="P14" i="18"/>
  <c r="J14" i="18"/>
  <c r="I14" i="18"/>
  <c r="I13" i="18"/>
  <c r="F13" i="18"/>
  <c r="M12" i="18"/>
  <c r="K12" i="20" s="1"/>
  <c r="M12" i="20" s="1"/>
  <c r="I12" i="18"/>
  <c r="F12" i="18"/>
  <c r="N71" i="18" l="1"/>
  <c r="N104" i="18"/>
  <c r="P80" i="18"/>
  <c r="P58" i="18"/>
  <c r="Q14" i="18"/>
  <c r="Q58" i="18"/>
  <c r="I104" i="18"/>
  <c r="I28" i="18"/>
  <c r="P38" i="18"/>
  <c r="Q38" i="18" s="1"/>
  <c r="I44" i="18"/>
  <c r="I42" i="18" s="1"/>
  <c r="J47" i="18"/>
  <c r="J78" i="18"/>
  <c r="I96" i="18"/>
  <c r="J99" i="18"/>
  <c r="J96" i="18" s="1"/>
  <c r="J101" i="18"/>
  <c r="J105" i="18"/>
  <c r="I15" i="18"/>
  <c r="J29" i="18"/>
  <c r="J62" i="18"/>
  <c r="J82" i="18"/>
  <c r="Q82" i="18" s="1"/>
  <c r="J86" i="18"/>
  <c r="Q86" i="18" s="1"/>
  <c r="J90" i="18"/>
  <c r="Q90" i="18" s="1"/>
  <c r="J94" i="18"/>
  <c r="Q94" i="18" s="1"/>
  <c r="O19" i="18"/>
  <c r="O23" i="18"/>
  <c r="O68" i="18"/>
  <c r="P68" i="18" s="1"/>
  <c r="Q68" i="18" s="1"/>
  <c r="J74" i="18"/>
  <c r="J50" i="18"/>
  <c r="J67" i="18"/>
  <c r="J54" i="18"/>
  <c r="I11" i="18"/>
  <c r="J30" i="18"/>
  <c r="J41" i="18"/>
  <c r="J40" i="18" s="1"/>
  <c r="P102" i="18"/>
  <c r="P83" i="18"/>
  <c r="P87" i="18"/>
  <c r="P91" i="18"/>
  <c r="P95" i="18"/>
  <c r="P100" i="18"/>
  <c r="Q100" i="18" s="1"/>
  <c r="P109" i="18"/>
  <c r="O44" i="18"/>
  <c r="P44" i="18" s="1"/>
  <c r="Q44" i="18" s="1"/>
  <c r="I59" i="18"/>
  <c r="N76" i="18"/>
  <c r="P78" i="18"/>
  <c r="Q78" i="18" s="1"/>
  <c r="P106" i="18"/>
  <c r="Q106" i="18" s="1"/>
  <c r="P105" i="18"/>
  <c r="Q105" i="18" s="1"/>
  <c r="P111" i="18"/>
  <c r="O41" i="18"/>
  <c r="O40" i="18" s="1"/>
  <c r="N66" i="18"/>
  <c r="P74" i="18"/>
  <c r="Q74" i="18" s="1"/>
  <c r="P81" i="18"/>
  <c r="Q81" i="18" s="1"/>
  <c r="P85" i="18"/>
  <c r="Q85" i="18" s="1"/>
  <c r="P89" i="18"/>
  <c r="Q89" i="18" s="1"/>
  <c r="P93" i="18"/>
  <c r="Q93" i="18" s="1"/>
  <c r="P101" i="18"/>
  <c r="J32" i="18"/>
  <c r="O37" i="18"/>
  <c r="O18" i="18"/>
  <c r="J18" i="18"/>
  <c r="O22" i="18"/>
  <c r="J22" i="18"/>
  <c r="J53" i="18"/>
  <c r="O35" i="18"/>
  <c r="O43" i="18"/>
  <c r="O48" i="18"/>
  <c r="J48" i="18"/>
  <c r="O13" i="18"/>
  <c r="J13" i="18"/>
  <c r="P27" i="18"/>
  <c r="Q27" i="18" s="1"/>
  <c r="J12" i="18"/>
  <c r="O12" i="18"/>
  <c r="O17" i="18"/>
  <c r="J17" i="18"/>
  <c r="O21" i="18"/>
  <c r="J21" i="18"/>
  <c r="O25" i="18"/>
  <c r="J25" i="18"/>
  <c r="O36" i="18"/>
  <c r="P36" i="18" s="1"/>
  <c r="Q36" i="18" s="1"/>
  <c r="J43" i="18"/>
  <c r="O49" i="18"/>
  <c r="J49" i="18"/>
  <c r="O52" i="18"/>
  <c r="J52" i="18"/>
  <c r="O53" i="18"/>
  <c r="P53" i="18" s="1"/>
  <c r="O61" i="18"/>
  <c r="P61" i="18" s="1"/>
  <c r="J61" i="18"/>
  <c r="O72" i="18"/>
  <c r="J72" i="18"/>
  <c r="O104" i="18"/>
  <c r="P107" i="18"/>
  <c r="O45" i="18"/>
  <c r="O46" i="18"/>
  <c r="P46" i="18" s="1"/>
  <c r="Q46" i="18" s="1"/>
  <c r="Q62" i="18"/>
  <c r="P63" i="18"/>
  <c r="Q63" i="18" s="1"/>
  <c r="P65" i="18"/>
  <c r="Q65" i="18" s="1"/>
  <c r="P67" i="18"/>
  <c r="Q67" i="18" s="1"/>
  <c r="O69" i="18"/>
  <c r="P69" i="18" s="1"/>
  <c r="J69" i="18"/>
  <c r="I71" i="18"/>
  <c r="O60" i="18"/>
  <c r="J60" i="18"/>
  <c r="O73" i="18"/>
  <c r="P73" i="18" s="1"/>
  <c r="J73" i="18"/>
  <c r="P56" i="18"/>
  <c r="Q56" i="18" s="1"/>
  <c r="O70" i="18"/>
  <c r="P70" i="18" s="1"/>
  <c r="J70" i="18"/>
  <c r="P75" i="18"/>
  <c r="Q75" i="18" s="1"/>
  <c r="P77" i="18"/>
  <c r="Q77" i="18" s="1"/>
  <c r="O79" i="18"/>
  <c r="P79" i="18" s="1"/>
  <c r="J79" i="18"/>
  <c r="J83" i="18"/>
  <c r="J87" i="18"/>
  <c r="J91" i="18"/>
  <c r="Q91" i="18" s="1"/>
  <c r="J95" i="18"/>
  <c r="Q95" i="18" s="1"/>
  <c r="J102" i="18"/>
  <c r="J107" i="18"/>
  <c r="J108" i="18"/>
  <c r="Q108" i="18" s="1"/>
  <c r="J109" i="18"/>
  <c r="J110" i="18"/>
  <c r="Q110" i="18" s="1"/>
  <c r="J111" i="18"/>
  <c r="J80" i="18"/>
  <c r="Q80" i="18" s="1"/>
  <c r="J84" i="18"/>
  <c r="Q84" i="18" s="1"/>
  <c r="J88" i="18"/>
  <c r="Q88" i="18" s="1"/>
  <c r="J92" i="18"/>
  <c r="Q92" i="18" s="1"/>
  <c r="J491" i="17"/>
  <c r="J490" i="17"/>
  <c r="J489" i="17"/>
  <c r="J488" i="17"/>
  <c r="J487" i="17"/>
  <c r="J486" i="17"/>
  <c r="J485" i="17"/>
  <c r="J492" i="17" s="1"/>
  <c r="J495" i="17" s="1"/>
  <c r="J484" i="17"/>
  <c r="B482" i="17"/>
  <c r="K495" i="17"/>
  <c r="K496" i="17" s="1"/>
  <c r="K497" i="17" s="1"/>
  <c r="J474" i="17"/>
  <c r="J473" i="17"/>
  <c r="J470" i="17"/>
  <c r="J472" i="17"/>
  <c r="J471" i="17"/>
  <c r="J469" i="17"/>
  <c r="J468" i="17"/>
  <c r="J467" i="17"/>
  <c r="J466" i="17"/>
  <c r="J465" i="17"/>
  <c r="J464" i="17"/>
  <c r="J463" i="17"/>
  <c r="J462" i="17"/>
  <c r="J461" i="17"/>
  <c r="J460" i="17"/>
  <c r="J459" i="17"/>
  <c r="J458" i="17"/>
  <c r="J457" i="17"/>
  <c r="J456" i="17"/>
  <c r="J455" i="17"/>
  <c r="J454" i="17"/>
  <c r="J453" i="17"/>
  <c r="J452" i="17"/>
  <c r="J451" i="17"/>
  <c r="J450" i="17"/>
  <c r="J449" i="17"/>
  <c r="J448" i="17"/>
  <c r="J305" i="17"/>
  <c r="J374" i="17"/>
  <c r="J304" i="17"/>
  <c r="J306" i="17" s="1"/>
  <c r="J292" i="17"/>
  <c r="K617" i="17"/>
  <c r="K618" i="17" s="1"/>
  <c r="K619" i="17" s="1"/>
  <c r="J613" i="17"/>
  <c r="J614" i="17" s="1"/>
  <c r="J617" i="17" s="1"/>
  <c r="B611" i="17"/>
  <c r="K607" i="17"/>
  <c r="K608" i="17" s="1"/>
  <c r="K609" i="17" s="1"/>
  <c r="J603" i="17"/>
  <c r="J604" i="17" s="1"/>
  <c r="J607" i="17" s="1"/>
  <c r="B601" i="17"/>
  <c r="K597" i="17"/>
  <c r="K598" i="17" s="1"/>
  <c r="K599" i="17" s="1"/>
  <c r="J593" i="17"/>
  <c r="J594" i="17" s="1"/>
  <c r="J597" i="17" s="1"/>
  <c r="B591" i="17"/>
  <c r="K587" i="17"/>
  <c r="K588" i="17" s="1"/>
  <c r="K589" i="17" s="1"/>
  <c r="J583" i="17"/>
  <c r="J584" i="17" s="1"/>
  <c r="J587" i="17" s="1"/>
  <c r="B581" i="17"/>
  <c r="K577" i="17"/>
  <c r="K578" i="17" s="1"/>
  <c r="K579" i="17" s="1"/>
  <c r="J573" i="17"/>
  <c r="J574" i="17" s="1"/>
  <c r="J577" i="17" s="1"/>
  <c r="B571" i="17"/>
  <c r="K567" i="17"/>
  <c r="K568" i="17" s="1"/>
  <c r="K569" i="17" s="1"/>
  <c r="J563" i="17"/>
  <c r="J564" i="17" s="1"/>
  <c r="J567" i="17" s="1"/>
  <c r="B561" i="17"/>
  <c r="K556" i="17"/>
  <c r="K557" i="17" s="1"/>
  <c r="K558" i="17" s="1"/>
  <c r="J552" i="17"/>
  <c r="J553" i="17" s="1"/>
  <c r="J556" i="17" s="1"/>
  <c r="B550" i="17"/>
  <c r="K546" i="17"/>
  <c r="K547" i="17" s="1"/>
  <c r="K548" i="17" s="1"/>
  <c r="J542" i="17"/>
  <c r="J543" i="17" s="1"/>
  <c r="J546" i="17" s="1"/>
  <c r="B540" i="17"/>
  <c r="K536" i="17"/>
  <c r="K537" i="17" s="1"/>
  <c r="K538" i="17" s="1"/>
  <c r="J532" i="17"/>
  <c r="J533" i="17" s="1"/>
  <c r="J536" i="17" s="1"/>
  <c r="B530" i="17"/>
  <c r="K526" i="17"/>
  <c r="K527" i="17" s="1"/>
  <c r="K528" i="17" s="1"/>
  <c r="J522" i="17"/>
  <c r="J523" i="17" s="1"/>
  <c r="J526" i="17" s="1"/>
  <c r="B520" i="17"/>
  <c r="B519" i="17"/>
  <c r="K515" i="17"/>
  <c r="K516" i="17" s="1"/>
  <c r="K517" i="17" s="1"/>
  <c r="J511" i="17"/>
  <c r="J512" i="17" s="1"/>
  <c r="K505" i="17"/>
  <c r="K506" i="17" s="1"/>
  <c r="K507" i="17" s="1"/>
  <c r="J501" i="17"/>
  <c r="J502" i="17" s="1"/>
  <c r="J505" i="17" s="1"/>
  <c r="B499" i="17"/>
  <c r="K478" i="17"/>
  <c r="K479" i="17" s="1"/>
  <c r="K480" i="17" s="1"/>
  <c r="J447" i="17"/>
  <c r="J446" i="17"/>
  <c r="J445" i="17"/>
  <c r="J444" i="17"/>
  <c r="J443" i="17"/>
  <c r="J442" i="17"/>
  <c r="J441" i="17"/>
  <c r="J440" i="17"/>
  <c r="J439" i="17"/>
  <c r="J438" i="17"/>
  <c r="J437" i="17"/>
  <c r="J436" i="17"/>
  <c r="J435" i="17"/>
  <c r="J434" i="17"/>
  <c r="J433" i="17"/>
  <c r="J432" i="17"/>
  <c r="J431" i="17"/>
  <c r="J430" i="17"/>
  <c r="J429" i="17"/>
  <c r="J428" i="17"/>
  <c r="J426" i="17"/>
  <c r="J425" i="17"/>
  <c r="J424" i="17"/>
  <c r="J423" i="17"/>
  <c r="J422" i="17"/>
  <c r="J421" i="17"/>
  <c r="J420" i="17"/>
  <c r="J419" i="17"/>
  <c r="J418" i="17"/>
  <c r="J417" i="17"/>
  <c r="J416" i="17"/>
  <c r="J415" i="17"/>
  <c r="J414" i="17"/>
  <c r="J413" i="17"/>
  <c r="J412" i="17"/>
  <c r="J411" i="17"/>
  <c r="J410" i="17"/>
  <c r="J409" i="17"/>
  <c r="J408" i="17"/>
  <c r="J407" i="17"/>
  <c r="J406" i="17"/>
  <c r="J405" i="17"/>
  <c r="J404" i="17"/>
  <c r="J403" i="17"/>
  <c r="J402" i="17"/>
  <c r="J401" i="17"/>
  <c r="J400" i="17"/>
  <c r="J399" i="17"/>
  <c r="J398" i="17"/>
  <c r="J397" i="17"/>
  <c r="J396" i="17"/>
  <c r="J395" i="17"/>
  <c r="J394" i="17"/>
  <c r="J393" i="17"/>
  <c r="J392" i="17"/>
  <c r="J391" i="17"/>
  <c r="J390" i="17"/>
  <c r="J389" i="17"/>
  <c r="J388" i="17"/>
  <c r="J387" i="17"/>
  <c r="J386" i="17"/>
  <c r="J385" i="17"/>
  <c r="J384" i="17"/>
  <c r="K378" i="17"/>
  <c r="K379" i="17" s="1"/>
  <c r="K380" i="17" s="1"/>
  <c r="J373" i="17"/>
  <c r="J372" i="17"/>
  <c r="J371" i="17"/>
  <c r="J370" i="17"/>
  <c r="J369" i="17"/>
  <c r="J368" i="17"/>
  <c r="J367" i="17"/>
  <c r="J366" i="17"/>
  <c r="J365" i="17"/>
  <c r="J364" i="17"/>
  <c r="J363" i="17"/>
  <c r="J362" i="17"/>
  <c r="J361" i="17"/>
  <c r="J360" i="17"/>
  <c r="J359" i="17"/>
  <c r="J358" i="17"/>
  <c r="J357" i="17"/>
  <c r="J356" i="17"/>
  <c r="J355" i="17"/>
  <c r="J354" i="17"/>
  <c r="J353" i="17"/>
  <c r="J352" i="17"/>
  <c r="J351" i="17"/>
  <c r="J350" i="17"/>
  <c r="J349" i="17"/>
  <c r="J348" i="17"/>
  <c r="J346" i="17"/>
  <c r="J345" i="17"/>
  <c r="J344" i="17"/>
  <c r="J343" i="17"/>
  <c r="J342" i="17"/>
  <c r="J341" i="17"/>
  <c r="J340" i="17"/>
  <c r="J339" i="17"/>
  <c r="J338" i="17"/>
  <c r="J337" i="17"/>
  <c r="J336" i="17"/>
  <c r="J335" i="17"/>
  <c r="J334" i="17"/>
  <c r="J333" i="17"/>
  <c r="J332" i="17"/>
  <c r="J331" i="17"/>
  <c r="J330" i="17"/>
  <c r="J329" i="17"/>
  <c r="J328" i="17"/>
  <c r="J327" i="17"/>
  <c r="J326" i="17"/>
  <c r="J325" i="17"/>
  <c r="J324" i="17"/>
  <c r="J323" i="17"/>
  <c r="J322" i="17"/>
  <c r="J321" i="17"/>
  <c r="J320" i="17"/>
  <c r="J319" i="17"/>
  <c r="J318" i="17"/>
  <c r="J317" i="17"/>
  <c r="J316" i="17"/>
  <c r="J315" i="17"/>
  <c r="K309" i="17"/>
  <c r="K310" i="17" s="1"/>
  <c r="K311" i="17" s="1"/>
  <c r="J303" i="17"/>
  <c r="K296" i="17"/>
  <c r="K297" i="17" s="1"/>
  <c r="K298" i="17" s="1"/>
  <c r="J291" i="17"/>
  <c r="J290" i="17"/>
  <c r="J289" i="17"/>
  <c r="J288" i="17"/>
  <c r="K281" i="17"/>
  <c r="K282" i="17" s="1"/>
  <c r="K283" i="17" s="1"/>
  <c r="J277" i="17"/>
  <c r="J276" i="17"/>
  <c r="J275" i="17"/>
  <c r="J274" i="17"/>
  <c r="K269" i="17"/>
  <c r="K270" i="17" s="1"/>
  <c r="J264" i="17"/>
  <c r="J263" i="17"/>
  <c r="K258" i="17"/>
  <c r="K259" i="17" s="1"/>
  <c r="J253" i="17"/>
  <c r="J252" i="17"/>
  <c r="K246" i="17"/>
  <c r="K247" i="17" s="1"/>
  <c r="K248" i="17" s="1"/>
  <c r="J242" i="17"/>
  <c r="J243" i="17" s="1"/>
  <c r="K236" i="17"/>
  <c r="K237" i="17" s="1"/>
  <c r="K238" i="17" s="1"/>
  <c r="J232" i="17"/>
  <c r="J231" i="17"/>
  <c r="J230" i="17"/>
  <c r="K224" i="17"/>
  <c r="K225" i="17" s="1"/>
  <c r="K226" i="17" s="1"/>
  <c r="J220" i="17"/>
  <c r="J219" i="17"/>
  <c r="J218" i="17"/>
  <c r="J217" i="17"/>
  <c r="K211" i="17"/>
  <c r="K212" i="17" s="1"/>
  <c r="K213" i="17" s="1"/>
  <c r="J207" i="17"/>
  <c r="J206" i="17"/>
  <c r="J205" i="17"/>
  <c r="J204" i="17"/>
  <c r="K196" i="17"/>
  <c r="K198" i="17" s="1"/>
  <c r="K199" i="17" s="1"/>
  <c r="K200" i="17" s="1"/>
  <c r="J195" i="17"/>
  <c r="J194" i="17"/>
  <c r="J193" i="17"/>
  <c r="K185" i="17"/>
  <c r="K187" i="17" s="1"/>
  <c r="K188" i="17" s="1"/>
  <c r="K189" i="17" s="1"/>
  <c r="J184" i="17"/>
  <c r="J183" i="17"/>
  <c r="J182" i="17"/>
  <c r="K175" i="17"/>
  <c r="K176" i="17" s="1"/>
  <c r="K177" i="17" s="1"/>
  <c r="J171" i="17"/>
  <c r="J170" i="17"/>
  <c r="J169" i="17"/>
  <c r="K163" i="17"/>
  <c r="K164" i="17" s="1"/>
  <c r="K165" i="17" s="1"/>
  <c r="J159" i="17"/>
  <c r="J158" i="17"/>
  <c r="J157" i="17"/>
  <c r="K151" i="17"/>
  <c r="K152" i="17" s="1"/>
  <c r="K153" i="17" s="1"/>
  <c r="J147" i="17"/>
  <c r="J148" i="17" s="1"/>
  <c r="J152" i="17" s="1"/>
  <c r="K141" i="17"/>
  <c r="K142" i="17" s="1"/>
  <c r="K143" i="17" s="1"/>
  <c r="J137" i="17"/>
  <c r="J136" i="17"/>
  <c r="J135" i="17"/>
  <c r="K129" i="17"/>
  <c r="K130" i="17" s="1"/>
  <c r="K131" i="17" s="1"/>
  <c r="J125" i="17"/>
  <c r="J126" i="17" s="1"/>
  <c r="J130" i="17" s="1"/>
  <c r="K119" i="17"/>
  <c r="K120" i="17" s="1"/>
  <c r="K121" i="17" s="1"/>
  <c r="J115" i="17"/>
  <c r="J114" i="17"/>
  <c r="K105" i="17"/>
  <c r="K107" i="17" s="1"/>
  <c r="K108" i="17" s="1"/>
  <c r="K109" i="17" s="1"/>
  <c r="K110" i="17" s="1"/>
  <c r="J104" i="17"/>
  <c r="J103" i="17"/>
  <c r="J102" i="17"/>
  <c r="K93" i="17"/>
  <c r="K95" i="17" s="1"/>
  <c r="K96" i="17" s="1"/>
  <c r="K97" i="17" s="1"/>
  <c r="K98" i="17" s="1"/>
  <c r="J92" i="17"/>
  <c r="J91" i="17"/>
  <c r="J90" i="17"/>
  <c r="K81" i="17"/>
  <c r="K83" i="17" s="1"/>
  <c r="K84" i="17" s="1"/>
  <c r="K85" i="17" s="1"/>
  <c r="K86" i="17" s="1"/>
  <c r="J80" i="17"/>
  <c r="J79" i="17"/>
  <c r="J78" i="17"/>
  <c r="K69" i="17"/>
  <c r="K71" i="17" s="1"/>
  <c r="K72" i="17" s="1"/>
  <c r="K73" i="17" s="1"/>
  <c r="K74" i="17" s="1"/>
  <c r="J68" i="17"/>
  <c r="J67" i="17"/>
  <c r="J66" i="17"/>
  <c r="J65" i="17"/>
  <c r="K56" i="17"/>
  <c r="K58" i="17" s="1"/>
  <c r="K59" i="17" s="1"/>
  <c r="K60" i="17" s="1"/>
  <c r="K61" i="17" s="1"/>
  <c r="J55" i="17"/>
  <c r="J54" i="17"/>
  <c r="J53" i="17"/>
  <c r="J52" i="17"/>
  <c r="K43" i="17"/>
  <c r="K45" i="17" s="1"/>
  <c r="K46" i="17" s="1"/>
  <c r="K47" i="17" s="1"/>
  <c r="K48" i="17" s="1"/>
  <c r="J42" i="17"/>
  <c r="J41" i="17"/>
  <c r="J40" i="17"/>
  <c r="J39" i="17"/>
  <c r="K30" i="17"/>
  <c r="K32" i="17" s="1"/>
  <c r="K33" i="17" s="1"/>
  <c r="K34" i="17" s="1"/>
  <c r="J29" i="17"/>
  <c r="J30" i="17" s="1"/>
  <c r="J33" i="17" s="1"/>
  <c r="K21" i="17"/>
  <c r="K23" i="17" s="1"/>
  <c r="K24" i="17" s="1"/>
  <c r="K25" i="17" s="1"/>
  <c r="J20" i="17"/>
  <c r="J21" i="17" s="1"/>
  <c r="J25" i="17" s="1"/>
  <c r="J24" i="17" s="1"/>
  <c r="K12" i="17"/>
  <c r="K14" i="17" s="1"/>
  <c r="K15" i="17" s="1"/>
  <c r="K16" i="17" s="1"/>
  <c r="J11" i="17"/>
  <c r="J12" i="17" s="1"/>
  <c r="J15" i="17" s="1"/>
  <c r="J16" i="17" s="1"/>
  <c r="I109" i="16"/>
  <c r="F109" i="16"/>
  <c r="I108" i="16"/>
  <c r="F108" i="16"/>
  <c r="I107" i="16"/>
  <c r="F107" i="16"/>
  <c r="I106" i="16"/>
  <c r="F106" i="16"/>
  <c r="I105" i="16"/>
  <c r="F105" i="16"/>
  <c r="I104" i="16"/>
  <c r="F104" i="16"/>
  <c r="I103" i="16"/>
  <c r="F103" i="16"/>
  <c r="I101" i="16"/>
  <c r="F101" i="16"/>
  <c r="I100" i="16"/>
  <c r="F100" i="16"/>
  <c r="I99" i="16"/>
  <c r="F99" i="16"/>
  <c r="I98" i="16"/>
  <c r="F98" i="16"/>
  <c r="I97" i="16"/>
  <c r="F97" i="16"/>
  <c r="J97" i="16" s="1"/>
  <c r="I96" i="16"/>
  <c r="F96" i="16"/>
  <c r="J96" i="16" s="1"/>
  <c r="I94" i="16"/>
  <c r="F94" i="16"/>
  <c r="I93" i="16"/>
  <c r="F93" i="16"/>
  <c r="O92" i="16"/>
  <c r="I92" i="16"/>
  <c r="F92" i="16"/>
  <c r="I91" i="16"/>
  <c r="F91" i="16"/>
  <c r="I90" i="16"/>
  <c r="F90" i="16"/>
  <c r="I89" i="16"/>
  <c r="F89" i="16"/>
  <c r="I88" i="16"/>
  <c r="F88" i="16"/>
  <c r="I87" i="16"/>
  <c r="F87" i="16"/>
  <c r="I86" i="16"/>
  <c r="F86" i="16"/>
  <c r="I85" i="16"/>
  <c r="F85" i="16"/>
  <c r="O84" i="16"/>
  <c r="I84" i="16"/>
  <c r="F84" i="16"/>
  <c r="I83" i="16"/>
  <c r="F83" i="16"/>
  <c r="I82" i="16"/>
  <c r="F82" i="16"/>
  <c r="I81" i="16"/>
  <c r="F81" i="16"/>
  <c r="I80" i="16"/>
  <c r="F80" i="16"/>
  <c r="I79" i="16"/>
  <c r="F79" i="16"/>
  <c r="I78" i="16"/>
  <c r="F78" i="16"/>
  <c r="I77" i="16"/>
  <c r="F77" i="16"/>
  <c r="O76" i="16"/>
  <c r="I76" i="16"/>
  <c r="F76" i="16"/>
  <c r="I74" i="16"/>
  <c r="F74" i="16"/>
  <c r="I73" i="16"/>
  <c r="F73" i="16"/>
  <c r="I72" i="16"/>
  <c r="F72" i="16"/>
  <c r="I71" i="16"/>
  <c r="F71" i="16"/>
  <c r="I69" i="16"/>
  <c r="F69" i="16"/>
  <c r="I68" i="16"/>
  <c r="F68" i="16"/>
  <c r="I67" i="16"/>
  <c r="F67" i="16"/>
  <c r="I66" i="16"/>
  <c r="F66" i="16"/>
  <c r="O64" i="16"/>
  <c r="J64" i="16"/>
  <c r="I64" i="16"/>
  <c r="O63" i="16"/>
  <c r="J63" i="16"/>
  <c r="I63" i="16"/>
  <c r="I62" i="16"/>
  <c r="F62" i="16"/>
  <c r="I61" i="16"/>
  <c r="F61" i="16"/>
  <c r="I60" i="16"/>
  <c r="F60" i="16"/>
  <c r="I59" i="16"/>
  <c r="F59" i="16"/>
  <c r="O57" i="16"/>
  <c r="J57" i="16"/>
  <c r="I57" i="16"/>
  <c r="O56" i="16"/>
  <c r="J56" i="16"/>
  <c r="I56" i="16"/>
  <c r="O55" i="16"/>
  <c r="J55" i="16"/>
  <c r="I55" i="16"/>
  <c r="I54" i="16"/>
  <c r="F54" i="16"/>
  <c r="I53" i="16"/>
  <c r="F53" i="16"/>
  <c r="I52" i="16"/>
  <c r="F52" i="16"/>
  <c r="I51" i="16"/>
  <c r="F51" i="16"/>
  <c r="I50" i="16"/>
  <c r="F50" i="16"/>
  <c r="I49" i="16"/>
  <c r="F49" i="16"/>
  <c r="I48" i="16"/>
  <c r="F48" i="16"/>
  <c r="I47" i="16"/>
  <c r="F47" i="16"/>
  <c r="I46" i="16"/>
  <c r="F46" i="16"/>
  <c r="I45" i="16"/>
  <c r="F45" i="16"/>
  <c r="I44" i="16"/>
  <c r="F44" i="16"/>
  <c r="F43" i="16"/>
  <c r="D43" i="16"/>
  <c r="I42" i="16"/>
  <c r="F42" i="16"/>
  <c r="J42" i="16" s="1"/>
  <c r="F40" i="16"/>
  <c r="D40" i="16"/>
  <c r="I40" i="16" s="1"/>
  <c r="I39" i="16" s="1"/>
  <c r="I38" i="16"/>
  <c r="F38" i="16"/>
  <c r="I37" i="16"/>
  <c r="F37" i="16"/>
  <c r="I36" i="16"/>
  <c r="F36" i="16"/>
  <c r="I35" i="16"/>
  <c r="F35" i="16"/>
  <c r="I34" i="16"/>
  <c r="F34" i="16"/>
  <c r="J34" i="16" s="1"/>
  <c r="I33" i="16"/>
  <c r="F33" i="16"/>
  <c r="I32" i="16"/>
  <c r="F32" i="16"/>
  <c r="J32" i="16" s="1"/>
  <c r="I31" i="16"/>
  <c r="F31" i="16"/>
  <c r="I30" i="16"/>
  <c r="F30" i="16"/>
  <c r="J30" i="16" s="1"/>
  <c r="I29" i="16"/>
  <c r="F29" i="16"/>
  <c r="J29" i="16" s="1"/>
  <c r="O27" i="16"/>
  <c r="J27" i="16"/>
  <c r="I27" i="16"/>
  <c r="P26" i="16"/>
  <c r="J26" i="16"/>
  <c r="I26" i="16"/>
  <c r="I25" i="16"/>
  <c r="F25" i="16"/>
  <c r="I24" i="16"/>
  <c r="F24" i="16"/>
  <c r="I23" i="16"/>
  <c r="F23" i="16"/>
  <c r="I22" i="16"/>
  <c r="F22" i="16"/>
  <c r="I21" i="16"/>
  <c r="F21" i="16"/>
  <c r="I20" i="16"/>
  <c r="F20" i="16"/>
  <c r="I19" i="16"/>
  <c r="F19" i="16"/>
  <c r="I18" i="16"/>
  <c r="F18" i="16"/>
  <c r="I17" i="16"/>
  <c r="F17" i="16"/>
  <c r="I16" i="16"/>
  <c r="F16" i="16"/>
  <c r="O14" i="16"/>
  <c r="J14" i="16"/>
  <c r="I14" i="16"/>
  <c r="O13" i="16"/>
  <c r="I13" i="16"/>
  <c r="F13" i="16"/>
  <c r="I12" i="16"/>
  <c r="F12" i="16"/>
  <c r="B471" i="15"/>
  <c r="Q70" i="18" l="1"/>
  <c r="O83" i="16"/>
  <c r="O100" i="16"/>
  <c r="J107" i="16"/>
  <c r="J88" i="16"/>
  <c r="O61" i="16"/>
  <c r="P61" i="16" s="1"/>
  <c r="O72" i="16"/>
  <c r="P72" i="16" s="1"/>
  <c r="O78" i="16"/>
  <c r="O88" i="16"/>
  <c r="O94" i="16"/>
  <c r="O93" i="16"/>
  <c r="P93" i="16" s="1"/>
  <c r="J38" i="16"/>
  <c r="P38" i="16"/>
  <c r="Q38" i="16" s="1"/>
  <c r="J46" i="16"/>
  <c r="O51" i="16"/>
  <c r="J84" i="16"/>
  <c r="O89" i="16"/>
  <c r="O101" i="16"/>
  <c r="J108" i="16"/>
  <c r="O71" i="16"/>
  <c r="P71" i="16" s="1"/>
  <c r="N70" i="16"/>
  <c r="J106" i="16"/>
  <c r="O77" i="16"/>
  <c r="O22" i="16"/>
  <c r="O90" i="16"/>
  <c r="O103" i="16"/>
  <c r="N102" i="16"/>
  <c r="O109" i="16"/>
  <c r="O54" i="16"/>
  <c r="O50" i="16"/>
  <c r="J50" i="16"/>
  <c r="O79" i="16"/>
  <c r="J52" i="16"/>
  <c r="J12" i="16"/>
  <c r="J11" i="16" s="1"/>
  <c r="O23" i="16"/>
  <c r="O47" i="16"/>
  <c r="J62" i="16"/>
  <c r="O67" i="16"/>
  <c r="J80" i="16"/>
  <c r="O85" i="16"/>
  <c r="P85" i="16" s="1"/>
  <c r="O17" i="16"/>
  <c r="O62" i="16"/>
  <c r="I65" i="16"/>
  <c r="O74" i="16"/>
  <c r="P74" i="16" s="1"/>
  <c r="O91" i="16"/>
  <c r="O104" i="16"/>
  <c r="Q109" i="18"/>
  <c r="J99" i="16"/>
  <c r="J95" i="16" s="1"/>
  <c r="O60" i="16"/>
  <c r="J18" i="16"/>
  <c r="O24" i="16"/>
  <c r="J35" i="16"/>
  <c r="O68" i="16"/>
  <c r="O80" i="16"/>
  <c r="O75" i="16" s="1"/>
  <c r="O86" i="16"/>
  <c r="O98" i="16"/>
  <c r="J37" i="16"/>
  <c r="P37" i="16"/>
  <c r="Q37" i="16" s="1"/>
  <c r="O21" i="16"/>
  <c r="J66" i="16"/>
  <c r="O73" i="16"/>
  <c r="P73" i="16" s="1"/>
  <c r="I11" i="16"/>
  <c r="O35" i="16"/>
  <c r="J43" i="16"/>
  <c r="J53" i="16"/>
  <c r="J76" i="16"/>
  <c r="N75" i="16"/>
  <c r="O81" i="16"/>
  <c r="P81" i="16" s="1"/>
  <c r="J92" i="16"/>
  <c r="P92" i="16"/>
  <c r="Q92" i="16" s="1"/>
  <c r="O105" i="16"/>
  <c r="P105" i="16" s="1"/>
  <c r="O82" i="16"/>
  <c r="P82" i="16" s="1"/>
  <c r="O20" i="16"/>
  <c r="O37" i="16"/>
  <c r="O16" i="16"/>
  <c r="O46" i="16"/>
  <c r="O66" i="16"/>
  <c r="P66" i="16" s="1"/>
  <c r="Q66" i="16" s="1"/>
  <c r="J13" i="16"/>
  <c r="O19" i="16"/>
  <c r="O25" i="16"/>
  <c r="O36" i="16"/>
  <c r="O49" i="16"/>
  <c r="O53" i="16"/>
  <c r="O59" i="16"/>
  <c r="O69" i="16"/>
  <c r="I75" i="16"/>
  <c r="O87" i="16"/>
  <c r="P87" i="16" s="1"/>
  <c r="J98" i="16"/>
  <c r="P57" i="16"/>
  <c r="Q57" i="16" s="1"/>
  <c r="P27" i="16"/>
  <c r="I15" i="16"/>
  <c r="P88" i="16"/>
  <c r="Q88" i="16" s="1"/>
  <c r="J67" i="16"/>
  <c r="I113" i="18"/>
  <c r="P55" i="16"/>
  <c r="Q55" i="16" s="1"/>
  <c r="P62" i="16"/>
  <c r="Q62" i="16" s="1"/>
  <c r="P64" i="16"/>
  <c r="Q64" i="16" s="1"/>
  <c r="I95" i="16"/>
  <c r="O99" i="16"/>
  <c r="P99" i="16" s="1"/>
  <c r="J31" i="16"/>
  <c r="J47" i="16"/>
  <c r="J61" i="16"/>
  <c r="J77" i="16"/>
  <c r="J81" i="16"/>
  <c r="J85" i="16"/>
  <c r="J89" i="16"/>
  <c r="J93" i="16"/>
  <c r="J22" i="16"/>
  <c r="J51" i="16"/>
  <c r="J74" i="16"/>
  <c r="Q99" i="18"/>
  <c r="O18" i="16"/>
  <c r="J54" i="16"/>
  <c r="I58" i="16"/>
  <c r="N65" i="16"/>
  <c r="I102" i="16"/>
  <c r="J105" i="16"/>
  <c r="J221" i="17"/>
  <c r="Q107" i="18"/>
  <c r="P80" i="16"/>
  <c r="Q80" i="16" s="1"/>
  <c r="O107" i="16"/>
  <c r="P107" i="16" s="1"/>
  <c r="Q107" i="16" s="1"/>
  <c r="Q14" i="16"/>
  <c r="J17" i="16"/>
  <c r="J21" i="16"/>
  <c r="J25" i="16"/>
  <c r="J36" i="16"/>
  <c r="J73" i="16"/>
  <c r="Q73" i="16" s="1"/>
  <c r="J100" i="16"/>
  <c r="J103" i="16"/>
  <c r="Q102" i="18"/>
  <c r="J15" i="18"/>
  <c r="Q27" i="16"/>
  <c r="P68" i="16"/>
  <c r="I70" i="16"/>
  <c r="P76" i="16"/>
  <c r="Q76" i="16" s="1"/>
  <c r="I28" i="16"/>
  <c r="P109" i="16"/>
  <c r="P35" i="18"/>
  <c r="Q35" i="18" s="1"/>
  <c r="Q101" i="18"/>
  <c r="J28" i="18"/>
  <c r="P84" i="16"/>
  <c r="Q84" i="16" s="1"/>
  <c r="O12" i="16"/>
  <c r="P60" i="16"/>
  <c r="P78" i="16"/>
  <c r="P86" i="16"/>
  <c r="P90" i="16"/>
  <c r="P94" i="16"/>
  <c r="P100" i="16"/>
  <c r="J475" i="17"/>
  <c r="J478" i="17" s="1"/>
  <c r="Q87" i="18"/>
  <c r="I43" i="16"/>
  <c r="I41" i="16" s="1"/>
  <c r="J375" i="17"/>
  <c r="J378" i="17" s="1"/>
  <c r="O43" i="16" s="1"/>
  <c r="P43" i="16" s="1"/>
  <c r="Q83" i="18"/>
  <c r="O71" i="18"/>
  <c r="P45" i="18"/>
  <c r="Q45" i="18" s="1"/>
  <c r="P76" i="18"/>
  <c r="Q79" i="18"/>
  <c r="Q53" i="18"/>
  <c r="Q111" i="18"/>
  <c r="P104" i="18"/>
  <c r="J76" i="18"/>
  <c r="O42" i="18"/>
  <c r="J104" i="18"/>
  <c r="Q73" i="18"/>
  <c r="J66" i="18"/>
  <c r="Q69" i="18"/>
  <c r="Q66" i="18" s="1"/>
  <c r="J71" i="18"/>
  <c r="O66" i="18"/>
  <c r="O15" i="18"/>
  <c r="P72" i="18"/>
  <c r="P71" i="18" s="1"/>
  <c r="O11" i="18"/>
  <c r="O76" i="18"/>
  <c r="J59" i="18"/>
  <c r="P66" i="18"/>
  <c r="Q61" i="18"/>
  <c r="J42" i="18"/>
  <c r="J11" i="18"/>
  <c r="P37" i="18"/>
  <c r="Q37" i="18" s="1"/>
  <c r="P60" i="18"/>
  <c r="O59" i="18"/>
  <c r="J496" i="17"/>
  <c r="J160" i="17"/>
  <c r="J164" i="17" s="1"/>
  <c r="J105" i="17"/>
  <c r="J109" i="17" s="1"/>
  <c r="J116" i="17"/>
  <c r="J120" i="17" s="1"/>
  <c r="J293" i="17"/>
  <c r="J297" i="17" s="1"/>
  <c r="J309" i="17"/>
  <c r="L42" i="16" s="1"/>
  <c r="J479" i="17"/>
  <c r="J172" i="17"/>
  <c r="J176" i="17" s="1"/>
  <c r="J185" i="17"/>
  <c r="J189" i="17" s="1"/>
  <c r="J188" i="17" s="1"/>
  <c r="J43" i="17"/>
  <c r="J47" i="17" s="1"/>
  <c r="J196" i="17"/>
  <c r="J200" i="17" s="1"/>
  <c r="J199" i="17" s="1"/>
  <c r="J278" i="17"/>
  <c r="J281" i="17" s="1"/>
  <c r="J254" i="17"/>
  <c r="J265" i="17"/>
  <c r="J269" i="17" s="1"/>
  <c r="J81" i="17"/>
  <c r="J85" i="17" s="1"/>
  <c r="J93" i="17"/>
  <c r="J97" i="17" s="1"/>
  <c r="J138" i="17"/>
  <c r="J142" i="17" s="1"/>
  <c r="J69" i="17"/>
  <c r="J73" i="17" s="1"/>
  <c r="J56" i="17"/>
  <c r="J60" i="17" s="1"/>
  <c r="J208" i="17"/>
  <c r="J212" i="17" s="1"/>
  <c r="J233" i="17"/>
  <c r="J237" i="17" s="1"/>
  <c r="P35" i="16"/>
  <c r="Q35" i="16" s="1"/>
  <c r="J224" i="17"/>
  <c r="J225" i="17"/>
  <c r="J296" i="17"/>
  <c r="L40" i="16" s="1"/>
  <c r="M40" i="16" s="1"/>
  <c r="J258" i="17"/>
  <c r="J257" i="17"/>
  <c r="J246" i="17"/>
  <c r="J247" i="17"/>
  <c r="J515" i="17"/>
  <c r="J516" i="17"/>
  <c r="J34" i="17"/>
  <c r="J163" i="17"/>
  <c r="J310" i="17"/>
  <c r="J506" i="17"/>
  <c r="J527" i="17"/>
  <c r="J537" i="17"/>
  <c r="J547" i="17"/>
  <c r="J557" i="17"/>
  <c r="J568" i="17"/>
  <c r="J578" i="17"/>
  <c r="J588" i="17"/>
  <c r="J598" i="17"/>
  <c r="J608" i="17"/>
  <c r="J618" i="17"/>
  <c r="Q26" i="16"/>
  <c r="O45" i="16"/>
  <c r="J45" i="16"/>
  <c r="J19" i="16"/>
  <c r="J23" i="16"/>
  <c r="J33" i="16"/>
  <c r="P101" i="16"/>
  <c r="Q105" i="16"/>
  <c r="J44" i="16"/>
  <c r="O44" i="16"/>
  <c r="P36" i="16"/>
  <c r="Q36" i="16" s="1"/>
  <c r="J16" i="16"/>
  <c r="J20" i="16"/>
  <c r="J24" i="16"/>
  <c r="O48" i="16"/>
  <c r="J48" i="16"/>
  <c r="O58" i="16"/>
  <c r="P59" i="16"/>
  <c r="P104" i="16"/>
  <c r="J40" i="16"/>
  <c r="J59" i="16"/>
  <c r="J68" i="16"/>
  <c r="J71" i="16"/>
  <c r="J78" i="16"/>
  <c r="J82" i="16"/>
  <c r="J86" i="16"/>
  <c r="J90" i="16"/>
  <c r="Q90" i="16" s="1"/>
  <c r="J94" i="16"/>
  <c r="Q94" i="16" s="1"/>
  <c r="J101" i="16"/>
  <c r="J49" i="16"/>
  <c r="O52" i="16"/>
  <c r="P52" i="16" s="1"/>
  <c r="Q52" i="16" s="1"/>
  <c r="J60" i="16"/>
  <c r="O65" i="16"/>
  <c r="J69" i="16"/>
  <c r="J72" i="16"/>
  <c r="J79" i="16"/>
  <c r="J83" i="16"/>
  <c r="J87" i="16"/>
  <c r="J91" i="16"/>
  <c r="J104" i="16"/>
  <c r="O106" i="16"/>
  <c r="P106" i="16" s="1"/>
  <c r="Q106" i="16" s="1"/>
  <c r="O108" i="16"/>
  <c r="P108" i="16" s="1"/>
  <c r="Q108" i="16" s="1"/>
  <c r="J109" i="16"/>
  <c r="J453" i="15"/>
  <c r="Q101" i="16" l="1"/>
  <c r="Q93" i="16"/>
  <c r="Q86" i="16"/>
  <c r="P70" i="16"/>
  <c r="Q61" i="16"/>
  <c r="O70" i="16"/>
  <c r="Q104" i="18"/>
  <c r="P103" i="16"/>
  <c r="P102" i="16" s="1"/>
  <c r="Q103" i="16"/>
  <c r="Q102" i="16" s="1"/>
  <c r="Q85" i="16"/>
  <c r="P69" i="16"/>
  <c r="Q69" i="16" s="1"/>
  <c r="N39" i="16"/>
  <c r="K41" i="18"/>
  <c r="Q76" i="18"/>
  <c r="Q81" i="16"/>
  <c r="P91" i="16"/>
  <c r="Q91" i="16" s="1"/>
  <c r="P67" i="16"/>
  <c r="P79" i="16"/>
  <c r="Q79" i="16" s="1"/>
  <c r="Q87" i="16"/>
  <c r="P77" i="16"/>
  <c r="P89" i="16"/>
  <c r="Q89" i="16" s="1"/>
  <c r="O15" i="16"/>
  <c r="I111" i="16"/>
  <c r="Q72" i="16"/>
  <c r="O42" i="16"/>
  <c r="M42" i="16"/>
  <c r="P98" i="16"/>
  <c r="Q98" i="16" s="1"/>
  <c r="Q74" i="16"/>
  <c r="Q99" i="16"/>
  <c r="P83" i="16"/>
  <c r="Q83" i="16" s="1"/>
  <c r="Q100" i="16"/>
  <c r="Q68" i="16"/>
  <c r="Q109" i="16"/>
  <c r="J236" i="17"/>
  <c r="J113" i="18"/>
  <c r="Q82" i="16"/>
  <c r="Q60" i="16"/>
  <c r="O11" i="16"/>
  <c r="J379" i="17"/>
  <c r="Q78" i="16"/>
  <c r="Q72" i="18"/>
  <c r="Q71" i="18" s="1"/>
  <c r="M6" i="18"/>
  <c r="Q60" i="18"/>
  <c r="J175" i="17"/>
  <c r="O40" i="16"/>
  <c r="J268" i="17"/>
  <c r="J211" i="17"/>
  <c r="J282" i="17"/>
  <c r="O41" i="16"/>
  <c r="Q71" i="16"/>
  <c r="J70" i="16"/>
  <c r="J75" i="16"/>
  <c r="J15" i="16"/>
  <c r="J65" i="16"/>
  <c r="Q104" i="16"/>
  <c r="J102" i="16"/>
  <c r="O102" i="16"/>
  <c r="J41" i="16"/>
  <c r="Q43" i="16"/>
  <c r="J28" i="16"/>
  <c r="Q59" i="16"/>
  <c r="J58" i="16"/>
  <c r="J39" i="16"/>
  <c r="P44" i="16"/>
  <c r="J443" i="15"/>
  <c r="J442" i="15"/>
  <c r="J441" i="15"/>
  <c r="J440" i="15"/>
  <c r="J439" i="15"/>
  <c r="J438" i="15"/>
  <c r="J437" i="15"/>
  <c r="J436" i="15"/>
  <c r="J370" i="15"/>
  <c r="J369" i="15"/>
  <c r="J368" i="15"/>
  <c r="J367" i="15"/>
  <c r="J366" i="15"/>
  <c r="J365" i="15"/>
  <c r="J364" i="15"/>
  <c r="J363" i="15"/>
  <c r="J362" i="15"/>
  <c r="J361" i="15"/>
  <c r="J360" i="15"/>
  <c r="J359" i="15"/>
  <c r="J358" i="15"/>
  <c r="J357" i="15"/>
  <c r="J356" i="15"/>
  <c r="J355" i="15"/>
  <c r="J354" i="15"/>
  <c r="J253" i="15"/>
  <c r="J264" i="15"/>
  <c r="J277" i="15"/>
  <c r="P14" i="14"/>
  <c r="J454" i="15"/>
  <c r="B451" i="15"/>
  <c r="K457" i="15"/>
  <c r="K458" i="15" s="1"/>
  <c r="K459" i="15" s="1"/>
  <c r="B502" i="15"/>
  <c r="K508" i="15"/>
  <c r="K509" i="15" s="1"/>
  <c r="K510" i="15" s="1"/>
  <c r="J504" i="15"/>
  <c r="J505" i="15" s="1"/>
  <c r="J509" i="15" s="1"/>
  <c r="J494" i="15"/>
  <c r="B492" i="15"/>
  <c r="K498" i="15"/>
  <c r="K499" i="15" s="1"/>
  <c r="K500" i="15" s="1"/>
  <c r="J495" i="15"/>
  <c r="B482" i="15"/>
  <c r="K488" i="15"/>
  <c r="K489" i="15" s="1"/>
  <c r="K490" i="15" s="1"/>
  <c r="J484" i="15"/>
  <c r="J485" i="15" s="1"/>
  <c r="J488" i="15" s="1"/>
  <c r="B472" i="15"/>
  <c r="K478" i="15"/>
  <c r="K479" i="15" s="1"/>
  <c r="K480" i="15" s="1"/>
  <c r="J474" i="15"/>
  <c r="J475" i="15" s="1"/>
  <c r="J478" i="15" s="1"/>
  <c r="J565" i="15"/>
  <c r="J566" i="15" s="1"/>
  <c r="J570" i="15" s="1"/>
  <c r="B563" i="15"/>
  <c r="K569" i="15"/>
  <c r="K570" i="15" s="1"/>
  <c r="K571" i="15" s="1"/>
  <c r="B553" i="15"/>
  <c r="K559" i="15"/>
  <c r="K560" i="15" s="1"/>
  <c r="K561" i="15" s="1"/>
  <c r="J555" i="15"/>
  <c r="J556" i="15" s="1"/>
  <c r="J560" i="15" s="1"/>
  <c r="J545" i="15"/>
  <c r="J546" i="15" s="1"/>
  <c r="J550" i="15" s="1"/>
  <c r="B543" i="15"/>
  <c r="K549" i="15"/>
  <c r="K550" i="15" s="1"/>
  <c r="K551" i="15" s="1"/>
  <c r="J535" i="15"/>
  <c r="B533" i="15"/>
  <c r="K539" i="15"/>
  <c r="K540" i="15" s="1"/>
  <c r="K541" i="15" s="1"/>
  <c r="J536" i="15"/>
  <c r="P75" i="16" l="1"/>
  <c r="Q70" i="16"/>
  <c r="P65" i="16"/>
  <c r="M41" i="18"/>
  <c r="K41" i="20" s="1"/>
  <c r="Q77" i="16"/>
  <c r="Q75" i="16" s="1"/>
  <c r="P42" i="16"/>
  <c r="Q42" i="16" s="1"/>
  <c r="K43" i="18"/>
  <c r="Q67" i="16"/>
  <c r="Q65" i="16" s="1"/>
  <c r="P40" i="16"/>
  <c r="P39" i="16" s="1"/>
  <c r="L98" i="18"/>
  <c r="L97" i="16"/>
  <c r="L97" i="18"/>
  <c r="L96" i="16"/>
  <c r="O39" i="16"/>
  <c r="Q44" i="16"/>
  <c r="J111" i="16"/>
  <c r="M6" i="16" s="1"/>
  <c r="J458" i="15"/>
  <c r="J457" i="15"/>
  <c r="L52" i="14" s="1"/>
  <c r="J508" i="15"/>
  <c r="L99" i="14" s="1"/>
  <c r="J499" i="15"/>
  <c r="J498" i="15"/>
  <c r="L98" i="14" s="1"/>
  <c r="J489" i="15"/>
  <c r="L97" i="14"/>
  <c r="J479" i="15"/>
  <c r="L96" i="14"/>
  <c r="J569" i="15"/>
  <c r="L109" i="14" s="1"/>
  <c r="J559" i="15"/>
  <c r="L108" i="14" s="1"/>
  <c r="J549" i="15"/>
  <c r="L107" i="14" s="1"/>
  <c r="J540" i="15"/>
  <c r="J539" i="15"/>
  <c r="L106" i="14" s="1"/>
  <c r="J525" i="15"/>
  <c r="B523" i="15"/>
  <c r="K529" i="15"/>
  <c r="K530" i="15" s="1"/>
  <c r="K531" i="15" s="1"/>
  <c r="J526" i="15"/>
  <c r="J530" i="15" s="1"/>
  <c r="J515" i="15"/>
  <c r="J516" i="15" s="1"/>
  <c r="B513" i="15"/>
  <c r="K519" i="15"/>
  <c r="K520" i="15" s="1"/>
  <c r="K521" i="15" s="1"/>
  <c r="K467" i="15"/>
  <c r="K468" i="15" s="1"/>
  <c r="K469" i="15" s="1"/>
  <c r="J463" i="15"/>
  <c r="J464" i="15" s="1"/>
  <c r="K447" i="15"/>
  <c r="K448" i="15" s="1"/>
  <c r="K449" i="15" s="1"/>
  <c r="J435" i="15"/>
  <c r="J434" i="15"/>
  <c r="J433" i="15"/>
  <c r="J432" i="15"/>
  <c r="J431" i="15"/>
  <c r="J430" i="15"/>
  <c r="J429" i="15"/>
  <c r="J428" i="15"/>
  <c r="J427" i="15"/>
  <c r="J426" i="15"/>
  <c r="J425" i="15"/>
  <c r="J424" i="15"/>
  <c r="J422" i="15"/>
  <c r="J421" i="15"/>
  <c r="J420" i="15"/>
  <c r="J419" i="15"/>
  <c r="J418" i="15"/>
  <c r="J417" i="15"/>
  <c r="J416" i="15"/>
  <c r="J415" i="15"/>
  <c r="J414" i="15"/>
  <c r="J413" i="15"/>
  <c r="J412" i="15"/>
  <c r="J411" i="15"/>
  <c r="J410" i="15"/>
  <c r="J409" i="15"/>
  <c r="J408" i="15"/>
  <c r="J407" i="15"/>
  <c r="J406" i="15"/>
  <c r="J405" i="15"/>
  <c r="J404" i="15"/>
  <c r="J403" i="15"/>
  <c r="J402" i="15"/>
  <c r="J401" i="15"/>
  <c r="J400" i="15"/>
  <c r="J399" i="15"/>
  <c r="J398" i="15"/>
  <c r="J397" i="15"/>
  <c r="J396" i="15"/>
  <c r="J395" i="15"/>
  <c r="J394" i="15"/>
  <c r="J393" i="15"/>
  <c r="J392" i="15"/>
  <c r="J391" i="15"/>
  <c r="J390" i="15"/>
  <c r="J389" i="15"/>
  <c r="J388" i="15"/>
  <c r="J387" i="15"/>
  <c r="J386" i="15"/>
  <c r="J385" i="15"/>
  <c r="J384" i="15"/>
  <c r="J383" i="15"/>
  <c r="J382" i="15"/>
  <c r="J381" i="15"/>
  <c r="J380" i="15"/>
  <c r="J444" i="15" s="1"/>
  <c r="K374" i="15"/>
  <c r="K375" i="15" s="1"/>
  <c r="K376" i="15" s="1"/>
  <c r="J353" i="15"/>
  <c r="J352" i="15"/>
  <c r="J351" i="15"/>
  <c r="J350" i="15"/>
  <c r="J349" i="15"/>
  <c r="J348" i="15"/>
  <c r="J347" i="15"/>
  <c r="J346" i="15"/>
  <c r="J345" i="15"/>
  <c r="J343" i="15"/>
  <c r="J342" i="15"/>
  <c r="J341" i="15"/>
  <c r="J340" i="15"/>
  <c r="J339" i="15"/>
  <c r="J338" i="15"/>
  <c r="J337" i="15"/>
  <c r="J336" i="15"/>
  <c r="J335" i="15"/>
  <c r="J334" i="15"/>
  <c r="J333" i="15"/>
  <c r="J332" i="15"/>
  <c r="J331" i="15"/>
  <c r="J330" i="15"/>
  <c r="J329" i="15"/>
  <c r="J328" i="15"/>
  <c r="J327" i="15"/>
  <c r="J326" i="15"/>
  <c r="J325" i="15"/>
  <c r="J324" i="15"/>
  <c r="J323" i="15"/>
  <c r="J322" i="15"/>
  <c r="J321" i="15"/>
  <c r="J320" i="15"/>
  <c r="J319" i="15"/>
  <c r="J318" i="15"/>
  <c r="J317" i="15"/>
  <c r="J316" i="15"/>
  <c r="J315" i="15"/>
  <c r="J314" i="15"/>
  <c r="J313" i="15"/>
  <c r="J312" i="15"/>
  <c r="K306" i="15"/>
  <c r="K307" i="15" s="1"/>
  <c r="K308" i="15" s="1"/>
  <c r="J302" i="15"/>
  <c r="J303" i="15" s="1"/>
  <c r="J307" i="15" s="1"/>
  <c r="K295" i="15"/>
  <c r="K296" i="15" s="1"/>
  <c r="K297" i="15" s="1"/>
  <c r="J291" i="15"/>
  <c r="J290" i="15"/>
  <c r="J289" i="15"/>
  <c r="J288" i="15"/>
  <c r="K281" i="15"/>
  <c r="K282" i="15" s="1"/>
  <c r="K283" i="15" s="1"/>
  <c r="J276" i="15"/>
  <c r="J275" i="15"/>
  <c r="J274" i="15"/>
  <c r="K269" i="15"/>
  <c r="K270" i="15" s="1"/>
  <c r="J263" i="15"/>
  <c r="J265" i="15" s="1"/>
  <c r="K258" i="15"/>
  <c r="K259" i="15" s="1"/>
  <c r="J252" i="15"/>
  <c r="J254" i="15" s="1"/>
  <c r="K246" i="15"/>
  <c r="K247" i="15" s="1"/>
  <c r="K248" i="15" s="1"/>
  <c r="J242" i="15"/>
  <c r="J243" i="15" s="1"/>
  <c r="J246" i="15" s="1"/>
  <c r="K236" i="15"/>
  <c r="K237" i="15" s="1"/>
  <c r="K238" i="15" s="1"/>
  <c r="J232" i="15"/>
  <c r="J231" i="15"/>
  <c r="J230" i="15"/>
  <c r="K224" i="15"/>
  <c r="K225" i="15" s="1"/>
  <c r="K226" i="15" s="1"/>
  <c r="J220" i="15"/>
  <c r="J219" i="15"/>
  <c r="J218" i="15"/>
  <c r="J217" i="15"/>
  <c r="K211" i="15"/>
  <c r="K212" i="15" s="1"/>
  <c r="K213" i="15" s="1"/>
  <c r="J207" i="15"/>
  <c r="J206" i="15"/>
  <c r="J205" i="15"/>
  <c r="J204" i="15"/>
  <c r="K196" i="15"/>
  <c r="K198" i="15" s="1"/>
  <c r="K199" i="15" s="1"/>
  <c r="K200" i="15" s="1"/>
  <c r="J195" i="15"/>
  <c r="J194" i="15"/>
  <c r="J193" i="15"/>
  <c r="K185" i="15"/>
  <c r="K187" i="15" s="1"/>
  <c r="K188" i="15" s="1"/>
  <c r="K189" i="15" s="1"/>
  <c r="J184" i="15"/>
  <c r="J183" i="15"/>
  <c r="J182" i="15"/>
  <c r="K175" i="15"/>
  <c r="K176" i="15" s="1"/>
  <c r="K177" i="15" s="1"/>
  <c r="J171" i="15"/>
  <c r="J170" i="15"/>
  <c r="J169" i="15"/>
  <c r="K163" i="15"/>
  <c r="K164" i="15" s="1"/>
  <c r="K165" i="15" s="1"/>
  <c r="J159" i="15"/>
  <c r="J158" i="15"/>
  <c r="J157" i="15"/>
  <c r="K151" i="15"/>
  <c r="K152" i="15" s="1"/>
  <c r="K153" i="15" s="1"/>
  <c r="J147" i="15"/>
  <c r="J148" i="15" s="1"/>
  <c r="J152" i="15" s="1"/>
  <c r="K141" i="15"/>
  <c r="K142" i="15" s="1"/>
  <c r="K143" i="15" s="1"/>
  <c r="J137" i="15"/>
  <c r="J136" i="15"/>
  <c r="J135" i="15"/>
  <c r="K129" i="15"/>
  <c r="K130" i="15" s="1"/>
  <c r="K131" i="15" s="1"/>
  <c r="J125" i="15"/>
  <c r="J126" i="15" s="1"/>
  <c r="J130" i="15" s="1"/>
  <c r="K119" i="15"/>
  <c r="K120" i="15" s="1"/>
  <c r="K121" i="15" s="1"/>
  <c r="J115" i="15"/>
  <c r="J114" i="15"/>
  <c r="K105" i="15"/>
  <c r="K107" i="15" s="1"/>
  <c r="K108" i="15" s="1"/>
  <c r="K109" i="15" s="1"/>
  <c r="K110" i="15" s="1"/>
  <c r="J104" i="15"/>
  <c r="J103" i="15"/>
  <c r="J102" i="15"/>
  <c r="K93" i="15"/>
  <c r="K95" i="15" s="1"/>
  <c r="K96" i="15" s="1"/>
  <c r="K97" i="15" s="1"/>
  <c r="K98" i="15" s="1"/>
  <c r="J92" i="15"/>
  <c r="J91" i="15"/>
  <c r="J90" i="15"/>
  <c r="K81" i="15"/>
  <c r="K83" i="15" s="1"/>
  <c r="K84" i="15" s="1"/>
  <c r="K85" i="15" s="1"/>
  <c r="K86" i="15" s="1"/>
  <c r="J80" i="15"/>
  <c r="J79" i="15"/>
  <c r="J78" i="15"/>
  <c r="K69" i="15"/>
  <c r="K71" i="15" s="1"/>
  <c r="K72" i="15" s="1"/>
  <c r="K73" i="15" s="1"/>
  <c r="K74" i="15" s="1"/>
  <c r="J68" i="15"/>
  <c r="J67" i="15"/>
  <c r="J66" i="15"/>
  <c r="J65" i="15"/>
  <c r="K56" i="15"/>
  <c r="K58" i="15" s="1"/>
  <c r="K59" i="15" s="1"/>
  <c r="K60" i="15" s="1"/>
  <c r="K61" i="15" s="1"/>
  <c r="J55" i="15"/>
  <c r="J54" i="15"/>
  <c r="J53" i="15"/>
  <c r="J52" i="15"/>
  <c r="K43" i="15"/>
  <c r="K45" i="15" s="1"/>
  <c r="K46" i="15" s="1"/>
  <c r="K47" i="15" s="1"/>
  <c r="K48" i="15" s="1"/>
  <c r="J42" i="15"/>
  <c r="J41" i="15"/>
  <c r="J40" i="15"/>
  <c r="J39" i="15"/>
  <c r="K30" i="15"/>
  <c r="K32" i="15" s="1"/>
  <c r="K33" i="15" s="1"/>
  <c r="K34" i="15" s="1"/>
  <c r="J29" i="15"/>
  <c r="J30" i="15" s="1"/>
  <c r="K21" i="15"/>
  <c r="K23" i="15" s="1"/>
  <c r="K24" i="15" s="1"/>
  <c r="K25" i="15" s="1"/>
  <c r="J20" i="15"/>
  <c r="J21" i="15" s="1"/>
  <c r="J25" i="15" s="1"/>
  <c r="J24" i="15" s="1"/>
  <c r="K12" i="15"/>
  <c r="K14" i="15" s="1"/>
  <c r="K15" i="15" s="1"/>
  <c r="K16" i="15" s="1"/>
  <c r="J11" i="15"/>
  <c r="J12" i="15" s="1"/>
  <c r="J15" i="15" s="1"/>
  <c r="J16" i="15" s="1"/>
  <c r="I109" i="14"/>
  <c r="F109" i="14"/>
  <c r="I108" i="14"/>
  <c r="F108" i="14"/>
  <c r="J107" i="14"/>
  <c r="I107" i="14"/>
  <c r="F107" i="14"/>
  <c r="O107" i="14" s="1"/>
  <c r="P107" i="14" s="1"/>
  <c r="O106" i="14"/>
  <c r="J106" i="14"/>
  <c r="I106" i="14"/>
  <c r="I102" i="14" s="1"/>
  <c r="F106" i="14"/>
  <c r="I105" i="14"/>
  <c r="F105" i="14"/>
  <c r="I104" i="14"/>
  <c r="F104" i="14"/>
  <c r="N102" i="14"/>
  <c r="I103" i="14"/>
  <c r="F103" i="14"/>
  <c r="I101" i="14"/>
  <c r="F101" i="14"/>
  <c r="I100" i="14"/>
  <c r="F100" i="14"/>
  <c r="O100" i="14" s="1"/>
  <c r="P100" i="14" s="1"/>
  <c r="J99" i="14"/>
  <c r="I99" i="14"/>
  <c r="F99" i="14"/>
  <c r="O99" i="14" s="1"/>
  <c r="P99" i="14" s="1"/>
  <c r="O98" i="14"/>
  <c r="J98" i="14"/>
  <c r="I98" i="14"/>
  <c r="F98" i="14"/>
  <c r="I97" i="14"/>
  <c r="F97" i="14"/>
  <c r="I96" i="14"/>
  <c r="F96" i="14"/>
  <c r="I94" i="14"/>
  <c r="F94" i="14"/>
  <c r="I93" i="14"/>
  <c r="F93" i="14"/>
  <c r="O93" i="14" s="1"/>
  <c r="P93" i="14" s="1"/>
  <c r="O92" i="14"/>
  <c r="J92" i="14"/>
  <c r="I92" i="14"/>
  <c r="F92" i="14"/>
  <c r="I91" i="14"/>
  <c r="F91" i="14"/>
  <c r="J91" i="14" s="1"/>
  <c r="I90" i="14"/>
  <c r="F90" i="14"/>
  <c r="I89" i="14"/>
  <c r="F89" i="14"/>
  <c r="O89" i="14" s="1"/>
  <c r="P89" i="14" s="1"/>
  <c r="O88" i="14"/>
  <c r="I88" i="14"/>
  <c r="F88" i="14"/>
  <c r="J88" i="14" s="1"/>
  <c r="P87" i="14"/>
  <c r="O87" i="14"/>
  <c r="J87" i="14"/>
  <c r="Q87" i="14" s="1"/>
  <c r="I87" i="14"/>
  <c r="F87" i="14"/>
  <c r="I86" i="14"/>
  <c r="F86" i="14"/>
  <c r="I85" i="14"/>
  <c r="F85" i="14"/>
  <c r="O85" i="14" s="1"/>
  <c r="P85" i="14" s="1"/>
  <c r="O84" i="14"/>
  <c r="P84" i="14" s="1"/>
  <c r="I84" i="14"/>
  <c r="F84" i="14"/>
  <c r="J84" i="14" s="1"/>
  <c r="Q84" i="14" s="1"/>
  <c r="O83" i="14"/>
  <c r="P83" i="14" s="1"/>
  <c r="J83" i="14"/>
  <c r="I83" i="14"/>
  <c r="F83" i="14"/>
  <c r="I82" i="14"/>
  <c r="F82" i="14"/>
  <c r="I81" i="14"/>
  <c r="F81" i="14"/>
  <c r="O81" i="14" s="1"/>
  <c r="P81" i="14" s="1"/>
  <c r="J80" i="14"/>
  <c r="I80" i="14"/>
  <c r="F80" i="14"/>
  <c r="O80" i="14" s="1"/>
  <c r="P80" i="14" s="1"/>
  <c r="O79" i="14"/>
  <c r="P79" i="14" s="1"/>
  <c r="I79" i="14"/>
  <c r="F79" i="14"/>
  <c r="J79" i="14" s="1"/>
  <c r="Q79" i="14" s="1"/>
  <c r="I78" i="14"/>
  <c r="F78" i="14"/>
  <c r="I77" i="14"/>
  <c r="I75" i="14" s="1"/>
  <c r="F77" i="14"/>
  <c r="J76" i="14"/>
  <c r="I76" i="14"/>
  <c r="F76" i="14"/>
  <c r="O76" i="14" s="1"/>
  <c r="I74" i="14"/>
  <c r="F74" i="14"/>
  <c r="I73" i="14"/>
  <c r="F73" i="14"/>
  <c r="O73" i="14" s="1"/>
  <c r="O72" i="14"/>
  <c r="J72" i="14"/>
  <c r="I72" i="14"/>
  <c r="F72" i="14"/>
  <c r="I71" i="14"/>
  <c r="F71" i="14"/>
  <c r="O69" i="14"/>
  <c r="P69" i="14" s="1"/>
  <c r="I69" i="14"/>
  <c r="F69" i="14"/>
  <c r="J69" i="14" s="1"/>
  <c r="I68" i="14"/>
  <c r="F68" i="14"/>
  <c r="I67" i="14"/>
  <c r="F67" i="14"/>
  <c r="I66" i="14"/>
  <c r="F66" i="14"/>
  <c r="O66" i="14" s="1"/>
  <c r="I65" i="14"/>
  <c r="O64" i="14"/>
  <c r="P64" i="14" s="1"/>
  <c r="Q64" i="14" s="1"/>
  <c r="J64" i="14"/>
  <c r="I64" i="14"/>
  <c r="O63" i="14"/>
  <c r="J63" i="14"/>
  <c r="I63" i="14"/>
  <c r="I62" i="14"/>
  <c r="F62" i="14"/>
  <c r="I61" i="14"/>
  <c r="F61" i="14"/>
  <c r="O61" i="14" s="1"/>
  <c r="J60" i="14"/>
  <c r="I60" i="14"/>
  <c r="F60" i="14"/>
  <c r="O60" i="14" s="1"/>
  <c r="P60" i="14" s="1"/>
  <c r="I59" i="14"/>
  <c r="F59" i="14"/>
  <c r="O57" i="14"/>
  <c r="J57" i="14"/>
  <c r="I57" i="14"/>
  <c r="O56" i="14"/>
  <c r="J56" i="14"/>
  <c r="I56" i="14"/>
  <c r="O55" i="14"/>
  <c r="J55" i="14"/>
  <c r="I55" i="14"/>
  <c r="I54" i="14"/>
  <c r="F54" i="14"/>
  <c r="O53" i="14"/>
  <c r="I53" i="14"/>
  <c r="F53" i="14"/>
  <c r="J53" i="14" s="1"/>
  <c r="I52" i="14"/>
  <c r="F52" i="14"/>
  <c r="J52" i="14" s="1"/>
  <c r="I51" i="14"/>
  <c r="F51" i="14"/>
  <c r="I50" i="14"/>
  <c r="F50" i="14"/>
  <c r="I49" i="14"/>
  <c r="F49" i="14"/>
  <c r="O49" i="14" s="1"/>
  <c r="O48" i="14"/>
  <c r="I48" i="14"/>
  <c r="F48" i="14"/>
  <c r="J48" i="14" s="1"/>
  <c r="I47" i="14"/>
  <c r="F47" i="14"/>
  <c r="I46" i="14"/>
  <c r="F46" i="14"/>
  <c r="I45" i="14"/>
  <c r="F45" i="14"/>
  <c r="O45" i="14" s="1"/>
  <c r="O44" i="14"/>
  <c r="J44" i="14"/>
  <c r="I44" i="14"/>
  <c r="F44" i="14"/>
  <c r="F43" i="14"/>
  <c r="D43" i="14"/>
  <c r="I42" i="14"/>
  <c r="F42" i="14"/>
  <c r="J42" i="14" s="1"/>
  <c r="F40" i="14"/>
  <c r="N39" i="14" s="1"/>
  <c r="D40" i="14"/>
  <c r="I40" i="14" s="1"/>
  <c r="I39" i="14" s="1"/>
  <c r="P38" i="14"/>
  <c r="I38" i="14"/>
  <c r="F38" i="14"/>
  <c r="J38" i="14" s="1"/>
  <c r="I37" i="14"/>
  <c r="F37" i="14"/>
  <c r="I36" i="14"/>
  <c r="F36" i="14"/>
  <c r="J36" i="14" s="1"/>
  <c r="I35" i="14"/>
  <c r="F35" i="14"/>
  <c r="I34" i="14"/>
  <c r="F34" i="14"/>
  <c r="J33" i="14"/>
  <c r="I33" i="14"/>
  <c r="F33" i="14"/>
  <c r="I32" i="14"/>
  <c r="F32" i="14"/>
  <c r="J32" i="14" s="1"/>
  <c r="I31" i="14"/>
  <c r="F31" i="14"/>
  <c r="J31" i="14" s="1"/>
  <c r="I30" i="14"/>
  <c r="F30" i="14"/>
  <c r="I29" i="14"/>
  <c r="F29" i="14"/>
  <c r="J29" i="14" s="1"/>
  <c r="O27" i="14"/>
  <c r="P27" i="14" s="1"/>
  <c r="J27" i="14"/>
  <c r="I27" i="14"/>
  <c r="P26" i="14"/>
  <c r="J26" i="14"/>
  <c r="I26" i="14"/>
  <c r="I25" i="14"/>
  <c r="I15" i="14" s="1"/>
  <c r="F25" i="14"/>
  <c r="O25" i="14" s="1"/>
  <c r="I24" i="14"/>
  <c r="F24" i="14"/>
  <c r="O24" i="14" s="1"/>
  <c r="O23" i="14"/>
  <c r="I23" i="14"/>
  <c r="F23" i="14"/>
  <c r="J23" i="14" s="1"/>
  <c r="I22" i="14"/>
  <c r="F22" i="14"/>
  <c r="O22" i="14" s="1"/>
  <c r="I21" i="14"/>
  <c r="F21" i="14"/>
  <c r="O21" i="14" s="1"/>
  <c r="I20" i="14"/>
  <c r="F20" i="14"/>
  <c r="O20" i="14" s="1"/>
  <c r="O19" i="14"/>
  <c r="I19" i="14"/>
  <c r="F19" i="14"/>
  <c r="J19" i="14" s="1"/>
  <c r="I18" i="14"/>
  <c r="F18" i="14"/>
  <c r="O18" i="14" s="1"/>
  <c r="I17" i="14"/>
  <c r="F17" i="14"/>
  <c r="O17" i="14" s="1"/>
  <c r="I16" i="14"/>
  <c r="F16" i="14"/>
  <c r="O16" i="14" s="1"/>
  <c r="O14" i="14"/>
  <c r="J14" i="14"/>
  <c r="Q14" i="14" s="1"/>
  <c r="I14" i="14"/>
  <c r="I13" i="14"/>
  <c r="F13" i="14"/>
  <c r="O13" i="14" s="1"/>
  <c r="I12" i="14"/>
  <c r="I11" i="14" s="1"/>
  <c r="F12" i="14"/>
  <c r="O97" i="18" l="1"/>
  <c r="O97" i="16"/>
  <c r="M97" i="16"/>
  <c r="P43" i="18"/>
  <c r="Q43" i="18" s="1"/>
  <c r="M43" i="18"/>
  <c r="K43" i="20" s="1"/>
  <c r="Q40" i="16"/>
  <c r="Q39" i="16" s="1"/>
  <c r="N40" i="18"/>
  <c r="P41" i="18"/>
  <c r="O96" i="16"/>
  <c r="M96" i="16"/>
  <c r="M41" i="20"/>
  <c r="P57" i="14"/>
  <c r="Q26" i="14"/>
  <c r="Q38" i="14"/>
  <c r="J49" i="14"/>
  <c r="J61" i="14"/>
  <c r="I95" i="14"/>
  <c r="J66" i="14"/>
  <c r="J65" i="14" s="1"/>
  <c r="I70" i="14"/>
  <c r="P98" i="14"/>
  <c r="Q98" i="14" s="1"/>
  <c r="P106" i="14"/>
  <c r="Q106" i="14" s="1"/>
  <c r="J16" i="14"/>
  <c r="J13" i="14"/>
  <c r="J20" i="14"/>
  <c r="J34" i="14"/>
  <c r="J37" i="14"/>
  <c r="O40" i="14"/>
  <c r="O39" i="14" s="1"/>
  <c r="J73" i="14"/>
  <c r="P88" i="14"/>
  <c r="Q88" i="14" s="1"/>
  <c r="P92" i="14"/>
  <c r="Q92" i="14" s="1"/>
  <c r="J24" i="14"/>
  <c r="O91" i="14"/>
  <c r="P91" i="14" s="1"/>
  <c r="Q91" i="14" s="1"/>
  <c r="J371" i="15"/>
  <c r="J45" i="14"/>
  <c r="Q80" i="14"/>
  <c r="Q83" i="14"/>
  <c r="I28" i="14"/>
  <c r="I58" i="14"/>
  <c r="J30" i="14"/>
  <c r="N70" i="14"/>
  <c r="O96" i="18"/>
  <c r="P97" i="18"/>
  <c r="N75" i="14"/>
  <c r="Q27" i="14"/>
  <c r="O98" i="18"/>
  <c r="P98" i="18" s="1"/>
  <c r="Q98" i="18" s="1"/>
  <c r="P72" i="14"/>
  <c r="Q72" i="14" s="1"/>
  <c r="P44" i="14"/>
  <c r="Q44" i="14" s="1"/>
  <c r="O96" i="14"/>
  <c r="P96" i="14" s="1"/>
  <c r="O52" i="14"/>
  <c r="O109" i="14"/>
  <c r="P109" i="14" s="1"/>
  <c r="J93" i="15"/>
  <c r="J97" i="15" s="1"/>
  <c r="J374" i="15"/>
  <c r="L43" i="14" s="1"/>
  <c r="J278" i="15"/>
  <c r="J281" i="15" s="1"/>
  <c r="L37" i="14" s="1"/>
  <c r="Q99" i="14"/>
  <c r="Q107" i="14"/>
  <c r="O103" i="14"/>
  <c r="P103" i="14" s="1"/>
  <c r="J529" i="15"/>
  <c r="L105" i="14" s="1"/>
  <c r="J172" i="15"/>
  <c r="J175" i="15" s="1"/>
  <c r="J43" i="15"/>
  <c r="J47" i="15" s="1"/>
  <c r="J105" i="15"/>
  <c r="J109" i="15" s="1"/>
  <c r="J233" i="15"/>
  <c r="J237" i="15" s="1"/>
  <c r="J292" i="15"/>
  <c r="J296" i="15" s="1"/>
  <c r="J56" i="15"/>
  <c r="J60" i="15" s="1"/>
  <c r="J81" i="15"/>
  <c r="J85" i="15" s="1"/>
  <c r="J116" i="15"/>
  <c r="J120" i="15" s="1"/>
  <c r="J160" i="15"/>
  <c r="J163" i="15" s="1"/>
  <c r="J185" i="15"/>
  <c r="J189" i="15" s="1"/>
  <c r="J188" i="15" s="1"/>
  <c r="J196" i="15"/>
  <c r="J200" i="15" s="1"/>
  <c r="J199" i="15" s="1"/>
  <c r="J208" i="15"/>
  <c r="J212" i="15" s="1"/>
  <c r="J448" i="15"/>
  <c r="J69" i="15"/>
  <c r="J73" i="15" s="1"/>
  <c r="J138" i="15"/>
  <c r="J142" i="15" s="1"/>
  <c r="J221" i="15"/>
  <c r="J224" i="15" s="1"/>
  <c r="L12" i="14"/>
  <c r="J519" i="15"/>
  <c r="L103" i="14" s="1"/>
  <c r="J520" i="15"/>
  <c r="J33" i="15"/>
  <c r="J34" i="15"/>
  <c r="J268" i="15"/>
  <c r="L36" i="14" s="1"/>
  <c r="J269" i="15"/>
  <c r="J375" i="15"/>
  <c r="J236" i="15"/>
  <c r="J258" i="15"/>
  <c r="J257" i="15"/>
  <c r="L35" i="14" s="1"/>
  <c r="J282" i="15"/>
  <c r="J467" i="15"/>
  <c r="J468" i="15"/>
  <c r="J247" i="15"/>
  <c r="J306" i="15"/>
  <c r="P40" i="14"/>
  <c r="P39" i="14" s="1"/>
  <c r="O51" i="14"/>
  <c r="J51" i="14"/>
  <c r="O54" i="14"/>
  <c r="J54" i="14"/>
  <c r="O59" i="14"/>
  <c r="J59" i="14"/>
  <c r="O71" i="14"/>
  <c r="J71" i="14"/>
  <c r="O78" i="14"/>
  <c r="P78" i="14" s="1"/>
  <c r="J78" i="14"/>
  <c r="O97" i="14"/>
  <c r="J97" i="14"/>
  <c r="O108" i="14"/>
  <c r="P108" i="14" s="1"/>
  <c r="J108" i="14"/>
  <c r="J17" i="14"/>
  <c r="J21" i="14"/>
  <c r="J25" i="14"/>
  <c r="J35" i="14"/>
  <c r="J40" i="14"/>
  <c r="J43" i="14"/>
  <c r="I43" i="14"/>
  <c r="I41" i="14" s="1"/>
  <c r="Q57" i="14"/>
  <c r="Q60" i="14"/>
  <c r="P61" i="14"/>
  <c r="Q61" i="14" s="1"/>
  <c r="P73" i="14"/>
  <c r="Q73" i="14" s="1"/>
  <c r="P76" i="14"/>
  <c r="O67" i="14"/>
  <c r="J67" i="14"/>
  <c r="O86" i="14"/>
  <c r="P86" i="14" s="1"/>
  <c r="J86" i="14"/>
  <c r="J12" i="14"/>
  <c r="J18" i="14"/>
  <c r="J22" i="14"/>
  <c r="O47" i="14"/>
  <c r="J47" i="14"/>
  <c r="O50" i="14"/>
  <c r="J50" i="14"/>
  <c r="O62" i="14"/>
  <c r="P62" i="14" s="1"/>
  <c r="J62" i="14"/>
  <c r="N65" i="14"/>
  <c r="O68" i="14"/>
  <c r="P68" i="14" s="1"/>
  <c r="J68" i="14"/>
  <c r="O74" i="14"/>
  <c r="P74" i="14" s="1"/>
  <c r="J74" i="14"/>
  <c r="Q74" i="14" s="1"/>
  <c r="O77" i="14"/>
  <c r="J77" i="14"/>
  <c r="O82" i="14"/>
  <c r="P82" i="14" s="1"/>
  <c r="J82" i="14"/>
  <c r="Q82" i="14" s="1"/>
  <c r="O90" i="14"/>
  <c r="P90" i="14" s="1"/>
  <c r="J90" i="14"/>
  <c r="O101" i="14"/>
  <c r="P101" i="14" s="1"/>
  <c r="J101" i="14"/>
  <c r="O104" i="14"/>
  <c r="J104" i="14"/>
  <c r="P55" i="14"/>
  <c r="Q55" i="14" s="1"/>
  <c r="P66" i="14"/>
  <c r="Q69" i="14"/>
  <c r="N95" i="14"/>
  <c r="O46" i="14"/>
  <c r="J46" i="14"/>
  <c r="O94" i="14"/>
  <c r="P94" i="14" s="1"/>
  <c r="J94" i="14"/>
  <c r="J81" i="14"/>
  <c r="Q81" i="14" s="1"/>
  <c r="J85" i="14"/>
  <c r="Q85" i="14" s="1"/>
  <c r="J89" i="14"/>
  <c r="Q89" i="14" s="1"/>
  <c r="J93" i="14"/>
  <c r="Q93" i="14" s="1"/>
  <c r="J96" i="14"/>
  <c r="J100" i="14"/>
  <c r="Q100" i="14" s="1"/>
  <c r="J103" i="14"/>
  <c r="J105" i="14"/>
  <c r="J109" i="14"/>
  <c r="M43" i="20" l="1"/>
  <c r="P40" i="18"/>
  <c r="Q41" i="18"/>
  <c r="Q40" i="18" s="1"/>
  <c r="O95" i="16"/>
  <c r="N40" i="20"/>
  <c r="P41" i="20"/>
  <c r="K97" i="18"/>
  <c r="M97" i="18" s="1"/>
  <c r="K98" i="20" s="1"/>
  <c r="M98" i="20" s="1"/>
  <c r="P97" i="16"/>
  <c r="Q97" i="16" s="1"/>
  <c r="K98" i="18"/>
  <c r="M98" i="18" s="1"/>
  <c r="K99" i="20" s="1"/>
  <c r="M99" i="20" s="1"/>
  <c r="I111" i="14"/>
  <c r="J211" i="15"/>
  <c r="Q109" i="14"/>
  <c r="Q97" i="18"/>
  <c r="Q96" i="18" s="1"/>
  <c r="P96" i="18"/>
  <c r="N28" i="14"/>
  <c r="Q66" i="14"/>
  <c r="J176" i="15"/>
  <c r="J164" i="15"/>
  <c r="O35" i="14"/>
  <c r="P35" i="14" s="1"/>
  <c r="Q35" i="14" s="1"/>
  <c r="Q101" i="14"/>
  <c r="O37" i="14"/>
  <c r="P37" i="14" s="1"/>
  <c r="Q37" i="14" s="1"/>
  <c r="O105" i="14"/>
  <c r="P105" i="14" s="1"/>
  <c r="Q105" i="14" s="1"/>
  <c r="O43" i="14"/>
  <c r="P43" i="14" s="1"/>
  <c r="O36" i="14"/>
  <c r="P36" i="14" s="1"/>
  <c r="Q36" i="14" s="1"/>
  <c r="J295" i="15"/>
  <c r="J225" i="15"/>
  <c r="O12" i="14"/>
  <c r="J102" i="14"/>
  <c r="Q103" i="14"/>
  <c r="P104" i="14"/>
  <c r="Q104" i="14" s="1"/>
  <c r="Q90" i="14"/>
  <c r="Q68" i="14"/>
  <c r="J11" i="14"/>
  <c r="P67" i="14"/>
  <c r="O65" i="14"/>
  <c r="J15" i="14"/>
  <c r="P97" i="14"/>
  <c r="P95" i="14" s="1"/>
  <c r="O70" i="14"/>
  <c r="P71" i="14"/>
  <c r="P70" i="14" s="1"/>
  <c r="P77" i="14"/>
  <c r="P75" i="14" s="1"/>
  <c r="O75" i="14"/>
  <c r="Q86" i="14"/>
  <c r="Q108" i="14"/>
  <c r="Q78" i="14"/>
  <c r="J58" i="14"/>
  <c r="J28" i="14"/>
  <c r="Q96" i="14"/>
  <c r="J95" i="14"/>
  <c r="P65" i="14"/>
  <c r="J41" i="14"/>
  <c r="J75" i="14"/>
  <c r="Q40" i="14"/>
  <c r="Q39" i="14" s="1"/>
  <c r="J39" i="14"/>
  <c r="P59" i="14"/>
  <c r="Q94" i="14"/>
  <c r="Q62" i="14"/>
  <c r="Q67" i="14"/>
  <c r="Q76" i="14"/>
  <c r="J70" i="14"/>
  <c r="J401" i="12"/>
  <c r="J391" i="12"/>
  <c r="J415" i="12"/>
  <c r="J414" i="12"/>
  <c r="J413" i="12"/>
  <c r="J412" i="12"/>
  <c r="J411" i="12"/>
  <c r="J410" i="12"/>
  <c r="J409" i="12"/>
  <c r="J408" i="12"/>
  <c r="J407" i="12"/>
  <c r="J406" i="12"/>
  <c r="J405" i="12"/>
  <c r="J404" i="12"/>
  <c r="J402" i="12"/>
  <c r="J400" i="12"/>
  <c r="J399" i="12"/>
  <c r="J398" i="12"/>
  <c r="J397" i="12"/>
  <c r="J396" i="12"/>
  <c r="J395" i="12"/>
  <c r="J394" i="12"/>
  <c r="J393" i="12"/>
  <c r="J392" i="12"/>
  <c r="J390" i="12"/>
  <c r="J389" i="12"/>
  <c r="J388" i="12"/>
  <c r="J387" i="12"/>
  <c r="J386" i="12"/>
  <c r="J385" i="12"/>
  <c r="J384" i="12"/>
  <c r="J383" i="12"/>
  <c r="J382" i="12"/>
  <c r="J381" i="12"/>
  <c r="J380" i="12"/>
  <c r="J379" i="12"/>
  <c r="J378" i="12"/>
  <c r="J377" i="12"/>
  <c r="J376" i="12"/>
  <c r="J375" i="12"/>
  <c r="J374" i="12"/>
  <c r="J373" i="12"/>
  <c r="J372" i="12"/>
  <c r="J371" i="12"/>
  <c r="J370" i="12"/>
  <c r="J369" i="12"/>
  <c r="J368" i="12"/>
  <c r="J367" i="12"/>
  <c r="J366" i="12"/>
  <c r="J365" i="12"/>
  <c r="J364" i="12"/>
  <c r="J416" i="12" s="1"/>
  <c r="J363" i="12"/>
  <c r="J362" i="12"/>
  <c r="J361" i="12"/>
  <c r="J360" i="12"/>
  <c r="J347" i="12"/>
  <c r="J346" i="12"/>
  <c r="J345" i="12"/>
  <c r="J344" i="12"/>
  <c r="J350" i="12"/>
  <c r="J349" i="12"/>
  <c r="J343" i="12"/>
  <c r="J348" i="12"/>
  <c r="J310" i="12"/>
  <c r="J311" i="12"/>
  <c r="J312" i="12"/>
  <c r="J313" i="12"/>
  <c r="J314" i="12"/>
  <c r="J315" i="12"/>
  <c r="J316" i="12"/>
  <c r="J317" i="12"/>
  <c r="J318" i="12"/>
  <c r="J319" i="12"/>
  <c r="J320" i="12"/>
  <c r="J321" i="12"/>
  <c r="J322" i="12"/>
  <c r="J323" i="12"/>
  <c r="J324" i="12"/>
  <c r="J325" i="12"/>
  <c r="J326" i="12"/>
  <c r="J327" i="12"/>
  <c r="J328" i="12"/>
  <c r="J329" i="12"/>
  <c r="J330" i="12"/>
  <c r="J331" i="12"/>
  <c r="J332" i="12"/>
  <c r="J333" i="12"/>
  <c r="J334" i="12"/>
  <c r="J335" i="12"/>
  <c r="J336" i="12"/>
  <c r="J337" i="12"/>
  <c r="J338" i="12"/>
  <c r="J339" i="12"/>
  <c r="J340" i="12"/>
  <c r="J342" i="12"/>
  <c r="P40" i="20" l="1"/>
  <c r="Q41" i="20"/>
  <c r="Q40" i="20" s="1"/>
  <c r="N95" i="16"/>
  <c r="P43" i="20"/>
  <c r="Q43" i="20" s="1"/>
  <c r="P96" i="16"/>
  <c r="Q43" i="14"/>
  <c r="P41" i="14"/>
  <c r="Q65" i="14"/>
  <c r="O102" i="14"/>
  <c r="Q71" i="14"/>
  <c r="Q70" i="14" s="1"/>
  <c r="P102" i="14"/>
  <c r="Q97" i="14"/>
  <c r="Q95" i="14" s="1"/>
  <c r="Q59" i="14"/>
  <c r="Q77" i="14"/>
  <c r="J111" i="14"/>
  <c r="M6" i="14" s="1"/>
  <c r="Q75" i="14"/>
  <c r="Q102" i="14"/>
  <c r="J274" i="12"/>
  <c r="J262" i="12"/>
  <c r="J263" i="12" s="1"/>
  <c r="K267" i="12"/>
  <c r="K268" i="12" s="1"/>
  <c r="K257" i="12"/>
  <c r="K258" i="12" s="1"/>
  <c r="J252" i="12"/>
  <c r="J253" i="12" s="1"/>
  <c r="J256" i="12" s="1"/>
  <c r="L35" i="13" s="1"/>
  <c r="I109" i="13"/>
  <c r="F109" i="13"/>
  <c r="O109" i="13" s="1"/>
  <c r="I108" i="13"/>
  <c r="F108" i="13"/>
  <c r="O108" i="13" s="1"/>
  <c r="O107" i="13"/>
  <c r="I107" i="13"/>
  <c r="F107" i="13"/>
  <c r="J107" i="13" s="1"/>
  <c r="Q107" i="13" s="1"/>
  <c r="O106" i="13"/>
  <c r="J106" i="13"/>
  <c r="I106" i="13"/>
  <c r="F106" i="13"/>
  <c r="I105" i="13"/>
  <c r="F105" i="13"/>
  <c r="O105" i="13" s="1"/>
  <c r="N102" i="13"/>
  <c r="I104" i="13"/>
  <c r="F104" i="13"/>
  <c r="O104" i="13" s="1"/>
  <c r="I103" i="13"/>
  <c r="F103" i="13"/>
  <c r="O103" i="13" s="1"/>
  <c r="I101" i="13"/>
  <c r="F101" i="13"/>
  <c r="O101" i="13" s="1"/>
  <c r="I100" i="13"/>
  <c r="F100" i="13"/>
  <c r="O100" i="13" s="1"/>
  <c r="O99" i="13"/>
  <c r="I99" i="13"/>
  <c r="F99" i="13"/>
  <c r="J99" i="13" s="1"/>
  <c r="I98" i="13"/>
  <c r="F98" i="13"/>
  <c r="O98" i="13" s="1"/>
  <c r="I97" i="13"/>
  <c r="F97" i="13"/>
  <c r="O97" i="13" s="1"/>
  <c r="I96" i="13"/>
  <c r="F96" i="13"/>
  <c r="O96" i="13" s="1"/>
  <c r="I95" i="13"/>
  <c r="I94" i="13"/>
  <c r="F94" i="13"/>
  <c r="O94" i="13" s="1"/>
  <c r="I93" i="13"/>
  <c r="F93" i="13"/>
  <c r="O92" i="13"/>
  <c r="I92" i="13"/>
  <c r="F92" i="13"/>
  <c r="J92" i="13" s="1"/>
  <c r="I91" i="13"/>
  <c r="F91" i="13"/>
  <c r="O91" i="13" s="1"/>
  <c r="I90" i="13"/>
  <c r="F90" i="13"/>
  <c r="O90" i="13" s="1"/>
  <c r="I89" i="13"/>
  <c r="F89" i="13"/>
  <c r="I88" i="13"/>
  <c r="F88" i="13"/>
  <c r="O88" i="13" s="1"/>
  <c r="I87" i="13"/>
  <c r="F87" i="13"/>
  <c r="O87" i="13" s="1"/>
  <c r="I86" i="13"/>
  <c r="F86" i="13"/>
  <c r="O86" i="13" s="1"/>
  <c r="I85" i="13"/>
  <c r="F85" i="13"/>
  <c r="O85" i="13" s="1"/>
  <c r="I84" i="13"/>
  <c r="F84" i="13"/>
  <c r="O84" i="13" s="1"/>
  <c r="I83" i="13"/>
  <c r="F83" i="13"/>
  <c r="O83" i="13" s="1"/>
  <c r="I82" i="13"/>
  <c r="F82" i="13"/>
  <c r="O82" i="13" s="1"/>
  <c r="I81" i="13"/>
  <c r="F81" i="13"/>
  <c r="O81" i="13" s="1"/>
  <c r="I80" i="13"/>
  <c r="F80" i="13"/>
  <c r="O80" i="13" s="1"/>
  <c r="I79" i="13"/>
  <c r="F79" i="13"/>
  <c r="O79" i="13" s="1"/>
  <c r="I78" i="13"/>
  <c r="F78" i="13"/>
  <c r="O78" i="13" s="1"/>
  <c r="I77" i="13"/>
  <c r="F77" i="13"/>
  <c r="O77" i="13" s="1"/>
  <c r="I76" i="13"/>
  <c r="F76" i="13"/>
  <c r="O76" i="13" s="1"/>
  <c r="I74" i="13"/>
  <c r="F74" i="13"/>
  <c r="O74" i="13" s="1"/>
  <c r="I73" i="13"/>
  <c r="F73" i="13"/>
  <c r="O73" i="13" s="1"/>
  <c r="I72" i="13"/>
  <c r="F72" i="13"/>
  <c r="O72" i="13" s="1"/>
  <c r="J71" i="13"/>
  <c r="I71" i="13"/>
  <c r="F71" i="13"/>
  <c r="O71" i="13" s="1"/>
  <c r="I69" i="13"/>
  <c r="F69" i="13"/>
  <c r="O69" i="13" s="1"/>
  <c r="I68" i="13"/>
  <c r="F68" i="13"/>
  <c r="O68" i="13" s="1"/>
  <c r="I67" i="13"/>
  <c r="F67" i="13"/>
  <c r="O67" i="13" s="1"/>
  <c r="I66" i="13"/>
  <c r="F66" i="13"/>
  <c r="O66" i="13" s="1"/>
  <c r="O64" i="13"/>
  <c r="J64" i="13"/>
  <c r="I64" i="13"/>
  <c r="O63" i="13"/>
  <c r="J63" i="13"/>
  <c r="I63" i="13"/>
  <c r="I62" i="13"/>
  <c r="F62" i="13"/>
  <c r="O62" i="13" s="1"/>
  <c r="I61" i="13"/>
  <c r="F61" i="13"/>
  <c r="O61" i="13" s="1"/>
  <c r="O60" i="13"/>
  <c r="I60" i="13"/>
  <c r="F60" i="13"/>
  <c r="J60" i="13" s="1"/>
  <c r="I59" i="13"/>
  <c r="F59" i="13"/>
  <c r="O59" i="13" s="1"/>
  <c r="O57" i="13"/>
  <c r="J57" i="13"/>
  <c r="I57" i="13"/>
  <c r="O56" i="13"/>
  <c r="J56" i="13"/>
  <c r="I56" i="13"/>
  <c r="O55" i="13"/>
  <c r="J55" i="13"/>
  <c r="I55" i="13"/>
  <c r="I54" i="13"/>
  <c r="F54" i="13"/>
  <c r="O54" i="13" s="1"/>
  <c r="I53" i="13"/>
  <c r="F53" i="13"/>
  <c r="I52" i="13"/>
  <c r="F52" i="13"/>
  <c r="O52" i="13" s="1"/>
  <c r="I51" i="13"/>
  <c r="F51" i="13"/>
  <c r="J51" i="13" s="1"/>
  <c r="I50" i="13"/>
  <c r="F50" i="13"/>
  <c r="O50" i="13" s="1"/>
  <c r="O49" i="13"/>
  <c r="I49" i="13"/>
  <c r="F49" i="13"/>
  <c r="I48" i="13"/>
  <c r="F48" i="13"/>
  <c r="O48" i="13" s="1"/>
  <c r="O47" i="13"/>
  <c r="J47" i="13"/>
  <c r="I47" i="13"/>
  <c r="F47" i="13"/>
  <c r="I46" i="13"/>
  <c r="F46" i="13"/>
  <c r="O46" i="13" s="1"/>
  <c r="O45" i="13"/>
  <c r="J45" i="13"/>
  <c r="I45" i="13"/>
  <c r="F45" i="13"/>
  <c r="I44" i="13"/>
  <c r="F44" i="13"/>
  <c r="F43" i="13"/>
  <c r="D43" i="13"/>
  <c r="I43" i="13" s="1"/>
  <c r="I42" i="13"/>
  <c r="F42" i="13"/>
  <c r="O40" i="13"/>
  <c r="F40" i="13"/>
  <c r="N39" i="13" s="1"/>
  <c r="D40" i="13"/>
  <c r="I40" i="13" s="1"/>
  <c r="I39" i="13" s="1"/>
  <c r="I38" i="13"/>
  <c r="F38" i="13"/>
  <c r="J38" i="13" s="1"/>
  <c r="I37" i="13"/>
  <c r="F37" i="13"/>
  <c r="I36" i="13"/>
  <c r="F36" i="13"/>
  <c r="J36" i="13" s="1"/>
  <c r="I35" i="13"/>
  <c r="F35" i="13"/>
  <c r="I34" i="13"/>
  <c r="F34" i="13"/>
  <c r="I33" i="13"/>
  <c r="F33" i="13"/>
  <c r="J32" i="13"/>
  <c r="I32" i="13"/>
  <c r="F32" i="13"/>
  <c r="I31" i="13"/>
  <c r="F31" i="13"/>
  <c r="J31" i="13" s="1"/>
  <c r="I30" i="13"/>
  <c r="F30" i="13"/>
  <c r="J30" i="13" s="1"/>
  <c r="I29" i="13"/>
  <c r="F29" i="13"/>
  <c r="J29" i="13" s="1"/>
  <c r="O27" i="13"/>
  <c r="J27" i="13"/>
  <c r="I27" i="13"/>
  <c r="J26" i="13"/>
  <c r="I26" i="13"/>
  <c r="O25" i="13"/>
  <c r="I25" i="13"/>
  <c r="F25" i="13"/>
  <c r="J25" i="13" s="1"/>
  <c r="O24" i="13"/>
  <c r="J24" i="13"/>
  <c r="I24" i="13"/>
  <c r="F24" i="13"/>
  <c r="I23" i="13"/>
  <c r="F23" i="13"/>
  <c r="O23" i="13" s="1"/>
  <c r="I22" i="13"/>
  <c r="F22" i="13"/>
  <c r="O22" i="13" s="1"/>
  <c r="I21" i="13"/>
  <c r="F21" i="13"/>
  <c r="O21" i="13" s="1"/>
  <c r="O20" i="13"/>
  <c r="I20" i="13"/>
  <c r="F20" i="13"/>
  <c r="J20" i="13" s="1"/>
  <c r="I19" i="13"/>
  <c r="F19" i="13"/>
  <c r="O19" i="13" s="1"/>
  <c r="I18" i="13"/>
  <c r="I15" i="13" s="1"/>
  <c r="F18" i="13"/>
  <c r="O18" i="13" s="1"/>
  <c r="I17" i="13"/>
  <c r="F17" i="13"/>
  <c r="O17" i="13" s="1"/>
  <c r="O16" i="13"/>
  <c r="I16" i="13"/>
  <c r="F16" i="13"/>
  <c r="J16" i="13" s="1"/>
  <c r="O14" i="13"/>
  <c r="J14" i="13"/>
  <c r="I14" i="13"/>
  <c r="O13" i="13"/>
  <c r="I13" i="13"/>
  <c r="F13" i="13"/>
  <c r="J13" i="13" s="1"/>
  <c r="I12" i="13"/>
  <c r="I11" i="13" s="1"/>
  <c r="F12" i="13"/>
  <c r="K429" i="12"/>
  <c r="K430" i="12" s="1"/>
  <c r="K431" i="12" s="1"/>
  <c r="J425" i="12"/>
  <c r="J426" i="12" s="1"/>
  <c r="K419" i="12"/>
  <c r="K420" i="12" s="1"/>
  <c r="K421" i="12" s="1"/>
  <c r="K354" i="12"/>
  <c r="K355" i="12" s="1"/>
  <c r="K356" i="12" s="1"/>
  <c r="J309" i="12"/>
  <c r="J351" i="12" s="1"/>
  <c r="K303" i="12"/>
  <c r="K304" i="12" s="1"/>
  <c r="K305" i="12" s="1"/>
  <c r="J299" i="12"/>
  <c r="J300" i="12" s="1"/>
  <c r="K292" i="12"/>
  <c r="K293" i="12" s="1"/>
  <c r="K294" i="12" s="1"/>
  <c r="J288" i="12"/>
  <c r="J287" i="12"/>
  <c r="J286" i="12"/>
  <c r="J285" i="12"/>
  <c r="K278" i="12"/>
  <c r="K279" i="12" s="1"/>
  <c r="K280" i="12" s="1"/>
  <c r="J273" i="12"/>
  <c r="J272" i="12"/>
  <c r="K246" i="12"/>
  <c r="K247" i="12" s="1"/>
  <c r="K248" i="12" s="1"/>
  <c r="J242" i="12"/>
  <c r="J243" i="12" s="1"/>
  <c r="J247" i="12" s="1"/>
  <c r="K236" i="12"/>
  <c r="K237" i="12" s="1"/>
  <c r="K238" i="12" s="1"/>
  <c r="J232" i="12"/>
  <c r="J231" i="12"/>
  <c r="J230" i="12"/>
  <c r="K224" i="12"/>
  <c r="K225" i="12" s="1"/>
  <c r="K226" i="12" s="1"/>
  <c r="J220" i="12"/>
  <c r="J219" i="12"/>
  <c r="J218" i="12"/>
  <c r="J217" i="12"/>
  <c r="K211" i="12"/>
  <c r="K212" i="12" s="1"/>
  <c r="K213" i="12" s="1"/>
  <c r="J207" i="12"/>
  <c r="J206" i="12"/>
  <c r="J205" i="12"/>
  <c r="J204" i="12"/>
  <c r="K196" i="12"/>
  <c r="K198" i="12" s="1"/>
  <c r="K199" i="12" s="1"/>
  <c r="K200" i="12" s="1"/>
  <c r="J195" i="12"/>
  <c r="J194" i="12"/>
  <c r="J193" i="12"/>
  <c r="K185" i="12"/>
  <c r="K187" i="12" s="1"/>
  <c r="K188" i="12" s="1"/>
  <c r="K189" i="12" s="1"/>
  <c r="J184" i="12"/>
  <c r="J183" i="12"/>
  <c r="J182" i="12"/>
  <c r="K175" i="12"/>
  <c r="K176" i="12" s="1"/>
  <c r="K177" i="12" s="1"/>
  <c r="J171" i="12"/>
  <c r="J170" i="12"/>
  <c r="J169" i="12"/>
  <c r="K163" i="12"/>
  <c r="K164" i="12" s="1"/>
  <c r="K165" i="12" s="1"/>
  <c r="J159" i="12"/>
  <c r="J158" i="12"/>
  <c r="J157" i="12"/>
  <c r="K151" i="12"/>
  <c r="K152" i="12" s="1"/>
  <c r="K153" i="12" s="1"/>
  <c r="J147" i="12"/>
  <c r="J148" i="12" s="1"/>
  <c r="J152" i="12" s="1"/>
  <c r="K141" i="12"/>
  <c r="K142" i="12" s="1"/>
  <c r="K143" i="12" s="1"/>
  <c r="J137" i="12"/>
  <c r="J136" i="12"/>
  <c r="J135" i="12"/>
  <c r="K129" i="12"/>
  <c r="K130" i="12" s="1"/>
  <c r="K131" i="12" s="1"/>
  <c r="J125" i="12"/>
  <c r="J126" i="12" s="1"/>
  <c r="J130" i="12" s="1"/>
  <c r="K119" i="12"/>
  <c r="K120" i="12" s="1"/>
  <c r="K121" i="12" s="1"/>
  <c r="J115" i="12"/>
  <c r="J114" i="12"/>
  <c r="K105" i="12"/>
  <c r="K107" i="12" s="1"/>
  <c r="K108" i="12" s="1"/>
  <c r="K109" i="12" s="1"/>
  <c r="K110" i="12" s="1"/>
  <c r="J104" i="12"/>
  <c r="J103" i="12"/>
  <c r="J102" i="12"/>
  <c r="K93" i="12"/>
  <c r="K95" i="12" s="1"/>
  <c r="K96" i="12" s="1"/>
  <c r="K97" i="12" s="1"/>
  <c r="K98" i="12" s="1"/>
  <c r="J92" i="12"/>
  <c r="J91" i="12"/>
  <c r="J90" i="12"/>
  <c r="K81" i="12"/>
  <c r="K83" i="12" s="1"/>
  <c r="K84" i="12" s="1"/>
  <c r="K85" i="12" s="1"/>
  <c r="K86" i="12" s="1"/>
  <c r="J80" i="12"/>
  <c r="J79" i="12"/>
  <c r="J78" i="12"/>
  <c r="K69" i="12"/>
  <c r="K71" i="12" s="1"/>
  <c r="K72" i="12" s="1"/>
  <c r="K73" i="12" s="1"/>
  <c r="K74" i="12" s="1"/>
  <c r="J68" i="12"/>
  <c r="J67" i="12"/>
  <c r="J66" i="12"/>
  <c r="J65" i="12"/>
  <c r="K56" i="12"/>
  <c r="K58" i="12" s="1"/>
  <c r="K59" i="12" s="1"/>
  <c r="K60" i="12" s="1"/>
  <c r="K61" i="12" s="1"/>
  <c r="J55" i="12"/>
  <c r="J54" i="12"/>
  <c r="J53" i="12"/>
  <c r="J52" i="12"/>
  <c r="K43" i="12"/>
  <c r="K45" i="12" s="1"/>
  <c r="K46" i="12" s="1"/>
  <c r="K47" i="12" s="1"/>
  <c r="K48" i="12" s="1"/>
  <c r="J42" i="12"/>
  <c r="J41" i="12"/>
  <c r="J40" i="12"/>
  <c r="J39" i="12"/>
  <c r="K30" i="12"/>
  <c r="K32" i="12" s="1"/>
  <c r="K33" i="12" s="1"/>
  <c r="K34" i="12" s="1"/>
  <c r="J29" i="12"/>
  <c r="J30" i="12" s="1"/>
  <c r="K21" i="12"/>
  <c r="K23" i="12" s="1"/>
  <c r="K24" i="12" s="1"/>
  <c r="K25" i="12" s="1"/>
  <c r="J20" i="12"/>
  <c r="J21" i="12" s="1"/>
  <c r="J25" i="12" s="1"/>
  <c r="J24" i="12" s="1"/>
  <c r="K12" i="12"/>
  <c r="K14" i="12" s="1"/>
  <c r="K15" i="12" s="1"/>
  <c r="K16" i="12" s="1"/>
  <c r="J11" i="12"/>
  <c r="J12" i="12" s="1"/>
  <c r="J15" i="12" s="1"/>
  <c r="J16" i="12" s="1"/>
  <c r="K314" i="11"/>
  <c r="K313" i="11"/>
  <c r="J313" i="11"/>
  <c r="K312" i="11"/>
  <c r="J308" i="11"/>
  <c r="J309" i="11" s="1"/>
  <c r="J312" i="11" s="1"/>
  <c r="L57" i="10" s="1"/>
  <c r="O57" i="10" s="1"/>
  <c r="K302" i="11"/>
  <c r="K303" i="11" s="1"/>
  <c r="K304" i="11" s="1"/>
  <c r="J298" i="11"/>
  <c r="J299" i="11" s="1"/>
  <c r="K294" i="11"/>
  <c r="K293" i="11"/>
  <c r="K292" i="11"/>
  <c r="J288" i="11"/>
  <c r="J289" i="11" s="1"/>
  <c r="K282" i="11"/>
  <c r="K283" i="11" s="1"/>
  <c r="K284" i="11" s="1"/>
  <c r="J279" i="11"/>
  <c r="J283" i="11" s="1"/>
  <c r="J278" i="11"/>
  <c r="K271" i="11"/>
  <c r="K272" i="11" s="1"/>
  <c r="K273" i="11" s="1"/>
  <c r="J267" i="11"/>
  <c r="J266" i="11"/>
  <c r="J265" i="11"/>
  <c r="J264" i="11"/>
  <c r="J268" i="11" s="1"/>
  <c r="K259" i="11"/>
  <c r="K258" i="11"/>
  <c r="K257" i="11"/>
  <c r="J253" i="11"/>
  <c r="J252" i="11"/>
  <c r="J254" i="11" s="1"/>
  <c r="J247" i="11"/>
  <c r="K246" i="11"/>
  <c r="K247" i="11" s="1"/>
  <c r="K248" i="11" s="1"/>
  <c r="J246" i="11"/>
  <c r="J243" i="11"/>
  <c r="J242" i="11"/>
  <c r="K236" i="11"/>
  <c r="K237" i="11" s="1"/>
  <c r="K238" i="11" s="1"/>
  <c r="J232" i="11"/>
  <c r="J231" i="11"/>
  <c r="J230" i="11"/>
  <c r="K226" i="11"/>
  <c r="K225" i="11"/>
  <c r="K224" i="11"/>
  <c r="J220" i="11"/>
  <c r="J219" i="11"/>
  <c r="J218" i="11"/>
  <c r="J217" i="11"/>
  <c r="J221" i="11" s="1"/>
  <c r="K212" i="11"/>
  <c r="K213" i="11" s="1"/>
  <c r="J212" i="11"/>
  <c r="K211" i="11"/>
  <c r="J207" i="11"/>
  <c r="J206" i="11"/>
  <c r="J205" i="11"/>
  <c r="J204" i="11"/>
  <c r="J208" i="11" s="1"/>
  <c r="J211" i="11" s="1"/>
  <c r="K199" i="11"/>
  <c r="K200" i="11" s="1"/>
  <c r="K198" i="11"/>
  <c r="K196" i="11"/>
  <c r="J195" i="11"/>
  <c r="J194" i="11"/>
  <c r="J193" i="11"/>
  <c r="J196" i="11" s="1"/>
  <c r="J200" i="11" s="1"/>
  <c r="J199" i="11" s="1"/>
  <c r="K187" i="11"/>
  <c r="K188" i="11" s="1"/>
  <c r="K189" i="11" s="1"/>
  <c r="K185" i="11"/>
  <c r="J185" i="11"/>
  <c r="J189" i="11" s="1"/>
  <c r="J188" i="11" s="1"/>
  <c r="J184" i="11"/>
  <c r="J183" i="11"/>
  <c r="J182" i="11"/>
  <c r="K175" i="11"/>
  <c r="K176" i="11" s="1"/>
  <c r="K177" i="11" s="1"/>
  <c r="J171" i="11"/>
  <c r="J170" i="11"/>
  <c r="J169" i="11"/>
  <c r="K163" i="11"/>
  <c r="K164" i="11" s="1"/>
  <c r="K165" i="11" s="1"/>
  <c r="J159" i="11"/>
  <c r="J158" i="11"/>
  <c r="J157" i="11"/>
  <c r="J160" i="11" s="1"/>
  <c r="K152" i="11"/>
  <c r="K153" i="11" s="1"/>
  <c r="K151" i="11"/>
  <c r="J147" i="11"/>
  <c r="J148" i="11" s="1"/>
  <c r="J152" i="11" s="1"/>
  <c r="K141" i="11"/>
  <c r="K142" i="11" s="1"/>
  <c r="K143" i="11" s="1"/>
  <c r="J137" i="11"/>
  <c r="J136" i="11"/>
  <c r="J135" i="11"/>
  <c r="J138" i="11" s="1"/>
  <c r="J142" i="11" s="1"/>
  <c r="K131" i="11"/>
  <c r="K130" i="11"/>
  <c r="K129" i="11"/>
  <c r="J125" i="11"/>
  <c r="J126" i="11" s="1"/>
  <c r="J130" i="11" s="1"/>
  <c r="K119" i="11"/>
  <c r="K120" i="11" s="1"/>
  <c r="K121" i="11" s="1"/>
  <c r="J115" i="11"/>
  <c r="J114" i="11"/>
  <c r="J116" i="11" s="1"/>
  <c r="J120" i="11" s="1"/>
  <c r="K105" i="11"/>
  <c r="K107" i="11" s="1"/>
  <c r="K108" i="11" s="1"/>
  <c r="K109" i="11" s="1"/>
  <c r="K110" i="11" s="1"/>
  <c r="J104" i="11"/>
  <c r="J103" i="11"/>
  <c r="J102" i="11"/>
  <c r="J105" i="11" s="1"/>
  <c r="J109" i="11" s="1"/>
  <c r="K97" i="11"/>
  <c r="K98" i="11" s="1"/>
  <c r="K93" i="11"/>
  <c r="K95" i="11" s="1"/>
  <c r="K96" i="11" s="1"/>
  <c r="J92" i="11"/>
  <c r="J91" i="11"/>
  <c r="J90" i="11"/>
  <c r="J93" i="11" s="1"/>
  <c r="J97" i="11" s="1"/>
  <c r="K85" i="11"/>
  <c r="K86" i="11" s="1"/>
  <c r="K84" i="11"/>
  <c r="K83" i="11"/>
  <c r="K81" i="11"/>
  <c r="J80" i="11"/>
  <c r="J79" i="11"/>
  <c r="J78" i="11"/>
  <c r="J81" i="11" s="1"/>
  <c r="J85" i="11" s="1"/>
  <c r="J73" i="11"/>
  <c r="K71" i="11"/>
  <c r="K72" i="11" s="1"/>
  <c r="K73" i="11" s="1"/>
  <c r="K74" i="11" s="1"/>
  <c r="K69" i="11"/>
  <c r="J69" i="11"/>
  <c r="J68" i="11"/>
  <c r="J67" i="11"/>
  <c r="J66" i="11"/>
  <c r="J65" i="11"/>
  <c r="K56" i="11"/>
  <c r="K58" i="11" s="1"/>
  <c r="K59" i="11" s="1"/>
  <c r="K60" i="11" s="1"/>
  <c r="K61" i="11" s="1"/>
  <c r="J56" i="11"/>
  <c r="J60" i="11" s="1"/>
  <c r="J55" i="11"/>
  <c r="J54" i="11"/>
  <c r="J53" i="11"/>
  <c r="J52" i="11"/>
  <c r="K43" i="11"/>
  <c r="K45" i="11" s="1"/>
  <c r="K46" i="11" s="1"/>
  <c r="K47" i="11" s="1"/>
  <c r="K48" i="11" s="1"/>
  <c r="J42" i="11"/>
  <c r="J43" i="11" s="1"/>
  <c r="J47" i="11" s="1"/>
  <c r="J41" i="11"/>
  <c r="J40" i="11"/>
  <c r="J39" i="11"/>
  <c r="K30" i="11"/>
  <c r="K32" i="11" s="1"/>
  <c r="K33" i="11" s="1"/>
  <c r="K34" i="11" s="1"/>
  <c r="J30" i="11"/>
  <c r="J29" i="11"/>
  <c r="K21" i="11"/>
  <c r="K23" i="11" s="1"/>
  <c r="K24" i="11" s="1"/>
  <c r="K25" i="11" s="1"/>
  <c r="J20" i="11"/>
  <c r="J21" i="11" s="1"/>
  <c r="J25" i="11" s="1"/>
  <c r="J24" i="11" s="1"/>
  <c r="K15" i="11"/>
  <c r="K16" i="11" s="1"/>
  <c r="J15" i="11"/>
  <c r="J16" i="11" s="1"/>
  <c r="K14" i="11"/>
  <c r="K12" i="11"/>
  <c r="J11" i="11"/>
  <c r="J12" i="11" s="1"/>
  <c r="O109" i="10"/>
  <c r="J109" i="10"/>
  <c r="I109" i="10"/>
  <c r="F109" i="10"/>
  <c r="J108" i="10"/>
  <c r="I108" i="10"/>
  <c r="F108" i="10"/>
  <c r="O108" i="10" s="1"/>
  <c r="P108" i="10" s="1"/>
  <c r="I107" i="10"/>
  <c r="F107" i="10"/>
  <c r="O107" i="10" s="1"/>
  <c r="P107" i="10" s="1"/>
  <c r="O106" i="10"/>
  <c r="P106" i="10" s="1"/>
  <c r="Q106" i="10" s="1"/>
  <c r="I106" i="10"/>
  <c r="F106" i="10"/>
  <c r="J106" i="10" s="1"/>
  <c r="O105" i="10"/>
  <c r="J105" i="10"/>
  <c r="I105" i="10"/>
  <c r="F105" i="10"/>
  <c r="I104" i="10"/>
  <c r="F104" i="10"/>
  <c r="O104" i="10" s="1"/>
  <c r="P104" i="10" s="1"/>
  <c r="I103" i="10"/>
  <c r="F103" i="10"/>
  <c r="O103" i="10" s="1"/>
  <c r="P103" i="10" s="1"/>
  <c r="J101" i="10"/>
  <c r="I101" i="10"/>
  <c r="F101" i="10"/>
  <c r="O101" i="10" s="1"/>
  <c r="P101" i="10" s="1"/>
  <c r="I100" i="10"/>
  <c r="F100" i="10"/>
  <c r="P99" i="10"/>
  <c r="O99" i="10"/>
  <c r="I99" i="10"/>
  <c r="F99" i="10"/>
  <c r="J99" i="10" s="1"/>
  <c r="O98" i="10"/>
  <c r="P98" i="10" s="1"/>
  <c r="I98" i="10"/>
  <c r="F98" i="10"/>
  <c r="J98" i="10" s="1"/>
  <c r="N95" i="10"/>
  <c r="I97" i="10"/>
  <c r="F97" i="10"/>
  <c r="O97" i="10" s="1"/>
  <c r="P97" i="10" s="1"/>
  <c r="I96" i="10"/>
  <c r="I95" i="10" s="1"/>
  <c r="F96" i="10"/>
  <c r="J94" i="10"/>
  <c r="I94" i="10"/>
  <c r="F94" i="10"/>
  <c r="O94" i="10" s="1"/>
  <c r="P94" i="10" s="1"/>
  <c r="I93" i="10"/>
  <c r="F93" i="10"/>
  <c r="O92" i="10"/>
  <c r="P92" i="10" s="1"/>
  <c r="I92" i="10"/>
  <c r="F92" i="10"/>
  <c r="J92" i="10" s="1"/>
  <c r="O91" i="10"/>
  <c r="P91" i="10" s="1"/>
  <c r="I91" i="10"/>
  <c r="F91" i="10"/>
  <c r="J91" i="10" s="1"/>
  <c r="I90" i="10"/>
  <c r="F90" i="10"/>
  <c r="O90" i="10" s="1"/>
  <c r="P90" i="10" s="1"/>
  <c r="I89" i="10"/>
  <c r="F89" i="10"/>
  <c r="O88" i="10"/>
  <c r="P88" i="10" s="1"/>
  <c r="Q88" i="10" s="1"/>
  <c r="I88" i="10"/>
  <c r="F88" i="10"/>
  <c r="J88" i="10" s="1"/>
  <c r="O87" i="10"/>
  <c r="P87" i="10" s="1"/>
  <c r="I87" i="10"/>
  <c r="F87" i="10"/>
  <c r="J87" i="10" s="1"/>
  <c r="Q87" i="10" s="1"/>
  <c r="J86" i="10"/>
  <c r="I86" i="10"/>
  <c r="I75" i="10" s="1"/>
  <c r="F86" i="10"/>
  <c r="O86" i="10" s="1"/>
  <c r="P86" i="10" s="1"/>
  <c r="I85" i="10"/>
  <c r="F85" i="10"/>
  <c r="O84" i="10"/>
  <c r="P84" i="10" s="1"/>
  <c r="Q84" i="10" s="1"/>
  <c r="I84" i="10"/>
  <c r="F84" i="10"/>
  <c r="J84" i="10" s="1"/>
  <c r="O83" i="10"/>
  <c r="I83" i="10"/>
  <c r="F83" i="10"/>
  <c r="J83" i="10" s="1"/>
  <c r="J82" i="10"/>
  <c r="I82" i="10"/>
  <c r="F82" i="10"/>
  <c r="O82" i="10" s="1"/>
  <c r="P82" i="10" s="1"/>
  <c r="I81" i="10"/>
  <c r="F81" i="10"/>
  <c r="O80" i="10"/>
  <c r="P80" i="10" s="1"/>
  <c r="I80" i="10"/>
  <c r="F80" i="10"/>
  <c r="J80" i="10" s="1"/>
  <c r="O79" i="10"/>
  <c r="P79" i="10" s="1"/>
  <c r="I79" i="10"/>
  <c r="F79" i="10"/>
  <c r="J79" i="10" s="1"/>
  <c r="I78" i="10"/>
  <c r="F78" i="10"/>
  <c r="O78" i="10" s="1"/>
  <c r="P78" i="10" s="1"/>
  <c r="I77" i="10"/>
  <c r="F77" i="10"/>
  <c r="O76" i="10"/>
  <c r="I76" i="10"/>
  <c r="F76" i="10"/>
  <c r="J76" i="10" s="1"/>
  <c r="I74" i="10"/>
  <c r="F74" i="10"/>
  <c r="O73" i="10"/>
  <c r="P73" i="10" s="1"/>
  <c r="Q73" i="10" s="1"/>
  <c r="I73" i="10"/>
  <c r="F73" i="10"/>
  <c r="J73" i="10" s="1"/>
  <c r="O72" i="10"/>
  <c r="I72" i="10"/>
  <c r="F72" i="10"/>
  <c r="J72" i="10" s="1"/>
  <c r="J71" i="10"/>
  <c r="I71" i="10"/>
  <c r="I70" i="10" s="1"/>
  <c r="F71" i="10"/>
  <c r="O71" i="10" s="1"/>
  <c r="O69" i="10"/>
  <c r="P69" i="10" s="1"/>
  <c r="I69" i="10"/>
  <c r="F69" i="10"/>
  <c r="J69" i="10" s="1"/>
  <c r="J68" i="10"/>
  <c r="I68" i="10"/>
  <c r="I65" i="10" s="1"/>
  <c r="F68" i="10"/>
  <c r="O68" i="10" s="1"/>
  <c r="P68" i="10" s="1"/>
  <c r="I67" i="10"/>
  <c r="F67" i="10"/>
  <c r="O66" i="10"/>
  <c r="P66" i="10" s="1"/>
  <c r="I66" i="10"/>
  <c r="F66" i="10"/>
  <c r="J66" i="10" s="1"/>
  <c r="N65" i="10"/>
  <c r="O64" i="10"/>
  <c r="P64" i="10" s="1"/>
  <c r="J64" i="10"/>
  <c r="Q64" i="10" s="1"/>
  <c r="I64" i="10"/>
  <c r="O63" i="10"/>
  <c r="M63" i="10"/>
  <c r="K63" i="10"/>
  <c r="J63" i="10"/>
  <c r="I63" i="10"/>
  <c r="O62" i="10"/>
  <c r="P62" i="10" s="1"/>
  <c r="J62" i="10"/>
  <c r="I62" i="10"/>
  <c r="F62" i="10"/>
  <c r="I61" i="10"/>
  <c r="I58" i="10" s="1"/>
  <c r="F61" i="10"/>
  <c r="I60" i="10"/>
  <c r="F60" i="10"/>
  <c r="O60" i="10" s="1"/>
  <c r="P60" i="10" s="1"/>
  <c r="O59" i="10"/>
  <c r="P59" i="10" s="1"/>
  <c r="I59" i="10"/>
  <c r="F59" i="10"/>
  <c r="J59" i="10" s="1"/>
  <c r="J57" i="10"/>
  <c r="I57" i="10"/>
  <c r="O56" i="10"/>
  <c r="J56" i="10"/>
  <c r="I56" i="10"/>
  <c r="O55" i="10"/>
  <c r="M55" i="10"/>
  <c r="K55" i="10"/>
  <c r="J55" i="10"/>
  <c r="I55" i="10"/>
  <c r="J54" i="10"/>
  <c r="I54" i="10"/>
  <c r="F54" i="10"/>
  <c r="O54" i="10" s="1"/>
  <c r="O53" i="10"/>
  <c r="J53" i="10"/>
  <c r="I53" i="10"/>
  <c r="F53" i="10"/>
  <c r="O52" i="10"/>
  <c r="J52" i="10"/>
  <c r="I52" i="10"/>
  <c r="F52" i="10"/>
  <c r="I51" i="10"/>
  <c r="F51" i="10"/>
  <c r="O51" i="10" s="1"/>
  <c r="J50" i="10"/>
  <c r="I50" i="10"/>
  <c r="F50" i="10"/>
  <c r="O50" i="10" s="1"/>
  <c r="O49" i="10"/>
  <c r="J49" i="10"/>
  <c r="I49" i="10"/>
  <c r="F49" i="10"/>
  <c r="O48" i="10"/>
  <c r="J48" i="10"/>
  <c r="I48" i="10"/>
  <c r="F48" i="10"/>
  <c r="I47" i="10"/>
  <c r="F47" i="10"/>
  <c r="O47" i="10" s="1"/>
  <c r="J46" i="10"/>
  <c r="I46" i="10"/>
  <c r="F46" i="10"/>
  <c r="O46" i="10" s="1"/>
  <c r="O45" i="10"/>
  <c r="J45" i="10"/>
  <c r="I45" i="10"/>
  <c r="F45" i="10"/>
  <c r="I44" i="10"/>
  <c r="F44" i="10"/>
  <c r="J44" i="10" s="1"/>
  <c r="J43" i="10"/>
  <c r="I43" i="10"/>
  <c r="I41" i="10" s="1"/>
  <c r="F43" i="10"/>
  <c r="D43" i="10"/>
  <c r="I42" i="10"/>
  <c r="F42" i="10"/>
  <c r="M40" i="10"/>
  <c r="I40" i="10"/>
  <c r="I39" i="10" s="1"/>
  <c r="F40" i="10"/>
  <c r="O40" i="10" s="1"/>
  <c r="D40" i="10"/>
  <c r="J40" i="10" s="1"/>
  <c r="O39" i="10"/>
  <c r="P38" i="10"/>
  <c r="M38" i="10"/>
  <c r="K38" i="10"/>
  <c r="I38" i="10"/>
  <c r="F38" i="10"/>
  <c r="J38" i="10" s="1"/>
  <c r="J37" i="10"/>
  <c r="I37" i="10"/>
  <c r="F37" i="10"/>
  <c r="O36" i="10"/>
  <c r="J36" i="10"/>
  <c r="I36" i="10"/>
  <c r="F36" i="10"/>
  <c r="O35" i="10"/>
  <c r="J35" i="10"/>
  <c r="I35" i="10"/>
  <c r="F35" i="10"/>
  <c r="I34" i="10"/>
  <c r="F34" i="10"/>
  <c r="J33" i="10"/>
  <c r="I33" i="10"/>
  <c r="F33" i="10"/>
  <c r="I32" i="10"/>
  <c r="F32" i="10"/>
  <c r="J32" i="10" s="1"/>
  <c r="P31" i="10"/>
  <c r="L31" i="10"/>
  <c r="O31" i="10" s="1"/>
  <c r="J31" i="10"/>
  <c r="I31" i="10"/>
  <c r="F31" i="10"/>
  <c r="I30" i="10"/>
  <c r="F30" i="10"/>
  <c r="J30" i="10" s="1"/>
  <c r="J29" i="10"/>
  <c r="I29" i="10"/>
  <c r="I28" i="10" s="1"/>
  <c r="F29" i="10"/>
  <c r="J27" i="10"/>
  <c r="I27" i="10"/>
  <c r="J26" i="10"/>
  <c r="I26" i="10"/>
  <c r="O25" i="10"/>
  <c r="J25" i="10"/>
  <c r="I25" i="10"/>
  <c r="F25" i="10"/>
  <c r="O24" i="10"/>
  <c r="J24" i="10"/>
  <c r="I24" i="10"/>
  <c r="F24" i="10"/>
  <c r="I23" i="10"/>
  <c r="F23" i="10"/>
  <c r="O23" i="10" s="1"/>
  <c r="I22" i="10"/>
  <c r="F22" i="10"/>
  <c r="O21" i="10"/>
  <c r="I21" i="10"/>
  <c r="F21" i="10"/>
  <c r="J21" i="10" s="1"/>
  <c r="O20" i="10"/>
  <c r="J20" i="10"/>
  <c r="I20" i="10"/>
  <c r="F20" i="10"/>
  <c r="I19" i="10"/>
  <c r="F19" i="10"/>
  <c r="J19" i="10" s="1"/>
  <c r="I18" i="10"/>
  <c r="F18" i="10"/>
  <c r="O18" i="10" s="1"/>
  <c r="O17" i="10"/>
  <c r="I17" i="10"/>
  <c r="F17" i="10"/>
  <c r="J17" i="10" s="1"/>
  <c r="O16" i="10"/>
  <c r="J16" i="10"/>
  <c r="I16" i="10"/>
  <c r="F16" i="10"/>
  <c r="K14" i="10"/>
  <c r="J14" i="10"/>
  <c r="I14" i="10"/>
  <c r="O13" i="10"/>
  <c r="J13" i="10"/>
  <c r="I13" i="10"/>
  <c r="F13" i="10"/>
  <c r="I12" i="10"/>
  <c r="I11" i="10" s="1"/>
  <c r="F12" i="10"/>
  <c r="O12" i="10" s="1"/>
  <c r="K249" i="9"/>
  <c r="K250" i="9" s="1"/>
  <c r="K251" i="9" s="1"/>
  <c r="J246" i="9"/>
  <c r="J250" i="9" s="1"/>
  <c r="J245" i="9"/>
  <c r="K238" i="9"/>
  <c r="K239" i="9" s="1"/>
  <c r="K240" i="9" s="1"/>
  <c r="J234" i="9"/>
  <c r="J233" i="9"/>
  <c r="J232" i="9"/>
  <c r="J231" i="9"/>
  <c r="J235" i="9" s="1"/>
  <c r="K226" i="9"/>
  <c r="K224" i="9"/>
  <c r="K225" i="9" s="1"/>
  <c r="J221" i="9"/>
  <c r="J220" i="9"/>
  <c r="J219" i="9"/>
  <c r="K213" i="9"/>
  <c r="K214" i="9" s="1"/>
  <c r="K215" i="9" s="1"/>
  <c r="J209" i="9"/>
  <c r="J210" i="9" s="1"/>
  <c r="J214" i="9" s="1"/>
  <c r="K203" i="9"/>
  <c r="K204" i="9" s="1"/>
  <c r="K205" i="9" s="1"/>
  <c r="J199" i="9"/>
  <c r="J198" i="9"/>
  <c r="J197" i="9"/>
  <c r="J200" i="9" s="1"/>
  <c r="J203" i="9" s="1"/>
  <c r="K191" i="9"/>
  <c r="K192" i="9" s="1"/>
  <c r="K193" i="9" s="1"/>
  <c r="J188" i="9"/>
  <c r="J187" i="9"/>
  <c r="J186" i="9"/>
  <c r="J185" i="9"/>
  <c r="J184" i="9"/>
  <c r="K179" i="9"/>
  <c r="K180" i="9" s="1"/>
  <c r="K178" i="9"/>
  <c r="J174" i="9"/>
  <c r="J173" i="9"/>
  <c r="J172" i="9"/>
  <c r="J171" i="9"/>
  <c r="K165" i="9"/>
  <c r="K166" i="9" s="1"/>
  <c r="K167" i="9" s="1"/>
  <c r="K163" i="9"/>
  <c r="J162" i="9"/>
  <c r="J161" i="9"/>
  <c r="J160" i="9"/>
  <c r="J163" i="9" s="1"/>
  <c r="J167" i="9" s="1"/>
  <c r="J166" i="9" s="1"/>
  <c r="K152" i="9"/>
  <c r="K154" i="9" s="1"/>
  <c r="K155" i="9" s="1"/>
  <c r="K156" i="9" s="1"/>
  <c r="J152" i="9"/>
  <c r="J156" i="9" s="1"/>
  <c r="J155" i="9" s="1"/>
  <c r="J151" i="9"/>
  <c r="J150" i="9"/>
  <c r="J149" i="9"/>
  <c r="K143" i="9"/>
  <c r="K144" i="9" s="1"/>
  <c r="K142" i="9"/>
  <c r="J139" i="9"/>
  <c r="J143" i="9" s="1"/>
  <c r="J138" i="9"/>
  <c r="K133" i="9"/>
  <c r="K134" i="9" s="1"/>
  <c r="K132" i="9"/>
  <c r="J128" i="9"/>
  <c r="J127" i="9"/>
  <c r="J126" i="9"/>
  <c r="J129" i="9" s="1"/>
  <c r="J133" i="9" s="1"/>
  <c r="K121" i="9"/>
  <c r="K122" i="9" s="1"/>
  <c r="K120" i="9"/>
  <c r="J116" i="9"/>
  <c r="J117" i="9" s="1"/>
  <c r="J121" i="9" s="1"/>
  <c r="K110" i="9"/>
  <c r="K111" i="9" s="1"/>
  <c r="K112" i="9" s="1"/>
  <c r="J106" i="9"/>
  <c r="J105" i="9"/>
  <c r="J107" i="9" s="1"/>
  <c r="J111" i="9" s="1"/>
  <c r="K98" i="9"/>
  <c r="K99" i="9" s="1"/>
  <c r="K100" i="9" s="1"/>
  <c r="K101" i="9" s="1"/>
  <c r="K96" i="9"/>
  <c r="J95" i="9"/>
  <c r="J94" i="9"/>
  <c r="J93" i="9"/>
  <c r="J96" i="9" s="1"/>
  <c r="J100" i="9" s="1"/>
  <c r="K89" i="9"/>
  <c r="K84" i="9"/>
  <c r="K86" i="9" s="1"/>
  <c r="K87" i="9" s="1"/>
  <c r="K88" i="9" s="1"/>
  <c r="J83" i="9"/>
  <c r="J84" i="9" s="1"/>
  <c r="J88" i="9" s="1"/>
  <c r="J82" i="9"/>
  <c r="J81" i="9"/>
  <c r="K74" i="9"/>
  <c r="K75" i="9" s="1"/>
  <c r="K76" i="9" s="1"/>
  <c r="K77" i="9" s="1"/>
  <c r="K72" i="9"/>
  <c r="J71" i="9"/>
  <c r="J70" i="9"/>
  <c r="J69" i="9"/>
  <c r="J72" i="9" s="1"/>
  <c r="J76" i="9" s="1"/>
  <c r="K62" i="9"/>
  <c r="K63" i="9" s="1"/>
  <c r="K64" i="9" s="1"/>
  <c r="K65" i="9" s="1"/>
  <c r="K60" i="9"/>
  <c r="J59" i="9"/>
  <c r="J58" i="9"/>
  <c r="J57" i="9"/>
  <c r="J56" i="9"/>
  <c r="J60" i="9" s="1"/>
  <c r="J64" i="9" s="1"/>
  <c r="K47" i="9"/>
  <c r="K49" i="9" s="1"/>
  <c r="K50" i="9" s="1"/>
  <c r="K51" i="9" s="1"/>
  <c r="K52" i="9" s="1"/>
  <c r="J46" i="9"/>
  <c r="J45" i="9"/>
  <c r="J44" i="9"/>
  <c r="J43" i="9"/>
  <c r="J47" i="9" s="1"/>
  <c r="J51" i="9" s="1"/>
  <c r="K36" i="9"/>
  <c r="K37" i="9" s="1"/>
  <c r="K38" i="9" s="1"/>
  <c r="K39" i="9" s="1"/>
  <c r="K34" i="9"/>
  <c r="J34" i="9"/>
  <c r="J38" i="9" s="1"/>
  <c r="J33" i="9"/>
  <c r="J32" i="9"/>
  <c r="J31" i="9"/>
  <c r="J30" i="9"/>
  <c r="K21" i="9"/>
  <c r="K23" i="9" s="1"/>
  <c r="K24" i="9" s="1"/>
  <c r="K25" i="9" s="1"/>
  <c r="J20" i="9"/>
  <c r="J21" i="9" s="1"/>
  <c r="J25" i="9" s="1"/>
  <c r="J24" i="9" s="1"/>
  <c r="K12" i="9"/>
  <c r="K14" i="9" s="1"/>
  <c r="K15" i="9" s="1"/>
  <c r="K16" i="9" s="1"/>
  <c r="J12" i="9"/>
  <c r="J15" i="9" s="1"/>
  <c r="J16" i="9" s="1"/>
  <c r="J11" i="9"/>
  <c r="K198" i="7"/>
  <c r="K199" i="7" s="1"/>
  <c r="K200" i="7" s="1"/>
  <c r="J194" i="7"/>
  <c r="J193" i="7"/>
  <c r="J195" i="7" s="1"/>
  <c r="K186" i="7"/>
  <c r="K187" i="7" s="1"/>
  <c r="K188" i="7" s="1"/>
  <c r="J183" i="7"/>
  <c r="J182" i="7"/>
  <c r="K176" i="7"/>
  <c r="K177" i="7" s="1"/>
  <c r="K178" i="7" s="1"/>
  <c r="J172" i="7"/>
  <c r="J173" i="7" s="1"/>
  <c r="K166" i="7"/>
  <c r="K167" i="7" s="1"/>
  <c r="K168" i="7" s="1"/>
  <c r="J162" i="7"/>
  <c r="J163" i="7" s="1"/>
  <c r="K157" i="7"/>
  <c r="K155" i="7"/>
  <c r="K156" i="7" s="1"/>
  <c r="J152" i="7"/>
  <c r="J151" i="7"/>
  <c r="K147" i="7"/>
  <c r="K145" i="7"/>
  <c r="K146" i="7" s="1"/>
  <c r="J141" i="7"/>
  <c r="J140" i="7"/>
  <c r="J139" i="7"/>
  <c r="J142" i="7" s="1"/>
  <c r="K134" i="7"/>
  <c r="K135" i="7" s="1"/>
  <c r="K133" i="7"/>
  <c r="J130" i="7"/>
  <c r="J129" i="7"/>
  <c r="K123" i="7"/>
  <c r="K124" i="7" s="1"/>
  <c r="K125" i="7" s="1"/>
  <c r="J120" i="7"/>
  <c r="J119" i="7"/>
  <c r="J118" i="7"/>
  <c r="K109" i="7"/>
  <c r="K111" i="7" s="1"/>
  <c r="K112" i="7" s="1"/>
  <c r="K113" i="7" s="1"/>
  <c r="K114" i="7" s="1"/>
  <c r="J108" i="7"/>
  <c r="J107" i="7"/>
  <c r="J106" i="7"/>
  <c r="J109" i="7" s="1"/>
  <c r="K97" i="7"/>
  <c r="K99" i="7" s="1"/>
  <c r="K100" i="7" s="1"/>
  <c r="K101" i="7" s="1"/>
  <c r="K102" i="7" s="1"/>
  <c r="J96" i="7"/>
  <c r="J95" i="7"/>
  <c r="J94" i="7"/>
  <c r="K85" i="7"/>
  <c r="K87" i="7" s="1"/>
  <c r="K88" i="7" s="1"/>
  <c r="K89" i="7" s="1"/>
  <c r="K90" i="7" s="1"/>
  <c r="J84" i="7"/>
  <c r="J83" i="7"/>
  <c r="J85" i="7" s="1"/>
  <c r="J82" i="7"/>
  <c r="K73" i="7"/>
  <c r="K75" i="7" s="1"/>
  <c r="K76" i="7" s="1"/>
  <c r="K77" i="7" s="1"/>
  <c r="K78" i="7" s="1"/>
  <c r="J72" i="7"/>
  <c r="J71" i="7"/>
  <c r="J70" i="7"/>
  <c r="J69" i="7"/>
  <c r="K62" i="7"/>
  <c r="K63" i="7" s="1"/>
  <c r="K64" i="7" s="1"/>
  <c r="K65" i="7" s="1"/>
  <c r="K60" i="7"/>
  <c r="J59" i="7"/>
  <c r="J58" i="7"/>
  <c r="J57" i="7"/>
  <c r="J56" i="7"/>
  <c r="J60" i="7" s="1"/>
  <c r="K47" i="7"/>
  <c r="K49" i="7" s="1"/>
  <c r="K50" i="7" s="1"/>
  <c r="K51" i="7" s="1"/>
  <c r="J46" i="7"/>
  <c r="J45" i="7"/>
  <c r="J44" i="7"/>
  <c r="J43" i="7"/>
  <c r="J47" i="7" s="1"/>
  <c r="J50" i="7" s="1"/>
  <c r="J51" i="7" s="1"/>
  <c r="K38" i="7"/>
  <c r="K36" i="7"/>
  <c r="K37" i="7" s="1"/>
  <c r="K34" i="7"/>
  <c r="J34" i="7"/>
  <c r="J37" i="7" s="1"/>
  <c r="L15" i="6" s="1"/>
  <c r="J33" i="7"/>
  <c r="J32" i="7"/>
  <c r="J31" i="7"/>
  <c r="J30" i="7"/>
  <c r="K21" i="7"/>
  <c r="K23" i="7" s="1"/>
  <c r="K24" i="7" s="1"/>
  <c r="K25" i="7" s="1"/>
  <c r="J20" i="7"/>
  <c r="J21" i="7" s="1"/>
  <c r="J25" i="7" s="1"/>
  <c r="J24" i="7" s="1"/>
  <c r="L13" i="6" s="1"/>
  <c r="K12" i="7"/>
  <c r="K14" i="7" s="1"/>
  <c r="K15" i="7" s="1"/>
  <c r="K16" i="7" s="1"/>
  <c r="J12" i="7"/>
  <c r="J15" i="7" s="1"/>
  <c r="J16" i="7" s="1"/>
  <c r="J11" i="7"/>
  <c r="O100" i="8"/>
  <c r="P100" i="8" s="1"/>
  <c r="I100" i="8"/>
  <c r="F100" i="8"/>
  <c r="J100" i="8" s="1"/>
  <c r="O99" i="8"/>
  <c r="P99" i="8" s="1"/>
  <c r="Q99" i="8" s="1"/>
  <c r="J99" i="8"/>
  <c r="I99" i="8"/>
  <c r="F99" i="8"/>
  <c r="I98" i="8"/>
  <c r="F98" i="8"/>
  <c r="O98" i="8" s="1"/>
  <c r="P98" i="8" s="1"/>
  <c r="I97" i="8"/>
  <c r="F97" i="8"/>
  <c r="O97" i="8" s="1"/>
  <c r="P97" i="8" s="1"/>
  <c r="O96" i="8"/>
  <c r="I96" i="8"/>
  <c r="F96" i="8"/>
  <c r="J96" i="8" s="1"/>
  <c r="O95" i="8"/>
  <c r="P95" i="8" s="1"/>
  <c r="J95" i="8"/>
  <c r="I95" i="8"/>
  <c r="F95" i="8"/>
  <c r="K94" i="8"/>
  <c r="I94" i="8"/>
  <c r="I93" i="8" s="1"/>
  <c r="F94" i="8"/>
  <c r="O94" i="8" s="1"/>
  <c r="I92" i="8"/>
  <c r="F92" i="8"/>
  <c r="O92" i="8" s="1"/>
  <c r="P92" i="8" s="1"/>
  <c r="P91" i="8"/>
  <c r="J91" i="8"/>
  <c r="I91" i="8"/>
  <c r="F91" i="8"/>
  <c r="O91" i="8" s="1"/>
  <c r="O90" i="8"/>
  <c r="P90" i="8" s="1"/>
  <c r="I90" i="8"/>
  <c r="F90" i="8"/>
  <c r="J90" i="8" s="1"/>
  <c r="Q90" i="8" s="1"/>
  <c r="O89" i="8"/>
  <c r="P89" i="8" s="1"/>
  <c r="Q89" i="8" s="1"/>
  <c r="J89" i="8"/>
  <c r="I89" i="8"/>
  <c r="F89" i="8"/>
  <c r="I88" i="8"/>
  <c r="F88" i="8"/>
  <c r="O88" i="8" s="1"/>
  <c r="P88" i="8" s="1"/>
  <c r="I87" i="8"/>
  <c r="F87" i="8"/>
  <c r="O87" i="8" s="1"/>
  <c r="I85" i="8"/>
  <c r="F85" i="8"/>
  <c r="I84" i="8"/>
  <c r="F84" i="8"/>
  <c r="O84" i="8" s="1"/>
  <c r="P84" i="8" s="1"/>
  <c r="O83" i="8"/>
  <c r="I83" i="8"/>
  <c r="F83" i="8"/>
  <c r="J83" i="8" s="1"/>
  <c r="O82" i="8"/>
  <c r="P82" i="8" s="1"/>
  <c r="J82" i="8"/>
  <c r="Q82" i="8" s="1"/>
  <c r="I82" i="8"/>
  <c r="F82" i="8"/>
  <c r="K81" i="8"/>
  <c r="I81" i="8"/>
  <c r="F81" i="8"/>
  <c r="N80" i="8"/>
  <c r="I80" i="8"/>
  <c r="F80" i="8"/>
  <c r="O80" i="8" s="1"/>
  <c r="P80" i="8" s="1"/>
  <c r="O79" i="8"/>
  <c r="P79" i="8" s="1"/>
  <c r="N79" i="8"/>
  <c r="I79" i="8"/>
  <c r="F79" i="8"/>
  <c r="J79" i="8" s="1"/>
  <c r="O78" i="8"/>
  <c r="P78" i="8" s="1"/>
  <c r="N78" i="8"/>
  <c r="J78" i="8"/>
  <c r="Q78" i="8" s="1"/>
  <c r="I78" i="8"/>
  <c r="F78" i="8"/>
  <c r="N77" i="8"/>
  <c r="I77" i="8"/>
  <c r="F77" i="8"/>
  <c r="N76" i="8"/>
  <c r="I76" i="8"/>
  <c r="F76" i="8"/>
  <c r="O76" i="8" s="1"/>
  <c r="P76" i="8" s="1"/>
  <c r="O75" i="8"/>
  <c r="P75" i="8" s="1"/>
  <c r="N75" i="8"/>
  <c r="I75" i="8"/>
  <c r="F75" i="8"/>
  <c r="J75" i="8" s="1"/>
  <c r="Q75" i="8" s="1"/>
  <c r="Q74" i="8"/>
  <c r="O74" i="8"/>
  <c r="P74" i="8" s="1"/>
  <c r="N74" i="8"/>
  <c r="J74" i="8"/>
  <c r="I74" i="8"/>
  <c r="F74" i="8"/>
  <c r="N73" i="8"/>
  <c r="I73" i="8"/>
  <c r="F73" i="8"/>
  <c r="P72" i="8"/>
  <c r="N72" i="8"/>
  <c r="I72" i="8"/>
  <c r="F72" i="8"/>
  <c r="O72" i="8" s="1"/>
  <c r="O71" i="8"/>
  <c r="N71" i="8"/>
  <c r="I71" i="8"/>
  <c r="F71" i="8"/>
  <c r="J71" i="8" s="1"/>
  <c r="P70" i="8"/>
  <c r="Q70" i="8" s="1"/>
  <c r="O70" i="8"/>
  <c r="N70" i="8"/>
  <c r="J70" i="8"/>
  <c r="I70" i="8"/>
  <c r="F70" i="8"/>
  <c r="N69" i="8"/>
  <c r="J69" i="8"/>
  <c r="I69" i="8"/>
  <c r="I66" i="8" s="1"/>
  <c r="F69" i="8"/>
  <c r="O69" i="8" s="1"/>
  <c r="N68" i="8"/>
  <c r="I68" i="8"/>
  <c r="F68" i="8"/>
  <c r="O68" i="8" s="1"/>
  <c r="P68" i="8" s="1"/>
  <c r="O67" i="8"/>
  <c r="N67" i="8"/>
  <c r="N66" i="8" s="1"/>
  <c r="I67" i="8"/>
  <c r="F67" i="8"/>
  <c r="J67" i="8" s="1"/>
  <c r="P65" i="8"/>
  <c r="J65" i="8"/>
  <c r="Q65" i="8" s="1"/>
  <c r="I65" i="8"/>
  <c r="F65" i="8"/>
  <c r="O65" i="8" s="1"/>
  <c r="O64" i="8"/>
  <c r="P64" i="8" s="1"/>
  <c r="I64" i="8"/>
  <c r="F64" i="8"/>
  <c r="J64" i="8" s="1"/>
  <c r="O63" i="8"/>
  <c r="P63" i="8" s="1"/>
  <c r="Q63" i="8" s="1"/>
  <c r="J63" i="8"/>
  <c r="I63" i="8"/>
  <c r="F63" i="8"/>
  <c r="I62" i="8"/>
  <c r="I61" i="8" s="1"/>
  <c r="F62" i="8"/>
  <c r="O62" i="8" s="1"/>
  <c r="P62" i="8" s="1"/>
  <c r="I60" i="8"/>
  <c r="I56" i="8" s="1"/>
  <c r="F60" i="8"/>
  <c r="O60" i="8" s="1"/>
  <c r="P60" i="8" s="1"/>
  <c r="P59" i="8"/>
  <c r="J59" i="8"/>
  <c r="I59" i="8"/>
  <c r="F59" i="8"/>
  <c r="O59" i="8" s="1"/>
  <c r="O58" i="8"/>
  <c r="P58" i="8" s="1"/>
  <c r="I58" i="8"/>
  <c r="F58" i="8"/>
  <c r="J58" i="8" s="1"/>
  <c r="Q58" i="8" s="1"/>
  <c r="O57" i="8"/>
  <c r="J57" i="8"/>
  <c r="I57" i="8"/>
  <c r="F57" i="8"/>
  <c r="O55" i="8"/>
  <c r="P55" i="8" s="1"/>
  <c r="Q55" i="8" s="1"/>
  <c r="I55" i="8"/>
  <c r="F55" i="8"/>
  <c r="J55" i="8" s="1"/>
  <c r="O54" i="8"/>
  <c r="P54" i="8" s="1"/>
  <c r="J54" i="8"/>
  <c r="I54" i="8"/>
  <c r="I51" i="8" s="1"/>
  <c r="F54" i="8"/>
  <c r="I53" i="8"/>
  <c r="F53" i="8"/>
  <c r="O53" i="8" s="1"/>
  <c r="P53" i="8" s="1"/>
  <c r="P52" i="8"/>
  <c r="P51" i="8" s="1"/>
  <c r="O52" i="8"/>
  <c r="O51" i="8" s="1"/>
  <c r="I52" i="8"/>
  <c r="F52" i="8"/>
  <c r="J52" i="8" s="1"/>
  <c r="N51" i="8"/>
  <c r="P50" i="8"/>
  <c r="I50" i="8"/>
  <c r="F50" i="8"/>
  <c r="O50" i="8" s="1"/>
  <c r="I49" i="8"/>
  <c r="F49" i="8"/>
  <c r="O49" i="8" s="1"/>
  <c r="P49" i="8" s="1"/>
  <c r="O48" i="8"/>
  <c r="P48" i="8"/>
  <c r="I48" i="8"/>
  <c r="F48" i="8"/>
  <c r="J48" i="8" s="1"/>
  <c r="O47" i="8"/>
  <c r="P47" i="8" s="1"/>
  <c r="I47" i="8"/>
  <c r="F47" i="8"/>
  <c r="J47" i="8" s="1"/>
  <c r="Q47" i="8" s="1"/>
  <c r="O46" i="8"/>
  <c r="P46" i="8" s="1"/>
  <c r="J46" i="8"/>
  <c r="I46" i="8"/>
  <c r="F46" i="8"/>
  <c r="I45" i="8"/>
  <c r="F45" i="8"/>
  <c r="O45" i="8" s="1"/>
  <c r="P45" i="8" s="1"/>
  <c r="I44" i="8"/>
  <c r="F44" i="8"/>
  <c r="O44" i="8" s="1"/>
  <c r="P44" i="8" s="1"/>
  <c r="O43" i="8"/>
  <c r="P43" i="8"/>
  <c r="I43" i="8"/>
  <c r="F43" i="8"/>
  <c r="J43" i="8" s="1"/>
  <c r="Q43" i="8" s="1"/>
  <c r="O42" i="8"/>
  <c r="P42" i="8" s="1"/>
  <c r="J42" i="8"/>
  <c r="I42" i="8"/>
  <c r="F42" i="8"/>
  <c r="I41" i="8"/>
  <c r="F41" i="8"/>
  <c r="O41" i="8" s="1"/>
  <c r="P41" i="8" s="1"/>
  <c r="I40" i="8"/>
  <c r="F40" i="8"/>
  <c r="O40" i="8" s="1"/>
  <c r="P40" i="8" s="1"/>
  <c r="O39" i="8"/>
  <c r="P39" i="8"/>
  <c r="I39" i="8"/>
  <c r="F39" i="8"/>
  <c r="J39" i="8" s="1"/>
  <c r="Q39" i="8" s="1"/>
  <c r="O38" i="8"/>
  <c r="J38" i="8"/>
  <c r="I38" i="8"/>
  <c r="I37" i="8" s="1"/>
  <c r="F38" i="8"/>
  <c r="O36" i="8"/>
  <c r="I36" i="8"/>
  <c r="F36" i="8"/>
  <c r="J36" i="8" s="1"/>
  <c r="O35" i="8"/>
  <c r="I35" i="8"/>
  <c r="I34" i="8"/>
  <c r="F34" i="8"/>
  <c r="O34" i="8" s="1"/>
  <c r="P34" i="8" s="1"/>
  <c r="O33" i="8"/>
  <c r="P33" i="8"/>
  <c r="I33" i="8"/>
  <c r="F33" i="8"/>
  <c r="J33" i="8" s="1"/>
  <c r="O32" i="8"/>
  <c r="P32" i="8" s="1"/>
  <c r="J32" i="8"/>
  <c r="I32" i="8"/>
  <c r="F32" i="8"/>
  <c r="K31" i="8"/>
  <c r="I31" i="8"/>
  <c r="F31" i="8"/>
  <c r="O31" i="8" s="1"/>
  <c r="P31" i="8" s="1"/>
  <c r="I30" i="8"/>
  <c r="F30" i="8"/>
  <c r="O30" i="8" s="1"/>
  <c r="O29" i="8"/>
  <c r="I29" i="8"/>
  <c r="F29" i="8"/>
  <c r="J29" i="8" s="1"/>
  <c r="O28" i="8"/>
  <c r="J28" i="8"/>
  <c r="I28" i="8"/>
  <c r="F28" i="8"/>
  <c r="K27" i="8"/>
  <c r="I27" i="8"/>
  <c r="F27" i="8"/>
  <c r="O27" i="8" s="1"/>
  <c r="P27" i="8" s="1"/>
  <c r="I26" i="8"/>
  <c r="I25" i="8" s="1"/>
  <c r="F26" i="8"/>
  <c r="O26" i="8" s="1"/>
  <c r="I24" i="8"/>
  <c r="F24" i="8"/>
  <c r="O24" i="8" s="1"/>
  <c r="I23" i="8"/>
  <c r="F23" i="8"/>
  <c r="O23" i="8" s="1"/>
  <c r="O22" i="8"/>
  <c r="I22" i="8"/>
  <c r="F22" i="8"/>
  <c r="J22" i="8" s="1"/>
  <c r="O21" i="8"/>
  <c r="J21" i="8"/>
  <c r="I21" i="8"/>
  <c r="F21" i="8"/>
  <c r="I20" i="8"/>
  <c r="F20" i="8"/>
  <c r="O20" i="8" s="1"/>
  <c r="I19" i="8"/>
  <c r="F19" i="8"/>
  <c r="O19" i="8" s="1"/>
  <c r="O18" i="8"/>
  <c r="I18" i="8"/>
  <c r="F18" i="8"/>
  <c r="J18" i="8" s="1"/>
  <c r="O17" i="8"/>
  <c r="J17" i="8"/>
  <c r="I17" i="8"/>
  <c r="F17" i="8"/>
  <c r="I16" i="8"/>
  <c r="F16" i="8"/>
  <c r="O16" i="8" s="1"/>
  <c r="I15" i="8"/>
  <c r="I14" i="8" s="1"/>
  <c r="F15" i="8"/>
  <c r="O15" i="8" s="1"/>
  <c r="I13" i="8"/>
  <c r="F13" i="8"/>
  <c r="O13" i="8" s="1"/>
  <c r="K12" i="8"/>
  <c r="I12" i="8"/>
  <c r="I11" i="8" s="1"/>
  <c r="F12" i="8"/>
  <c r="O12" i="8" s="1"/>
  <c r="M100" i="6"/>
  <c r="J100" i="6"/>
  <c r="Q100" i="6" s="1"/>
  <c r="I100" i="6"/>
  <c r="F100" i="6"/>
  <c r="M99" i="6"/>
  <c r="I99" i="6"/>
  <c r="F99" i="6"/>
  <c r="J99" i="6" s="1"/>
  <c r="Q99" i="6" s="1"/>
  <c r="M98" i="6"/>
  <c r="I98" i="6"/>
  <c r="F98" i="6"/>
  <c r="J98" i="6" s="1"/>
  <c r="Q98" i="6" s="1"/>
  <c r="M97" i="6"/>
  <c r="I97" i="6"/>
  <c r="F97" i="6"/>
  <c r="J97" i="6" s="1"/>
  <c r="Q97" i="6" s="1"/>
  <c r="M96" i="6"/>
  <c r="I96" i="6"/>
  <c r="F96" i="6"/>
  <c r="J96" i="6" s="1"/>
  <c r="Q96" i="6" s="1"/>
  <c r="Q95" i="6"/>
  <c r="M95" i="6"/>
  <c r="J95" i="6"/>
  <c r="I95" i="6"/>
  <c r="F95" i="6"/>
  <c r="M94" i="6"/>
  <c r="I94" i="6"/>
  <c r="F94" i="6"/>
  <c r="J94" i="6" s="1"/>
  <c r="I93" i="6"/>
  <c r="M92" i="6"/>
  <c r="K92" i="8" s="1"/>
  <c r="I92" i="6"/>
  <c r="F92" i="6"/>
  <c r="J92" i="6" s="1"/>
  <c r="Q92" i="6" s="1"/>
  <c r="M91" i="6"/>
  <c r="J91" i="6"/>
  <c r="Q91" i="6" s="1"/>
  <c r="I91" i="6"/>
  <c r="F91" i="6"/>
  <c r="M90" i="6"/>
  <c r="J90" i="6"/>
  <c r="Q90" i="6" s="1"/>
  <c r="I90" i="6"/>
  <c r="F90" i="6"/>
  <c r="M89" i="6"/>
  <c r="I89" i="6"/>
  <c r="F89" i="6"/>
  <c r="J89" i="6" s="1"/>
  <c r="Q89" i="6" s="1"/>
  <c r="M88" i="6"/>
  <c r="I88" i="6"/>
  <c r="I86" i="6" s="1"/>
  <c r="F88" i="6"/>
  <c r="J88" i="6" s="1"/>
  <c r="Q88" i="6" s="1"/>
  <c r="M87" i="6"/>
  <c r="I87" i="6"/>
  <c r="F87" i="6"/>
  <c r="J87" i="6" s="1"/>
  <c r="P86" i="6"/>
  <c r="O86" i="6"/>
  <c r="N86" i="6"/>
  <c r="M85" i="6"/>
  <c r="K85" i="8" s="1"/>
  <c r="I85" i="6"/>
  <c r="F85" i="6"/>
  <c r="J85" i="6" s="1"/>
  <c r="Q85" i="6" s="1"/>
  <c r="M84" i="6"/>
  <c r="J84" i="6"/>
  <c r="Q84" i="6" s="1"/>
  <c r="I84" i="6"/>
  <c r="F84" i="6"/>
  <c r="M83" i="6"/>
  <c r="J83" i="6"/>
  <c r="Q83" i="6" s="1"/>
  <c r="I83" i="6"/>
  <c r="F83" i="6"/>
  <c r="M82" i="6"/>
  <c r="K82" i="8" s="1"/>
  <c r="I82" i="6"/>
  <c r="F82" i="6"/>
  <c r="J82" i="6" s="1"/>
  <c r="Q82" i="6" s="1"/>
  <c r="M81" i="6"/>
  <c r="I81" i="6"/>
  <c r="F81" i="6"/>
  <c r="J81" i="6" s="1"/>
  <c r="Q81" i="6" s="1"/>
  <c r="M80" i="6"/>
  <c r="I80" i="6"/>
  <c r="F80" i="6"/>
  <c r="J80" i="6" s="1"/>
  <c r="Q80" i="6" s="1"/>
  <c r="M79" i="6"/>
  <c r="I79" i="6"/>
  <c r="F79" i="6"/>
  <c r="J79" i="6" s="1"/>
  <c r="Q79" i="6" s="1"/>
  <c r="Q78" i="6"/>
  <c r="M78" i="6"/>
  <c r="J78" i="6"/>
  <c r="I78" i="6"/>
  <c r="F78" i="6"/>
  <c r="M77" i="6"/>
  <c r="K77" i="8" s="1"/>
  <c r="I77" i="6"/>
  <c r="F77" i="6"/>
  <c r="J77" i="6" s="1"/>
  <c r="Q77" i="6" s="1"/>
  <c r="M76" i="6"/>
  <c r="J76" i="6"/>
  <c r="Q76" i="6" s="1"/>
  <c r="I76" i="6"/>
  <c r="F76" i="6"/>
  <c r="M75" i="6"/>
  <c r="J75" i="6"/>
  <c r="Q75" i="6" s="1"/>
  <c r="I75" i="6"/>
  <c r="F75" i="6"/>
  <c r="M74" i="6"/>
  <c r="I74" i="6"/>
  <c r="F74" i="6"/>
  <c r="J74" i="6" s="1"/>
  <c r="Q74" i="6" s="1"/>
  <c r="M73" i="6"/>
  <c r="K73" i="8" s="1"/>
  <c r="I73" i="6"/>
  <c r="F73" i="6"/>
  <c r="J73" i="6" s="1"/>
  <c r="Q73" i="6" s="1"/>
  <c r="M72" i="6"/>
  <c r="J72" i="6"/>
  <c r="Q72" i="6" s="1"/>
  <c r="I72" i="6"/>
  <c r="F72" i="6"/>
  <c r="M71" i="6"/>
  <c r="J71" i="6"/>
  <c r="Q71" i="6" s="1"/>
  <c r="I71" i="6"/>
  <c r="F71" i="6"/>
  <c r="M70" i="6"/>
  <c r="I70" i="6"/>
  <c r="F70" i="6"/>
  <c r="J70" i="6" s="1"/>
  <c r="Q70" i="6" s="1"/>
  <c r="M69" i="6"/>
  <c r="K69" i="8" s="1"/>
  <c r="I69" i="6"/>
  <c r="F69" i="6"/>
  <c r="J69" i="6" s="1"/>
  <c r="Q69" i="6" s="1"/>
  <c r="M68" i="6"/>
  <c r="I68" i="6"/>
  <c r="F68" i="6"/>
  <c r="J68" i="6" s="1"/>
  <c r="Q68" i="6" s="1"/>
  <c r="M67" i="6"/>
  <c r="I67" i="6"/>
  <c r="I66" i="6" s="1"/>
  <c r="F67" i="6"/>
  <c r="J67" i="6" s="1"/>
  <c r="P66" i="6"/>
  <c r="O66" i="6"/>
  <c r="N66" i="6"/>
  <c r="M65" i="6"/>
  <c r="J65" i="6"/>
  <c r="Q65" i="6" s="1"/>
  <c r="I65" i="6"/>
  <c r="F65" i="6"/>
  <c r="M64" i="6"/>
  <c r="J64" i="6"/>
  <c r="Q64" i="6" s="1"/>
  <c r="I64" i="6"/>
  <c r="F64" i="6"/>
  <c r="M63" i="6"/>
  <c r="I63" i="6"/>
  <c r="F63" i="6"/>
  <c r="J63" i="6" s="1"/>
  <c r="Q63" i="6" s="1"/>
  <c r="M62" i="6"/>
  <c r="I62" i="6"/>
  <c r="I61" i="6" s="1"/>
  <c r="F62" i="6"/>
  <c r="J62" i="6" s="1"/>
  <c r="M60" i="6"/>
  <c r="I60" i="6"/>
  <c r="F60" i="6"/>
  <c r="J60" i="6" s="1"/>
  <c r="Q60" i="6" s="1"/>
  <c r="M59" i="6"/>
  <c r="J59" i="6"/>
  <c r="Q59" i="6" s="1"/>
  <c r="I59" i="6"/>
  <c r="F59" i="6"/>
  <c r="M58" i="6"/>
  <c r="J58" i="6"/>
  <c r="Q58" i="6" s="1"/>
  <c r="I58" i="6"/>
  <c r="F58" i="6"/>
  <c r="M57" i="6"/>
  <c r="I57" i="6"/>
  <c r="I56" i="6" s="1"/>
  <c r="F57" i="6"/>
  <c r="J57" i="6" s="1"/>
  <c r="P56" i="6"/>
  <c r="O56" i="6"/>
  <c r="N56" i="6"/>
  <c r="M55" i="6"/>
  <c r="I55" i="6"/>
  <c r="F55" i="6"/>
  <c r="J55" i="6" s="1"/>
  <c r="Q55" i="6" s="1"/>
  <c r="Q54" i="6"/>
  <c r="M54" i="6"/>
  <c r="J54" i="6"/>
  <c r="I54" i="6"/>
  <c r="F54" i="6"/>
  <c r="M53" i="6"/>
  <c r="I53" i="6"/>
  <c r="F53" i="6"/>
  <c r="J53" i="6" s="1"/>
  <c r="Q53" i="6" s="1"/>
  <c r="M52" i="6"/>
  <c r="J52" i="6"/>
  <c r="J51" i="6" s="1"/>
  <c r="I52" i="6"/>
  <c r="I51" i="6" s="1"/>
  <c r="F52" i="6"/>
  <c r="P51" i="6"/>
  <c r="O51" i="6"/>
  <c r="N51" i="6"/>
  <c r="M50" i="6"/>
  <c r="I50" i="6"/>
  <c r="F50" i="6"/>
  <c r="J50" i="6" s="1"/>
  <c r="Q50" i="6" s="1"/>
  <c r="M49" i="6"/>
  <c r="I49" i="6"/>
  <c r="F49" i="6"/>
  <c r="J49" i="6" s="1"/>
  <c r="Q49" i="6" s="1"/>
  <c r="M48" i="6"/>
  <c r="I48" i="6"/>
  <c r="F48" i="6"/>
  <c r="J48" i="6" s="1"/>
  <c r="Q48" i="6" s="1"/>
  <c r="Q47" i="6"/>
  <c r="M47" i="6"/>
  <c r="J47" i="6"/>
  <c r="I47" i="6"/>
  <c r="F47" i="6"/>
  <c r="M46" i="6"/>
  <c r="I46" i="6"/>
  <c r="F46" i="6"/>
  <c r="J46" i="6" s="1"/>
  <c r="Q46" i="6" s="1"/>
  <c r="M45" i="6"/>
  <c r="J45" i="6"/>
  <c r="Q45" i="6" s="1"/>
  <c r="I45" i="6"/>
  <c r="F45" i="6"/>
  <c r="M44" i="6"/>
  <c r="K44" i="8" s="1"/>
  <c r="J44" i="6"/>
  <c r="Q44" i="6" s="1"/>
  <c r="I44" i="6"/>
  <c r="F44" i="6"/>
  <c r="M43" i="6"/>
  <c r="I43" i="6"/>
  <c r="F43" i="6"/>
  <c r="J43" i="6" s="1"/>
  <c r="Q43" i="6" s="1"/>
  <c r="M42" i="6"/>
  <c r="I42" i="6"/>
  <c r="F42" i="6"/>
  <c r="J42" i="6" s="1"/>
  <c r="Q42" i="6" s="1"/>
  <c r="M41" i="6"/>
  <c r="K41" i="8" s="1"/>
  <c r="J41" i="6"/>
  <c r="Q41" i="6" s="1"/>
  <c r="I41" i="6"/>
  <c r="F41" i="6"/>
  <c r="M40" i="6"/>
  <c r="J40" i="6"/>
  <c r="Q40" i="6" s="1"/>
  <c r="I40" i="6"/>
  <c r="F40" i="6"/>
  <c r="M39" i="6"/>
  <c r="I39" i="6"/>
  <c r="F39" i="6"/>
  <c r="J39" i="6" s="1"/>
  <c r="Q39" i="6" s="1"/>
  <c r="M38" i="6"/>
  <c r="I38" i="6"/>
  <c r="I37" i="6" s="1"/>
  <c r="F38" i="6"/>
  <c r="J38" i="6" s="1"/>
  <c r="P37" i="6"/>
  <c r="N37" i="6"/>
  <c r="J36" i="6"/>
  <c r="J35" i="6" s="1"/>
  <c r="I36" i="6"/>
  <c r="F36" i="6"/>
  <c r="N35" i="6"/>
  <c r="I35" i="6"/>
  <c r="M34" i="6"/>
  <c r="J34" i="6"/>
  <c r="Q34" i="6" s="1"/>
  <c r="I34" i="6"/>
  <c r="F34" i="6"/>
  <c r="M33" i="6"/>
  <c r="J33" i="6"/>
  <c r="Q33" i="6" s="1"/>
  <c r="I33" i="6"/>
  <c r="F33" i="6"/>
  <c r="M32" i="6"/>
  <c r="I32" i="6"/>
  <c r="F32" i="6"/>
  <c r="J32" i="6" s="1"/>
  <c r="Q32" i="6" s="1"/>
  <c r="M31" i="6"/>
  <c r="I31" i="6"/>
  <c r="F31" i="6"/>
  <c r="J31" i="6" s="1"/>
  <c r="Q31" i="6" s="1"/>
  <c r="I30" i="6"/>
  <c r="F30" i="6"/>
  <c r="J30" i="6" s="1"/>
  <c r="I29" i="6"/>
  <c r="I25" i="6" s="1"/>
  <c r="F29" i="6"/>
  <c r="J29" i="6" s="1"/>
  <c r="I28" i="6"/>
  <c r="F28" i="6"/>
  <c r="J28" i="6" s="1"/>
  <c r="M27" i="6"/>
  <c r="J27" i="6"/>
  <c r="Q27" i="6" s="1"/>
  <c r="I27" i="6"/>
  <c r="F27" i="6"/>
  <c r="M26" i="6"/>
  <c r="K26" i="8" s="1"/>
  <c r="J26" i="6"/>
  <c r="J25" i="6" s="1"/>
  <c r="I26" i="6"/>
  <c r="F26" i="6"/>
  <c r="N25" i="6"/>
  <c r="I24" i="6"/>
  <c r="F24" i="6"/>
  <c r="J24" i="6" s="1"/>
  <c r="I23" i="6"/>
  <c r="F23" i="6"/>
  <c r="J23" i="6" s="1"/>
  <c r="I22" i="6"/>
  <c r="F22" i="6"/>
  <c r="J22" i="6" s="1"/>
  <c r="I21" i="6"/>
  <c r="F21" i="6"/>
  <c r="J21" i="6" s="1"/>
  <c r="I20" i="6"/>
  <c r="F20" i="6"/>
  <c r="J20" i="6" s="1"/>
  <c r="I19" i="6"/>
  <c r="F19" i="6"/>
  <c r="J19" i="6" s="1"/>
  <c r="I18" i="6"/>
  <c r="F18" i="6"/>
  <c r="J18" i="6" s="1"/>
  <c r="I17" i="6"/>
  <c r="F17" i="6"/>
  <c r="J17" i="6" s="1"/>
  <c r="I16" i="6"/>
  <c r="I14" i="6" s="1"/>
  <c r="F16" i="6"/>
  <c r="J16" i="6" s="1"/>
  <c r="I15" i="6"/>
  <c r="F15" i="6"/>
  <c r="J15" i="6" s="1"/>
  <c r="N14" i="6"/>
  <c r="N102" i="6" s="1"/>
  <c r="J13" i="6"/>
  <c r="I13" i="6"/>
  <c r="F13" i="6"/>
  <c r="I12" i="6"/>
  <c r="I11" i="6" s="1"/>
  <c r="F12" i="6"/>
  <c r="O12" i="6" s="1"/>
  <c r="N11" i="6"/>
  <c r="P95" i="16" l="1"/>
  <c r="Q96" i="16"/>
  <c r="Q95" i="16" s="1"/>
  <c r="Q106" i="13"/>
  <c r="Q108" i="10"/>
  <c r="Q101" i="10"/>
  <c r="Q99" i="10"/>
  <c r="Q94" i="10"/>
  <c r="Q91" i="10"/>
  <c r="Q86" i="10"/>
  <c r="Q82" i="10"/>
  <c r="Q92" i="10"/>
  <c r="Q79" i="10"/>
  <c r="Q80" i="10"/>
  <c r="Q68" i="10"/>
  <c r="Q69" i="10"/>
  <c r="Q62" i="10"/>
  <c r="Q38" i="10"/>
  <c r="Q31" i="10"/>
  <c r="Q95" i="8"/>
  <c r="Q100" i="8"/>
  <c r="Q91" i="8"/>
  <c r="Q64" i="8"/>
  <c r="Q59" i="8"/>
  <c r="Q54" i="8"/>
  <c r="Q48" i="8"/>
  <c r="Q42" i="8"/>
  <c r="J35" i="8"/>
  <c r="Q33" i="8"/>
  <c r="O13" i="6"/>
  <c r="P13" i="6" s="1"/>
  <c r="M13" i="6"/>
  <c r="I102" i="6"/>
  <c r="J14" i="6"/>
  <c r="Q57" i="6"/>
  <c r="Q56" i="6" s="1"/>
  <c r="J56" i="6"/>
  <c r="Q94" i="6"/>
  <c r="Q93" i="6" s="1"/>
  <c r="J93" i="6"/>
  <c r="P12" i="8"/>
  <c r="P12" i="10" s="1"/>
  <c r="O11" i="8"/>
  <c r="O66" i="8"/>
  <c r="J64" i="7"/>
  <c r="J63" i="7"/>
  <c r="L16" i="6" s="1"/>
  <c r="J65" i="7"/>
  <c r="O25" i="8"/>
  <c r="P26" i="8"/>
  <c r="Q87" i="6"/>
  <c r="Q86" i="6" s="1"/>
  <c r="J86" i="6"/>
  <c r="O37" i="8"/>
  <c r="Q71" i="8"/>
  <c r="Q52" i="8"/>
  <c r="O15" i="6"/>
  <c r="M15" i="6"/>
  <c r="J61" i="6"/>
  <c r="Q62" i="6"/>
  <c r="Q61" i="6" s="1"/>
  <c r="O11" i="6"/>
  <c r="J37" i="6"/>
  <c r="Q38" i="6"/>
  <c r="Q37" i="6" s="1"/>
  <c r="J66" i="6"/>
  <c r="Q67" i="6"/>
  <c r="Q66" i="6" s="1"/>
  <c r="O14" i="8"/>
  <c r="Q32" i="8"/>
  <c r="M87" i="10"/>
  <c r="P107" i="20"/>
  <c r="N105" i="20"/>
  <c r="M104" i="10"/>
  <c r="K95" i="8"/>
  <c r="Q26" i="6"/>
  <c r="P50" i="20"/>
  <c r="Q50" i="20" s="1"/>
  <c r="P50" i="18"/>
  <c r="Q50" i="18" s="1"/>
  <c r="P49" i="16"/>
  <c r="Q49" i="16" s="1"/>
  <c r="P49" i="14"/>
  <c r="Q49" i="14" s="1"/>
  <c r="M49" i="10"/>
  <c r="P49" i="10"/>
  <c r="Q49" i="10" s="1"/>
  <c r="P57" i="18"/>
  <c r="Q57" i="18" s="1"/>
  <c r="P56" i="16"/>
  <c r="Q56" i="16" s="1"/>
  <c r="P56" i="14"/>
  <c r="Q56" i="14" s="1"/>
  <c r="K56" i="10"/>
  <c r="P56" i="10" s="1"/>
  <c r="Q56" i="10" s="1"/>
  <c r="Q56" i="13"/>
  <c r="K52" i="8"/>
  <c r="M59" i="10"/>
  <c r="M56" i="10"/>
  <c r="M68" i="10"/>
  <c r="K59" i="8"/>
  <c r="M85" i="10"/>
  <c r="K76" i="8"/>
  <c r="K32" i="8"/>
  <c r="K38" i="8"/>
  <c r="K42" i="8"/>
  <c r="K46" i="8"/>
  <c r="J49" i="8"/>
  <c r="Q49" i="8" s="1"/>
  <c r="K54" i="8"/>
  <c r="J62" i="8"/>
  <c r="O73" i="8"/>
  <c r="P73" i="8" s="1"/>
  <c r="J73" i="8"/>
  <c r="Q73" i="8" s="1"/>
  <c r="J156" i="7"/>
  <c r="J155" i="7"/>
  <c r="L24" i="6" s="1"/>
  <c r="J65" i="10"/>
  <c r="P83" i="10"/>
  <c r="P52" i="20"/>
  <c r="Q52" i="20" s="1"/>
  <c r="P52" i="18"/>
  <c r="Q52" i="18" s="1"/>
  <c r="P51" i="16"/>
  <c r="Q51" i="16" s="1"/>
  <c r="P51" i="14"/>
  <c r="Q51" i="14" s="1"/>
  <c r="P51" i="10"/>
  <c r="M51" i="10"/>
  <c r="O77" i="8"/>
  <c r="P77" i="8" s="1"/>
  <c r="J77" i="8"/>
  <c r="Q77" i="8" s="1"/>
  <c r="P83" i="8"/>
  <c r="J12" i="6"/>
  <c r="P55" i="18"/>
  <c r="Q55" i="18" s="1"/>
  <c r="P54" i="16"/>
  <c r="Q54" i="16" s="1"/>
  <c r="P54" i="14"/>
  <c r="Q54" i="14" s="1"/>
  <c r="M54" i="10"/>
  <c r="Q52" i="6"/>
  <c r="Q51" i="6" s="1"/>
  <c r="M71" i="10"/>
  <c r="M78" i="10"/>
  <c r="M90" i="10"/>
  <c r="M97" i="10"/>
  <c r="M107" i="10"/>
  <c r="K62" i="8"/>
  <c r="P67" i="8"/>
  <c r="I86" i="8"/>
  <c r="I102" i="8" s="1"/>
  <c r="J134" i="7"/>
  <c r="J133" i="7"/>
  <c r="L22" i="6" s="1"/>
  <c r="I15" i="10"/>
  <c r="J42" i="10"/>
  <c r="K100" i="8"/>
  <c r="P76" i="10"/>
  <c r="P48" i="20"/>
  <c r="Q48" i="20" s="1"/>
  <c r="P48" i="18"/>
  <c r="Q48" i="18" s="1"/>
  <c r="P47" i="16"/>
  <c r="Q47" i="16" s="1"/>
  <c r="P47" i="14"/>
  <c r="Q47" i="14" s="1"/>
  <c r="M47" i="10"/>
  <c r="M66" i="10"/>
  <c r="M64" i="10"/>
  <c r="K64" i="10"/>
  <c r="M83" i="10"/>
  <c r="J13" i="8"/>
  <c r="J16" i="8"/>
  <c r="J20" i="8"/>
  <c r="J24" i="8"/>
  <c r="J27" i="8"/>
  <c r="Q27" i="8" s="1"/>
  <c r="J31" i="8"/>
  <c r="Q31" i="8" s="1"/>
  <c r="J41" i="8"/>
  <c r="Q41" i="8" s="1"/>
  <c r="J45" i="8"/>
  <c r="Q45" i="8" s="1"/>
  <c r="J56" i="8"/>
  <c r="J84" i="8"/>
  <c r="Q84" i="8" s="1"/>
  <c r="J87" i="8"/>
  <c r="J97" i="8"/>
  <c r="Q97" i="8" s="1"/>
  <c r="J38" i="7"/>
  <c r="J113" i="7"/>
  <c r="J112" i="7"/>
  <c r="L20" i="6" s="1"/>
  <c r="J204" i="9"/>
  <c r="O81" i="10"/>
  <c r="P81" i="10" s="1"/>
  <c r="J81" i="10"/>
  <c r="O93" i="10"/>
  <c r="P93" i="10" s="1"/>
  <c r="J93" i="10"/>
  <c r="Q46" i="8"/>
  <c r="M88" i="10"/>
  <c r="K79" i="8"/>
  <c r="K45" i="8"/>
  <c r="J89" i="7"/>
  <c r="J88" i="7"/>
  <c r="L18" i="6" s="1"/>
  <c r="J200" i="7"/>
  <c r="J198" i="7"/>
  <c r="L36" i="6" s="1"/>
  <c r="Q66" i="10"/>
  <c r="J37" i="13"/>
  <c r="L30" i="20"/>
  <c r="L30" i="18"/>
  <c r="L30" i="16"/>
  <c r="M30" i="16" s="1"/>
  <c r="L30" i="14"/>
  <c r="L30" i="13"/>
  <c r="L30" i="10"/>
  <c r="P52" i="14"/>
  <c r="Q52" i="14" s="1"/>
  <c r="M52" i="10"/>
  <c r="P52" i="10"/>
  <c r="Q52" i="10" s="1"/>
  <c r="K55" i="8"/>
  <c r="M62" i="10"/>
  <c r="M76" i="10"/>
  <c r="K67" i="8"/>
  <c r="M45" i="10"/>
  <c r="P45" i="10"/>
  <c r="Q45" i="10" s="1"/>
  <c r="M74" i="10"/>
  <c r="K65" i="8"/>
  <c r="M81" i="10"/>
  <c r="K72" i="8"/>
  <c r="M93" i="10"/>
  <c r="K84" i="8"/>
  <c r="M100" i="10"/>
  <c r="K91" i="8"/>
  <c r="P38" i="8"/>
  <c r="P37" i="8" s="1"/>
  <c r="K48" i="8"/>
  <c r="J60" i="8"/>
  <c r="Q60" i="8" s="1"/>
  <c r="P71" i="8"/>
  <c r="J80" i="8"/>
  <c r="Q80" i="8" s="1"/>
  <c r="P87" i="8"/>
  <c r="J167" i="7"/>
  <c r="J166" i="7"/>
  <c r="L28" i="6" s="1"/>
  <c r="J213" i="9"/>
  <c r="J34" i="11"/>
  <c r="J33" i="11"/>
  <c r="L14" i="10" s="1"/>
  <c r="J124" i="7"/>
  <c r="J123" i="7"/>
  <c r="L21" i="6" s="1"/>
  <c r="M92" i="10"/>
  <c r="K83" i="8"/>
  <c r="P51" i="20"/>
  <c r="Q51" i="20" s="1"/>
  <c r="P51" i="18"/>
  <c r="Q51" i="18" s="1"/>
  <c r="P50" i="16"/>
  <c r="Q50" i="16" s="1"/>
  <c r="P50" i="14"/>
  <c r="Q50" i="14" s="1"/>
  <c r="M50" i="10"/>
  <c r="M60" i="10"/>
  <c r="M57" i="10"/>
  <c r="K57" i="10"/>
  <c r="P57" i="10" s="1"/>
  <c r="Q57" i="10" s="1"/>
  <c r="M69" i="10"/>
  <c r="M86" i="10"/>
  <c r="M103" i="10"/>
  <c r="J12" i="8"/>
  <c r="J15" i="8"/>
  <c r="J19" i="8"/>
  <c r="J23" i="8"/>
  <c r="J26" i="8"/>
  <c r="J30" i="8"/>
  <c r="J34" i="8"/>
  <c r="Q34" i="8" s="1"/>
  <c r="J40" i="8"/>
  <c r="Q40" i="8" s="1"/>
  <c r="J44" i="8"/>
  <c r="Q44" i="8" s="1"/>
  <c r="J53" i="8"/>
  <c r="Q53" i="8" s="1"/>
  <c r="K60" i="8"/>
  <c r="J68" i="8"/>
  <c r="K78" i="8"/>
  <c r="J146" i="7"/>
  <c r="J15" i="10"/>
  <c r="O61" i="10"/>
  <c r="J61" i="10"/>
  <c r="M109" i="10"/>
  <c r="Q59" i="10"/>
  <c r="M72" i="10"/>
  <c r="M79" i="10"/>
  <c r="M91" i="10"/>
  <c r="M98" i="10"/>
  <c r="K89" i="8"/>
  <c r="M108" i="10"/>
  <c r="K99" i="8"/>
  <c r="K34" i="8"/>
  <c r="K40" i="8"/>
  <c r="K53" i="8"/>
  <c r="K70" i="8"/>
  <c r="J76" i="8"/>
  <c r="Q76" i="8" s="1"/>
  <c r="O85" i="8"/>
  <c r="P85" i="8" s="1"/>
  <c r="J85" i="8"/>
  <c r="J199" i="7"/>
  <c r="J249" i="9"/>
  <c r="O19" i="10"/>
  <c r="P96" i="8"/>
  <c r="Q96" i="8" s="1"/>
  <c r="J239" i="9"/>
  <c r="J238" i="9"/>
  <c r="K96" i="8"/>
  <c r="M105" i="10"/>
  <c r="P36" i="10"/>
  <c r="Q36" i="10" s="1"/>
  <c r="P49" i="20"/>
  <c r="Q49" i="20" s="1"/>
  <c r="P49" i="18"/>
  <c r="Q49" i="18" s="1"/>
  <c r="P48" i="16"/>
  <c r="Q48" i="16" s="1"/>
  <c r="P48" i="14"/>
  <c r="Q48" i="14" s="1"/>
  <c r="M48" i="10"/>
  <c r="P48" i="10"/>
  <c r="Q48" i="10" s="1"/>
  <c r="M67" i="10"/>
  <c r="K58" i="8"/>
  <c r="M84" i="10"/>
  <c r="K75" i="8"/>
  <c r="K57" i="8"/>
  <c r="K63" i="8"/>
  <c r="K74" i="8"/>
  <c r="Q83" i="8"/>
  <c r="J73" i="7"/>
  <c r="J90" i="7"/>
  <c r="J114" i="7"/>
  <c r="J177" i="7"/>
  <c r="J192" i="9"/>
  <c r="J191" i="9"/>
  <c r="O56" i="8"/>
  <c r="M80" i="10"/>
  <c r="K71" i="8"/>
  <c r="M99" i="10"/>
  <c r="K90" i="8"/>
  <c r="P57" i="8"/>
  <c r="P54" i="20"/>
  <c r="Q54" i="20" s="1"/>
  <c r="P54" i="18"/>
  <c r="Q54" i="18" s="1"/>
  <c r="P53" i="16"/>
  <c r="Q53" i="16" s="1"/>
  <c r="P53" i="14"/>
  <c r="Q53" i="14" s="1"/>
  <c r="M53" i="10"/>
  <c r="P53" i="10"/>
  <c r="Q53" i="10" s="1"/>
  <c r="K49" i="8"/>
  <c r="M77" i="10"/>
  <c r="K68" i="8"/>
  <c r="M89" i="10"/>
  <c r="K80" i="8"/>
  <c r="M96" i="10"/>
  <c r="K87" i="8"/>
  <c r="M106" i="10"/>
  <c r="K97" i="8"/>
  <c r="K47" i="8"/>
  <c r="J50" i="8"/>
  <c r="Q50" i="8" s="1"/>
  <c r="J72" i="8"/>
  <c r="Q72" i="8" s="1"/>
  <c r="O81" i="8"/>
  <c r="P81" i="8" s="1"/>
  <c r="J81" i="8"/>
  <c r="Q81" i="8" s="1"/>
  <c r="K88" i="8"/>
  <c r="K98" i="8"/>
  <c r="J97" i="7"/>
  <c r="J145" i="7"/>
  <c r="L23" i="6" s="1"/>
  <c r="J176" i="7"/>
  <c r="L29" i="6" s="1"/>
  <c r="J175" i="9"/>
  <c r="J225" i="9"/>
  <c r="J224" i="9"/>
  <c r="J39" i="10"/>
  <c r="N75" i="10"/>
  <c r="J272" i="11"/>
  <c r="J271" i="11"/>
  <c r="J303" i="11"/>
  <c r="J302" i="11"/>
  <c r="L44" i="10" s="1"/>
  <c r="O44" i="10" s="1"/>
  <c r="M61" i="10"/>
  <c r="M73" i="10"/>
  <c r="K64" i="8"/>
  <c r="J187" i="7"/>
  <c r="J186" i="7"/>
  <c r="L30" i="6" s="1"/>
  <c r="P46" i="16"/>
  <c r="Q46" i="16" s="1"/>
  <c r="P46" i="14"/>
  <c r="Q46" i="14" s="1"/>
  <c r="M46" i="10"/>
  <c r="P46" i="10"/>
  <c r="Q46" i="10" s="1"/>
  <c r="P63" i="10"/>
  <c r="Q63" i="10" s="1"/>
  <c r="M82" i="10"/>
  <c r="M94" i="10"/>
  <c r="P103" i="20"/>
  <c r="Q103" i="20" s="1"/>
  <c r="M101" i="10"/>
  <c r="K33" i="8"/>
  <c r="K39" i="8"/>
  <c r="K43" i="8"/>
  <c r="K50" i="8"/>
  <c r="P69" i="8"/>
  <c r="Q69" i="8" s="1"/>
  <c r="Q79" i="8"/>
  <c r="P94" i="8"/>
  <c r="O22" i="10"/>
  <c r="J22" i="10"/>
  <c r="P54" i="10"/>
  <c r="Q54" i="10" s="1"/>
  <c r="N70" i="10"/>
  <c r="O102" i="10"/>
  <c r="P109" i="10"/>
  <c r="Q109" i="10" s="1"/>
  <c r="Q92" i="13"/>
  <c r="P50" i="10"/>
  <c r="Q50" i="10" s="1"/>
  <c r="O74" i="10"/>
  <c r="P74" i="10" s="1"/>
  <c r="J74" i="10"/>
  <c r="J172" i="11"/>
  <c r="J88" i="8"/>
  <c r="Q88" i="8" s="1"/>
  <c r="J92" i="8"/>
  <c r="Q92" i="8" s="1"/>
  <c r="J94" i="8"/>
  <c r="J98" i="8"/>
  <c r="Q98" i="8" s="1"/>
  <c r="J12" i="10"/>
  <c r="N58" i="10"/>
  <c r="O77" i="10"/>
  <c r="P77" i="10" s="1"/>
  <c r="J77" i="10"/>
  <c r="O89" i="10"/>
  <c r="P89" i="10" s="1"/>
  <c r="J89" i="10"/>
  <c r="J97" i="10"/>
  <c r="Q97" i="10" s="1"/>
  <c r="J225" i="11"/>
  <c r="J224" i="11"/>
  <c r="J34" i="13"/>
  <c r="L34" i="20"/>
  <c r="L34" i="18"/>
  <c r="L34" i="16"/>
  <c r="M34" i="16" s="1"/>
  <c r="L34" i="14"/>
  <c r="L34" i="10"/>
  <c r="O89" i="13"/>
  <c r="Q89" i="13" s="1"/>
  <c r="J89" i="13"/>
  <c r="J18" i="10"/>
  <c r="P40" i="10"/>
  <c r="P39" i="10" s="1"/>
  <c r="I102" i="10"/>
  <c r="I111" i="10" s="1"/>
  <c r="P105" i="10"/>
  <c r="Q105" i="10" s="1"/>
  <c r="O12" i="13"/>
  <c r="J12" i="13"/>
  <c r="L34" i="13"/>
  <c r="Q99" i="13"/>
  <c r="Q98" i="10"/>
  <c r="O100" i="10"/>
  <c r="P100" i="10" s="1"/>
  <c r="J100" i="10"/>
  <c r="Q100" i="10" s="1"/>
  <c r="O93" i="13"/>
  <c r="J93" i="13"/>
  <c r="I102" i="13"/>
  <c r="J23" i="10"/>
  <c r="Q43" i="10"/>
  <c r="P47" i="10"/>
  <c r="O67" i="10"/>
  <c r="J67" i="10"/>
  <c r="P72" i="10"/>
  <c r="Q72" i="10" s="1"/>
  <c r="Q83" i="10"/>
  <c r="O85" i="10"/>
  <c r="P85" i="10" s="1"/>
  <c r="J85" i="10"/>
  <c r="L31" i="20"/>
  <c r="L31" i="18"/>
  <c r="L31" i="16"/>
  <c r="M31" i="16" s="1"/>
  <c r="L31" i="14"/>
  <c r="L31" i="13"/>
  <c r="J258" i="11"/>
  <c r="J257" i="11"/>
  <c r="L37" i="10" s="1"/>
  <c r="J282" i="11"/>
  <c r="I28" i="13"/>
  <c r="I111" i="13" s="1"/>
  <c r="J34" i="10"/>
  <c r="J28" i="10" s="1"/>
  <c r="J51" i="10"/>
  <c r="J78" i="10"/>
  <c r="Q78" i="10" s="1"/>
  <c r="J90" i="10"/>
  <c r="Q90" i="10" s="1"/>
  <c r="N75" i="13"/>
  <c r="J47" i="10"/>
  <c r="O70" i="10"/>
  <c r="P71" i="10"/>
  <c r="J104" i="10"/>
  <c r="Q104" i="10" s="1"/>
  <c r="L29" i="20"/>
  <c r="L29" i="18"/>
  <c r="L29" i="16"/>
  <c r="M29" i="16" s="1"/>
  <c r="L29" i="14"/>
  <c r="L29" i="13"/>
  <c r="L29" i="10"/>
  <c r="J293" i="11"/>
  <c r="J292" i="11"/>
  <c r="L43" i="10" s="1"/>
  <c r="O43" i="10" s="1"/>
  <c r="P43" i="10" s="1"/>
  <c r="J42" i="13"/>
  <c r="N95" i="13"/>
  <c r="P55" i="10"/>
  <c r="Q55" i="10" s="1"/>
  <c r="O96" i="10"/>
  <c r="J96" i="10"/>
  <c r="N102" i="10"/>
  <c r="J164" i="11"/>
  <c r="J163" i="11"/>
  <c r="L26" i="10" s="1"/>
  <c r="J233" i="11"/>
  <c r="Q60" i="13"/>
  <c r="I65" i="13"/>
  <c r="N70" i="13"/>
  <c r="Q45" i="13"/>
  <c r="J103" i="10"/>
  <c r="J107" i="10"/>
  <c r="Q107" i="10" s="1"/>
  <c r="J53" i="13"/>
  <c r="I58" i="13"/>
  <c r="J96" i="13"/>
  <c r="Q96" i="13" s="1"/>
  <c r="J17" i="13"/>
  <c r="N65" i="13"/>
  <c r="J72" i="13"/>
  <c r="Q72" i="13" s="1"/>
  <c r="J100" i="13"/>
  <c r="Q100" i="13" s="1"/>
  <c r="J60" i="10"/>
  <c r="Q60" i="10" s="1"/>
  <c r="J21" i="13"/>
  <c r="J33" i="13"/>
  <c r="Q63" i="13"/>
  <c r="J85" i="13"/>
  <c r="Q85" i="13" s="1"/>
  <c r="J103" i="13"/>
  <c r="Q103" i="13" s="1"/>
  <c r="N39" i="10"/>
  <c r="O53" i="13"/>
  <c r="N58" i="13"/>
  <c r="J44" i="13"/>
  <c r="Q52" i="13"/>
  <c r="Q64" i="13"/>
  <c r="I75" i="13"/>
  <c r="J52" i="13"/>
  <c r="I70" i="13"/>
  <c r="J160" i="12"/>
  <c r="J164" i="12" s="1"/>
  <c r="J172" i="12"/>
  <c r="J176" i="12" s="1"/>
  <c r="J355" i="12"/>
  <c r="J116" i="12"/>
  <c r="J120" i="12" s="1"/>
  <c r="J275" i="12"/>
  <c r="J279" i="12" s="1"/>
  <c r="J196" i="12"/>
  <c r="J200" i="12" s="1"/>
  <c r="J199" i="12" s="1"/>
  <c r="J56" i="12"/>
  <c r="J60" i="12" s="1"/>
  <c r="J208" i="12"/>
  <c r="J211" i="12" s="1"/>
  <c r="J93" i="12"/>
  <c r="J97" i="12" s="1"/>
  <c r="J69" i="12"/>
  <c r="J73" i="12" s="1"/>
  <c r="J105" i="12"/>
  <c r="J109" i="12" s="1"/>
  <c r="J138" i="12"/>
  <c r="J142" i="12" s="1"/>
  <c r="J221" i="12"/>
  <c r="J225" i="12" s="1"/>
  <c r="J233" i="12"/>
  <c r="J236" i="12" s="1"/>
  <c r="J289" i="12"/>
  <c r="J292" i="12" s="1"/>
  <c r="J43" i="12"/>
  <c r="J47" i="12" s="1"/>
  <c r="J81" i="12"/>
  <c r="J85" i="12" s="1"/>
  <c r="J185" i="12"/>
  <c r="J189" i="12" s="1"/>
  <c r="J188" i="12" s="1"/>
  <c r="J266" i="12"/>
  <c r="L36" i="13" s="1"/>
  <c r="J267" i="12"/>
  <c r="O35" i="13"/>
  <c r="Q26" i="13"/>
  <c r="Q27" i="13"/>
  <c r="J257" i="12"/>
  <c r="O15" i="13"/>
  <c r="J18" i="13"/>
  <c r="J22" i="13"/>
  <c r="Q38" i="13"/>
  <c r="I41" i="13"/>
  <c r="J43" i="13"/>
  <c r="J49" i="13"/>
  <c r="O51" i="13"/>
  <c r="J19" i="13"/>
  <c r="J23" i="13"/>
  <c r="J35" i="13"/>
  <c r="Q57" i="13"/>
  <c r="O58" i="13"/>
  <c r="O75" i="13"/>
  <c r="O39" i="13"/>
  <c r="Q47" i="13"/>
  <c r="Q55" i="13"/>
  <c r="J40" i="13"/>
  <c r="J48" i="13"/>
  <c r="Q48" i="13" s="1"/>
  <c r="J61" i="13"/>
  <c r="Q61" i="13" s="1"/>
  <c r="J66" i="13"/>
  <c r="J73" i="13"/>
  <c r="J76" i="13"/>
  <c r="J80" i="13"/>
  <c r="Q80" i="13" s="1"/>
  <c r="J84" i="13"/>
  <c r="Q84" i="13" s="1"/>
  <c r="J88" i="13"/>
  <c r="Q88" i="13" s="1"/>
  <c r="O95" i="13"/>
  <c r="O102" i="13"/>
  <c r="J62" i="13"/>
  <c r="J67" i="13"/>
  <c r="Q67" i="13" s="1"/>
  <c r="J74" i="13"/>
  <c r="Q74" i="13" s="1"/>
  <c r="J77" i="13"/>
  <c r="Q77" i="13" s="1"/>
  <c r="J81" i="13"/>
  <c r="J46" i="13"/>
  <c r="J50" i="13"/>
  <c r="J54" i="13"/>
  <c r="J59" i="13"/>
  <c r="J68" i="13"/>
  <c r="Q68" i="13" s="1"/>
  <c r="J78" i="13"/>
  <c r="Q78" i="13" s="1"/>
  <c r="J82" i="13"/>
  <c r="Q82" i="13" s="1"/>
  <c r="J86" i="13"/>
  <c r="Q86" i="13" s="1"/>
  <c r="J90" i="13"/>
  <c r="J94" i="13"/>
  <c r="J97" i="13"/>
  <c r="J101" i="13"/>
  <c r="J104" i="13"/>
  <c r="Q104" i="13" s="1"/>
  <c r="J108" i="13"/>
  <c r="Q108" i="13" s="1"/>
  <c r="J69" i="13"/>
  <c r="Q69" i="13" s="1"/>
  <c r="J79" i="13"/>
  <c r="Q79" i="13" s="1"/>
  <c r="J83" i="13"/>
  <c r="Q83" i="13" s="1"/>
  <c r="J87" i="13"/>
  <c r="Q87" i="13" s="1"/>
  <c r="J91" i="13"/>
  <c r="Q91" i="13" s="1"/>
  <c r="J98" i="13"/>
  <c r="Q98" i="13" s="1"/>
  <c r="J105" i="13"/>
  <c r="Q105" i="13" s="1"/>
  <c r="J109" i="13"/>
  <c r="Q109" i="13" s="1"/>
  <c r="J420" i="12"/>
  <c r="J419" i="12"/>
  <c r="L44" i="13" s="1"/>
  <c r="J303" i="12"/>
  <c r="J304" i="12"/>
  <c r="J429" i="12"/>
  <c r="J430" i="12"/>
  <c r="J33" i="12"/>
  <c r="J34" i="12"/>
  <c r="J246" i="12"/>
  <c r="K30" i="18" l="1"/>
  <c r="K29" i="18"/>
  <c r="K34" i="18"/>
  <c r="M30" i="18"/>
  <c r="K30" i="20" s="1"/>
  <c r="M29" i="18"/>
  <c r="K29" i="20" s="1"/>
  <c r="N97" i="20"/>
  <c r="K31" i="18"/>
  <c r="N42" i="20"/>
  <c r="Q102" i="13"/>
  <c r="Q101" i="13"/>
  <c r="Q90" i="13"/>
  <c r="Q62" i="13"/>
  <c r="Q54" i="13"/>
  <c r="Q50" i="13"/>
  <c r="Q49" i="13"/>
  <c r="Q85" i="10"/>
  <c r="Q74" i="10"/>
  <c r="Q47" i="10"/>
  <c r="P44" i="10"/>
  <c r="Q44" i="10" s="1"/>
  <c r="O29" i="18"/>
  <c r="O34" i="20"/>
  <c r="L42" i="14"/>
  <c r="O42" i="14" s="1"/>
  <c r="L42" i="13"/>
  <c r="O42" i="13" s="1"/>
  <c r="Q42" i="13" s="1"/>
  <c r="L42" i="10"/>
  <c r="P65" i="20"/>
  <c r="N60" i="20"/>
  <c r="P47" i="20"/>
  <c r="P42" i="20" s="1"/>
  <c r="J178" i="9"/>
  <c r="J179" i="9"/>
  <c r="P82" i="20"/>
  <c r="Q82" i="20" s="1"/>
  <c r="Q85" i="8"/>
  <c r="J25" i="8"/>
  <c r="Q26" i="8"/>
  <c r="N41" i="16"/>
  <c r="P45" i="16"/>
  <c r="O30" i="13"/>
  <c r="Q30" i="13" s="1"/>
  <c r="O36" i="6"/>
  <c r="M36" i="6"/>
  <c r="Q81" i="10"/>
  <c r="P75" i="10"/>
  <c r="Q76" i="10"/>
  <c r="J41" i="10"/>
  <c r="Q38" i="8"/>
  <c r="Q37" i="8" s="1"/>
  <c r="P96" i="10"/>
  <c r="P95" i="10" s="1"/>
  <c r="O95" i="10"/>
  <c r="P45" i="14"/>
  <c r="Q45" i="14" s="1"/>
  <c r="N41" i="14"/>
  <c r="N59" i="18"/>
  <c r="P64" i="18"/>
  <c r="J77" i="7"/>
  <c r="J76" i="7"/>
  <c r="L17" i="6" s="1"/>
  <c r="J78" i="7"/>
  <c r="P70" i="10"/>
  <c r="O37" i="10"/>
  <c r="P37" i="10" s="1"/>
  <c r="Q37" i="10" s="1"/>
  <c r="P67" i="10"/>
  <c r="P65" i="10" s="1"/>
  <c r="O65" i="10"/>
  <c r="Q12" i="10"/>
  <c r="J11" i="10"/>
  <c r="O29" i="6"/>
  <c r="P29" i="6" s="1"/>
  <c r="M29" i="6"/>
  <c r="P91" i="20"/>
  <c r="Q91" i="20" s="1"/>
  <c r="P88" i="20"/>
  <c r="Q88" i="20" s="1"/>
  <c r="J37" i="8"/>
  <c r="O30" i="14"/>
  <c r="P30" i="14" s="1"/>
  <c r="Q30" i="14" s="1"/>
  <c r="O75" i="10"/>
  <c r="N41" i="10"/>
  <c r="O34" i="18"/>
  <c r="Q35" i="13"/>
  <c r="O30" i="6"/>
  <c r="P30" i="6" s="1"/>
  <c r="M30" i="6"/>
  <c r="P75" i="20"/>
  <c r="Q75" i="20" s="1"/>
  <c r="O23" i="6"/>
  <c r="P23" i="6" s="1"/>
  <c r="M23" i="6"/>
  <c r="P81" i="20"/>
  <c r="Q81" i="20" s="1"/>
  <c r="J147" i="7"/>
  <c r="O28" i="6"/>
  <c r="M28" i="6"/>
  <c r="P102" i="20"/>
  <c r="P97" i="20" s="1"/>
  <c r="O30" i="16"/>
  <c r="P30" i="16" s="1"/>
  <c r="Q30" i="16" s="1"/>
  <c r="O18" i="6"/>
  <c r="P18" i="6" s="1"/>
  <c r="M18" i="6"/>
  <c r="M24" i="6"/>
  <c r="O24" i="6"/>
  <c r="P24" i="6" s="1"/>
  <c r="P87" i="20"/>
  <c r="Q87" i="20" s="1"/>
  <c r="K15" i="8"/>
  <c r="N58" i="16"/>
  <c r="P63" i="16"/>
  <c r="O29" i="20"/>
  <c r="O31" i="13"/>
  <c r="Q31" i="13" s="1"/>
  <c r="Q94" i="8"/>
  <c r="Q93" i="8" s="1"/>
  <c r="J93" i="8"/>
  <c r="J101" i="7"/>
  <c r="J100" i="7"/>
  <c r="L19" i="6" s="1"/>
  <c r="J102" i="7"/>
  <c r="P56" i="8"/>
  <c r="Q57" i="8"/>
  <c r="Q56" i="8" s="1"/>
  <c r="P93" i="20"/>
  <c r="Q93" i="20" s="1"/>
  <c r="M43" i="10"/>
  <c r="J14" i="8"/>
  <c r="P94" i="20"/>
  <c r="Q94" i="20" s="1"/>
  <c r="O30" i="18"/>
  <c r="P30" i="18" s="1"/>
  <c r="Q30" i="18" s="1"/>
  <c r="M22" i="6"/>
  <c r="O22" i="6"/>
  <c r="P22" i="6" s="1"/>
  <c r="P15" i="6"/>
  <c r="J188" i="7"/>
  <c r="N28" i="13"/>
  <c r="Q53" i="13"/>
  <c r="J163" i="12"/>
  <c r="N41" i="13"/>
  <c r="O31" i="14"/>
  <c r="P31" i="14" s="1"/>
  <c r="Q31" i="14" s="1"/>
  <c r="L32" i="20"/>
  <c r="L32" i="18"/>
  <c r="L32" i="16"/>
  <c r="M32" i="16" s="1"/>
  <c r="L32" i="14"/>
  <c r="L32" i="10"/>
  <c r="L32" i="13"/>
  <c r="J58" i="10"/>
  <c r="Q68" i="8"/>
  <c r="J66" i="8"/>
  <c r="Q12" i="8"/>
  <c r="J11" i="8"/>
  <c r="J168" i="7"/>
  <c r="P95" i="20"/>
  <c r="Q95" i="20" s="1"/>
  <c r="O30" i="20"/>
  <c r="J157" i="7"/>
  <c r="Q12" i="6"/>
  <c r="J11" i="6"/>
  <c r="J51" i="8"/>
  <c r="O102" i="8"/>
  <c r="O6" i="8" s="1"/>
  <c r="K13" i="8"/>
  <c r="O31" i="16"/>
  <c r="P31" i="16" s="1"/>
  <c r="Q31" i="16" s="1"/>
  <c r="O34" i="13"/>
  <c r="Q34" i="13" s="1"/>
  <c r="O21" i="6"/>
  <c r="P21" i="6" s="1"/>
  <c r="M21" i="6"/>
  <c r="P83" i="20"/>
  <c r="Q83" i="20" s="1"/>
  <c r="P90" i="20"/>
  <c r="Q90" i="20" s="1"/>
  <c r="O20" i="6"/>
  <c r="P20" i="6" s="1"/>
  <c r="M20" i="6"/>
  <c r="J135" i="7"/>
  <c r="Q51" i="8"/>
  <c r="P11" i="6"/>
  <c r="Q13" i="6"/>
  <c r="P47" i="18"/>
  <c r="N42" i="18"/>
  <c r="P61" i="10"/>
  <c r="J237" i="11"/>
  <c r="J236" i="11"/>
  <c r="Q46" i="13"/>
  <c r="O44" i="13"/>
  <c r="Q44" i="13" s="1"/>
  <c r="O26" i="10"/>
  <c r="P26" i="10" s="1"/>
  <c r="Q26" i="10" s="1"/>
  <c r="M26" i="10"/>
  <c r="O29" i="10"/>
  <c r="O31" i="18"/>
  <c r="P31" i="18" s="1"/>
  <c r="Q31" i="18" s="1"/>
  <c r="P96" i="20"/>
  <c r="Q96" i="20" s="1"/>
  <c r="P84" i="20"/>
  <c r="Q84" i="20" s="1"/>
  <c r="J102" i="6"/>
  <c r="M6" i="6" s="1"/>
  <c r="J237" i="12"/>
  <c r="Q97" i="13"/>
  <c r="Q95" i="13" s="1"/>
  <c r="Q81" i="13"/>
  <c r="Q103" i="10"/>
  <c r="Q102" i="10" s="1"/>
  <c r="J102" i="10"/>
  <c r="O29" i="13"/>
  <c r="Q29" i="13" s="1"/>
  <c r="O31" i="20"/>
  <c r="Q93" i="13"/>
  <c r="J11" i="13"/>
  <c r="O34" i="10"/>
  <c r="P34" i="10" s="1"/>
  <c r="Q34" i="10" s="1"/>
  <c r="Q89" i="10"/>
  <c r="J176" i="11"/>
  <c r="J175" i="11"/>
  <c r="L27" i="10" s="1"/>
  <c r="J70" i="10"/>
  <c r="J125" i="7"/>
  <c r="P92" i="20"/>
  <c r="Q92" i="20" s="1"/>
  <c r="Q62" i="8"/>
  <c r="Q61" i="8" s="1"/>
  <c r="J61" i="8"/>
  <c r="Q107" i="20"/>
  <c r="Q105" i="20" s="1"/>
  <c r="P105" i="20"/>
  <c r="P89" i="20"/>
  <c r="Q89" i="20" s="1"/>
  <c r="O29" i="14"/>
  <c r="O11" i="13"/>
  <c r="P12" i="13"/>
  <c r="O34" i="14"/>
  <c r="P34" i="14" s="1"/>
  <c r="Q34" i="14" s="1"/>
  <c r="Q40" i="10"/>
  <c r="Q39" i="10" s="1"/>
  <c r="J178" i="7"/>
  <c r="P86" i="20"/>
  <c r="Q86" i="20" s="1"/>
  <c r="Q71" i="10"/>
  <c r="Q70" i="10" s="1"/>
  <c r="P102" i="10"/>
  <c r="M44" i="10"/>
  <c r="P85" i="20"/>
  <c r="Q85" i="20" s="1"/>
  <c r="P66" i="8"/>
  <c r="Q67" i="8"/>
  <c r="O30" i="10"/>
  <c r="P30" i="10" s="1"/>
  <c r="Q30" i="10" s="1"/>
  <c r="J95" i="13"/>
  <c r="J175" i="12"/>
  <c r="Q94" i="13"/>
  <c r="J95" i="10"/>
  <c r="O29" i="16"/>
  <c r="Q51" i="10"/>
  <c r="O34" i="16"/>
  <c r="P34" i="16" s="1"/>
  <c r="Q34" i="16" s="1"/>
  <c r="Q77" i="10"/>
  <c r="J75" i="10"/>
  <c r="P63" i="14"/>
  <c r="N58" i="14"/>
  <c r="Q61" i="10"/>
  <c r="Q58" i="10" s="1"/>
  <c r="O14" i="10"/>
  <c r="M14" i="10"/>
  <c r="Q93" i="10"/>
  <c r="J86" i="8"/>
  <c r="Q87" i="8"/>
  <c r="Q86" i="8" s="1"/>
  <c r="P35" i="10"/>
  <c r="Q35" i="10" s="1"/>
  <c r="N28" i="10"/>
  <c r="M16" i="6"/>
  <c r="O16" i="6"/>
  <c r="P16" i="6" s="1"/>
  <c r="J224" i="12"/>
  <c r="J278" i="12"/>
  <c r="L37" i="13" s="1"/>
  <c r="J293" i="12"/>
  <c r="J354" i="12"/>
  <c r="J212" i="12"/>
  <c r="O36" i="13"/>
  <c r="Q36" i="13" s="1"/>
  <c r="Q71" i="13"/>
  <c r="J41" i="13"/>
  <c r="J15" i="13"/>
  <c r="J70" i="13"/>
  <c r="Q73" i="13"/>
  <c r="J39" i="13"/>
  <c r="Q40" i="13"/>
  <c r="Q39" i="13" s="1"/>
  <c r="J102" i="13"/>
  <c r="Q76" i="13"/>
  <c r="J75" i="13"/>
  <c r="Q59" i="13"/>
  <c r="J58" i="13"/>
  <c r="Q66" i="13"/>
  <c r="Q65" i="13" s="1"/>
  <c r="J65" i="13"/>
  <c r="Q51" i="13"/>
  <c r="J28" i="13"/>
  <c r="M30" i="20" l="1"/>
  <c r="P30" i="20"/>
  <c r="Q30" i="20" s="1"/>
  <c r="P34" i="18"/>
  <c r="Q34" i="18" s="1"/>
  <c r="M29" i="20"/>
  <c r="M34" i="18"/>
  <c r="K34" i="20" s="1"/>
  <c r="K32" i="18"/>
  <c r="M31" i="18"/>
  <c r="K31" i="20" s="1"/>
  <c r="Q58" i="13"/>
  <c r="Q96" i="10"/>
  <c r="Q95" i="10" s="1"/>
  <c r="Q75" i="10"/>
  <c r="Q12" i="13"/>
  <c r="P12" i="14"/>
  <c r="N77" i="20"/>
  <c r="P80" i="20"/>
  <c r="K22" i="8"/>
  <c r="O25" i="6"/>
  <c r="P28" i="6"/>
  <c r="P29" i="14"/>
  <c r="J102" i="8"/>
  <c r="M6" i="8" s="1"/>
  <c r="O17" i="6"/>
  <c r="P17" i="6" s="1"/>
  <c r="M17" i="6"/>
  <c r="O32" i="18"/>
  <c r="Q102" i="20"/>
  <c r="Q97" i="20" s="1"/>
  <c r="K36" i="8"/>
  <c r="P25" i="20"/>
  <c r="Q25" i="20" s="1"/>
  <c r="P25" i="18"/>
  <c r="Q25" i="18" s="1"/>
  <c r="P25" i="16"/>
  <c r="Q25" i="16" s="1"/>
  <c r="P25" i="14"/>
  <c r="Q25" i="14" s="1"/>
  <c r="Q25" i="13"/>
  <c r="P25" i="10"/>
  <c r="Q25" i="10" s="1"/>
  <c r="P24" i="8"/>
  <c r="Q24" i="6"/>
  <c r="K29" i="8"/>
  <c r="Q64" i="18"/>
  <c r="Q59" i="18" s="1"/>
  <c r="P59" i="18"/>
  <c r="O35" i="6"/>
  <c r="P36" i="6"/>
  <c r="K30" i="8"/>
  <c r="P42" i="14"/>
  <c r="Q63" i="14"/>
  <c r="Q58" i="14" s="1"/>
  <c r="K28" i="8"/>
  <c r="J111" i="10"/>
  <c r="M6" i="10" s="1"/>
  <c r="K21" i="8"/>
  <c r="K24" i="8"/>
  <c r="P29" i="8"/>
  <c r="Q29" i="8" s="1"/>
  <c r="Q29" i="6"/>
  <c r="Q47" i="20"/>
  <c r="Q42" i="20" s="1"/>
  <c r="P29" i="18"/>
  <c r="K20" i="8"/>
  <c r="P23" i="20"/>
  <c r="Q23" i="20" s="1"/>
  <c r="P23" i="18"/>
  <c r="Q23" i="18" s="1"/>
  <c r="P23" i="16"/>
  <c r="Q23" i="16" s="1"/>
  <c r="P23" i="14"/>
  <c r="Q23" i="14" s="1"/>
  <c r="Q23" i="13"/>
  <c r="P22" i="8"/>
  <c r="Q22" i="6"/>
  <c r="P21" i="20"/>
  <c r="Q21" i="20" s="1"/>
  <c r="P21" i="18"/>
  <c r="Q21" i="18" s="1"/>
  <c r="P21" i="16"/>
  <c r="Q21" i="16" s="1"/>
  <c r="P21" i="14"/>
  <c r="Q21" i="14" s="1"/>
  <c r="Q21" i="13"/>
  <c r="P20" i="8"/>
  <c r="Q20" i="6"/>
  <c r="L33" i="20"/>
  <c r="L33" i="18"/>
  <c r="L33" i="16"/>
  <c r="M33" i="16" s="1"/>
  <c r="L33" i="14"/>
  <c r="L33" i="13"/>
  <c r="L33" i="10"/>
  <c r="N72" i="20"/>
  <c r="P74" i="20"/>
  <c r="O43" i="13"/>
  <c r="P43" i="13" s="1"/>
  <c r="P41" i="13" s="1"/>
  <c r="Q47" i="18"/>
  <c r="Q42" i="18" s="1"/>
  <c r="P42" i="18"/>
  <c r="P22" i="20"/>
  <c r="Q22" i="20" s="1"/>
  <c r="P22" i="18"/>
  <c r="Q22" i="18" s="1"/>
  <c r="P22" i="16"/>
  <c r="Q22" i="16" s="1"/>
  <c r="P22" i="14"/>
  <c r="Q22" i="14" s="1"/>
  <c r="Q22" i="13"/>
  <c r="P21" i="8"/>
  <c r="Q21" i="6"/>
  <c r="Q11" i="6"/>
  <c r="O32" i="13"/>
  <c r="Q32" i="13" s="1"/>
  <c r="P29" i="20"/>
  <c r="K18" i="8"/>
  <c r="K23" i="8"/>
  <c r="K16" i="8"/>
  <c r="P13" i="10"/>
  <c r="N11" i="10"/>
  <c r="O32" i="20"/>
  <c r="P30" i="8"/>
  <c r="Q30" i="8" s="1"/>
  <c r="Q30" i="6"/>
  <c r="Q75" i="13"/>
  <c r="Q66" i="8"/>
  <c r="O32" i="10"/>
  <c r="P32" i="10" s="1"/>
  <c r="Q32" i="10" s="1"/>
  <c r="P19" i="20"/>
  <c r="Q19" i="20" s="1"/>
  <c r="P19" i="18"/>
  <c r="Q19" i="18" s="1"/>
  <c r="P19" i="16"/>
  <c r="Q19" i="16" s="1"/>
  <c r="P19" i="14"/>
  <c r="Q19" i="14" s="1"/>
  <c r="Q19" i="13"/>
  <c r="P18" i="8"/>
  <c r="Q18" i="6"/>
  <c r="P24" i="20"/>
  <c r="Q24" i="20" s="1"/>
  <c r="P24" i="18"/>
  <c r="Q24" i="18" s="1"/>
  <c r="P24" i="16"/>
  <c r="Q24" i="16" s="1"/>
  <c r="P24" i="14"/>
  <c r="Q24" i="14" s="1"/>
  <c r="Q24" i="13"/>
  <c r="P23" i="8"/>
  <c r="Q23" i="6"/>
  <c r="Q45" i="16"/>
  <c r="Q41" i="16" s="1"/>
  <c r="P41" i="16"/>
  <c r="Q65" i="20"/>
  <c r="Q60" i="20" s="1"/>
  <c r="P60" i="20"/>
  <c r="P17" i="20"/>
  <c r="Q17" i="20" s="1"/>
  <c r="P17" i="18"/>
  <c r="Q17" i="18" s="1"/>
  <c r="P17" i="16"/>
  <c r="Q17" i="16" s="1"/>
  <c r="P17" i="14"/>
  <c r="Q17" i="14" s="1"/>
  <c r="P16" i="8"/>
  <c r="Q16" i="6"/>
  <c r="M19" i="6"/>
  <c r="O19" i="6"/>
  <c r="P19" i="6" s="1"/>
  <c r="P29" i="16"/>
  <c r="P29" i="10"/>
  <c r="N11" i="8"/>
  <c r="P13" i="8"/>
  <c r="O32" i="14"/>
  <c r="P32" i="14" s="1"/>
  <c r="Q32" i="14" s="1"/>
  <c r="P16" i="16"/>
  <c r="P14" i="6"/>
  <c r="Q15" i="6"/>
  <c r="Q63" i="16"/>
  <c r="Q58" i="16" s="1"/>
  <c r="P58" i="16"/>
  <c r="Q67" i="10"/>
  <c r="Q65" i="10" s="1"/>
  <c r="O27" i="10"/>
  <c r="P27" i="10" s="1"/>
  <c r="Q27" i="10" s="1"/>
  <c r="M27" i="10"/>
  <c r="P14" i="10"/>
  <c r="O11" i="10"/>
  <c r="O32" i="16"/>
  <c r="O14" i="6"/>
  <c r="O102" i="6" s="1"/>
  <c r="O6" i="6" s="1"/>
  <c r="O42" i="10"/>
  <c r="M42" i="10"/>
  <c r="O37" i="13"/>
  <c r="Q37" i="13" s="1"/>
  <c r="Q70" i="13"/>
  <c r="J111" i="13"/>
  <c r="M6" i="13" s="1"/>
  <c r="M34" i="20" l="1"/>
  <c r="P34" i="20"/>
  <c r="Q34" i="20" s="1"/>
  <c r="K33" i="18"/>
  <c r="N28" i="18" s="1"/>
  <c r="P32" i="18"/>
  <c r="Q32" i="18" s="1"/>
  <c r="M33" i="18"/>
  <c r="K33" i="20" s="1"/>
  <c r="M31" i="20"/>
  <c r="P31" i="20"/>
  <c r="Q31" i="20" s="1"/>
  <c r="M32" i="18"/>
  <c r="K32" i="20" s="1"/>
  <c r="P32" i="16"/>
  <c r="Q32" i="16" s="1"/>
  <c r="Q43" i="13"/>
  <c r="Q41" i="13" s="1"/>
  <c r="Q21" i="8"/>
  <c r="P21" i="10"/>
  <c r="Q21" i="10" s="1"/>
  <c r="Q22" i="8"/>
  <c r="P22" i="10"/>
  <c r="Q22" i="10" s="1"/>
  <c r="Q18" i="8"/>
  <c r="Q20" i="8"/>
  <c r="P20" i="10"/>
  <c r="Q20" i="10" s="1"/>
  <c r="Q24" i="8"/>
  <c r="P24" i="10"/>
  <c r="Q24" i="10" s="1"/>
  <c r="Q16" i="8"/>
  <c r="P16" i="10"/>
  <c r="Q23" i="8"/>
  <c r="P23" i="10"/>
  <c r="Q23" i="10" s="1"/>
  <c r="P12" i="16"/>
  <c r="Q12" i="14"/>
  <c r="Q14" i="10"/>
  <c r="P11" i="13"/>
  <c r="O33" i="20"/>
  <c r="Q42" i="14"/>
  <c r="Q41" i="14" s="1"/>
  <c r="P25" i="6"/>
  <c r="Q28" i="6"/>
  <c r="Q25" i="6" s="1"/>
  <c r="P16" i="20"/>
  <c r="N15" i="20"/>
  <c r="Q29" i="20"/>
  <c r="Q29" i="14"/>
  <c r="Q13" i="13"/>
  <c r="P16" i="18"/>
  <c r="K19" i="8"/>
  <c r="Q16" i="13"/>
  <c r="P35" i="6"/>
  <c r="Q36" i="6"/>
  <c r="Q35" i="6" s="1"/>
  <c r="Q29" i="10"/>
  <c r="Q13" i="10"/>
  <c r="Q11" i="10" s="1"/>
  <c r="P11" i="10"/>
  <c r="Q74" i="20"/>
  <c r="Q72" i="20" s="1"/>
  <c r="P72" i="20"/>
  <c r="P18" i="20"/>
  <c r="Q18" i="20" s="1"/>
  <c r="P18" i="18"/>
  <c r="Q18" i="18" s="1"/>
  <c r="P18" i="14"/>
  <c r="Q18" i="14" s="1"/>
  <c r="Q18" i="13"/>
  <c r="P18" i="10"/>
  <c r="Q18" i="10" s="1"/>
  <c r="P17" i="8"/>
  <c r="Q17" i="6"/>
  <c r="Q14" i="6" s="1"/>
  <c r="Q102" i="6" s="1"/>
  <c r="Q29" i="16"/>
  <c r="P77" i="20"/>
  <c r="Q80" i="20"/>
  <c r="Q77" i="20" s="1"/>
  <c r="O33" i="16"/>
  <c r="P33" i="16" s="1"/>
  <c r="Q33" i="16" s="1"/>
  <c r="P15" i="8"/>
  <c r="O28" i="16"/>
  <c r="O111" i="16" s="1"/>
  <c r="O6" i="16" s="1"/>
  <c r="O33" i="10"/>
  <c r="Q29" i="18"/>
  <c r="P42" i="10"/>
  <c r="Q13" i="8"/>
  <c r="Q11" i="8" s="1"/>
  <c r="P11" i="8"/>
  <c r="O33" i="13"/>
  <c r="Q33" i="13" s="1"/>
  <c r="Q28" i="13" s="1"/>
  <c r="O33" i="18"/>
  <c r="Q17" i="13"/>
  <c r="K17" i="8"/>
  <c r="P16" i="14"/>
  <c r="O41" i="13"/>
  <c r="Q16" i="16"/>
  <c r="P20" i="20"/>
  <c r="Q20" i="20" s="1"/>
  <c r="P20" i="18"/>
  <c r="Q20" i="18" s="1"/>
  <c r="P20" i="16"/>
  <c r="Q20" i="16" s="1"/>
  <c r="P20" i="14"/>
  <c r="Q20" i="14" s="1"/>
  <c r="Q20" i="13"/>
  <c r="P19" i="8"/>
  <c r="Q19" i="6"/>
  <c r="O33" i="14"/>
  <c r="O28" i="13"/>
  <c r="M33" i="20" l="1"/>
  <c r="P33" i="18"/>
  <c r="Q33" i="18" s="1"/>
  <c r="Q28" i="18" s="1"/>
  <c r="P33" i="20"/>
  <c r="Q33" i="20" s="1"/>
  <c r="M32" i="20"/>
  <c r="P32" i="20"/>
  <c r="Q32" i="20" s="1"/>
  <c r="Q28" i="20" s="1"/>
  <c r="Q19" i="8"/>
  <c r="P19" i="10"/>
  <c r="Q19" i="10" s="1"/>
  <c r="Q17" i="8"/>
  <c r="P17" i="10"/>
  <c r="Q17" i="10" s="1"/>
  <c r="Q12" i="16"/>
  <c r="N12" i="18"/>
  <c r="P12" i="18" s="1"/>
  <c r="P13" i="14"/>
  <c r="N11" i="14"/>
  <c r="Q14" i="13"/>
  <c r="Q11" i="13" s="1"/>
  <c r="N11" i="13"/>
  <c r="N15" i="18"/>
  <c r="P15" i="20"/>
  <c r="Q16" i="20"/>
  <c r="Q15" i="20" s="1"/>
  <c r="P33" i="10"/>
  <c r="O111" i="10"/>
  <c r="O6" i="10" s="1"/>
  <c r="Q16" i="10"/>
  <c r="Q15" i="10" s="1"/>
  <c r="Q15" i="13"/>
  <c r="Q16" i="18"/>
  <c r="Q15" i="18" s="1"/>
  <c r="P15" i="18"/>
  <c r="P102" i="6"/>
  <c r="P33" i="14"/>
  <c r="O111" i="14"/>
  <c r="O6" i="14" s="1"/>
  <c r="N15" i="10"/>
  <c r="N111" i="10" s="1"/>
  <c r="P111" i="13"/>
  <c r="Q42" i="10"/>
  <c r="Q41" i="10" s="1"/>
  <c r="P14" i="8"/>
  <c r="Q15" i="8"/>
  <c r="Q14" i="8" s="1"/>
  <c r="N14" i="8"/>
  <c r="N15" i="13"/>
  <c r="N25" i="8"/>
  <c r="P28" i="8"/>
  <c r="O111" i="13"/>
  <c r="O6" i="13" s="1"/>
  <c r="N15" i="16"/>
  <c r="P18" i="16"/>
  <c r="O28" i="18"/>
  <c r="O113" i="18" s="1"/>
  <c r="O6" i="18" s="1"/>
  <c r="Q28" i="16"/>
  <c r="O28" i="20"/>
  <c r="O114" i="20" s="1"/>
  <c r="O6" i="20" s="1"/>
  <c r="N35" i="8"/>
  <c r="P36" i="8"/>
  <c r="Q16" i="14"/>
  <c r="Q15" i="14" s="1"/>
  <c r="N15" i="14"/>
  <c r="P28" i="16"/>
  <c r="P28" i="18" l="1"/>
  <c r="N28" i="20"/>
  <c r="P28" i="20"/>
  <c r="Q12" i="18"/>
  <c r="N12" i="20"/>
  <c r="P12" i="20" s="1"/>
  <c r="Q12" i="20" s="1"/>
  <c r="N111" i="14"/>
  <c r="N111" i="13"/>
  <c r="Q13" i="14"/>
  <c r="Q11" i="14" s="1"/>
  <c r="Q111" i="13"/>
  <c r="Q18" i="16"/>
  <c r="Q15" i="16" s="1"/>
  <c r="P15" i="16"/>
  <c r="Q33" i="10"/>
  <c r="Q28" i="10" s="1"/>
  <c r="Q111" i="10" s="1"/>
  <c r="P111" i="10"/>
  <c r="P35" i="8"/>
  <c r="Q36" i="8"/>
  <c r="Q35" i="8" s="1"/>
  <c r="Q28" i="8"/>
  <c r="Q25" i="8" s="1"/>
  <c r="P25" i="8"/>
  <c r="P102" i="8" s="1"/>
  <c r="N102" i="8"/>
  <c r="Q33" i="14"/>
  <c r="Q28" i="14" s="1"/>
  <c r="Q111" i="14" l="1"/>
  <c r="P13" i="16"/>
  <c r="N11" i="16"/>
  <c r="N111" i="16" s="1"/>
  <c r="P111" i="14"/>
  <c r="Q102" i="8"/>
  <c r="Q13" i="16" l="1"/>
  <c r="Q11" i="16" s="1"/>
  <c r="Q111" i="16" s="1"/>
  <c r="P11" i="16"/>
  <c r="P111" i="16" s="1"/>
  <c r="P13" i="18" l="1"/>
  <c r="N11" i="18"/>
  <c r="N113" i="18" s="1"/>
  <c r="P11" i="18" l="1"/>
  <c r="P113" i="18" s="1"/>
  <c r="Q13" i="18"/>
  <c r="Q11" i="18" s="1"/>
  <c r="Q113" i="18" s="1"/>
  <c r="P13" i="20" l="1"/>
  <c r="N11" i="20"/>
  <c r="N114" i="20" s="1"/>
  <c r="P11" i="20" l="1"/>
  <c r="Q13" i="20"/>
  <c r="Q11" i="20" s="1"/>
  <c r="Q114" i="20" s="1"/>
</calcChain>
</file>

<file path=xl/sharedStrings.xml><?xml version="1.0" encoding="utf-8"?>
<sst xmlns="http://schemas.openxmlformats.org/spreadsheetml/2006/main" count="15988" uniqueCount="567">
  <si>
    <t>Boletim de Medição 01</t>
  </si>
  <si>
    <t>OBRA: REFORMA E AMPLIAÇÃO DA ESCOLA MARIA MARQUES DE SOUSA TAVARES, NO MUNICÍPIO DE SOUSA/PB</t>
  </si>
  <si>
    <t>PERÍODO DA MEDIÇÃO:</t>
  </si>
  <si>
    <r>
      <rPr>
        <b/>
        <sz val="9"/>
        <rFont val="Arial"/>
        <charset val="134"/>
      </rPr>
      <t xml:space="preserve">Referências:
</t>
    </r>
    <r>
      <rPr>
        <sz val="9"/>
        <rFont val="Arial MT"/>
        <charset val="134"/>
      </rPr>
      <t>SINAPI-PB - 05/2022</t>
    </r>
  </si>
  <si>
    <t xml:space="preserve">Valor da Obra (R$)
</t>
  </si>
  <si>
    <t>VALOR DESTA MEDIÇÃO</t>
  </si>
  <si>
    <t>09/01/2023 A 24/02/2023</t>
  </si>
  <si>
    <t>BDI: 25,22%</t>
  </si>
  <si>
    <r>
      <rPr>
        <b/>
        <sz val="9"/>
        <rFont val="Arial"/>
        <charset val="134"/>
      </rPr>
      <t>Item</t>
    </r>
  </si>
  <si>
    <r>
      <rPr>
        <b/>
        <sz val="9"/>
        <rFont val="Arial"/>
        <charset val="134"/>
      </rPr>
      <t>Discriminação dos Serviços</t>
    </r>
  </si>
  <si>
    <r>
      <rPr>
        <b/>
        <sz val="9"/>
        <rFont val="Arial"/>
        <charset val="134"/>
      </rPr>
      <t>Unid.</t>
    </r>
  </si>
  <si>
    <r>
      <rPr>
        <b/>
        <sz val="9"/>
        <rFont val="Arial"/>
        <charset val="134"/>
      </rPr>
      <t>Quant.</t>
    </r>
  </si>
  <si>
    <t>P. Unit. s/ BDI</t>
  </si>
  <si>
    <t>P. Unit. c/ BDI</t>
  </si>
  <si>
    <r>
      <rPr>
        <b/>
        <sz val="9"/>
        <rFont val="Arial"/>
        <charset val="134"/>
      </rPr>
      <t>Código</t>
    </r>
  </si>
  <si>
    <r>
      <rPr>
        <b/>
        <sz val="9"/>
        <rFont val="Arial"/>
        <charset val="134"/>
      </rPr>
      <t>Fonte</t>
    </r>
  </si>
  <si>
    <r>
      <rPr>
        <b/>
        <sz val="9"/>
        <rFont val="Arial"/>
        <charset val="134"/>
      </rPr>
      <t>Total s/ BDI</t>
    </r>
  </si>
  <si>
    <r>
      <rPr>
        <b/>
        <sz val="9"/>
        <rFont val="Arial"/>
        <charset val="134"/>
      </rPr>
      <t>Total c/BDI</t>
    </r>
  </si>
  <si>
    <t>EXECUTADO (QUANTIDADES)</t>
  </si>
  <si>
    <t>EXECUTADO (FINANCEIRO - R$)</t>
  </si>
  <si>
    <t>SALDO (R$)</t>
  </si>
  <si>
    <t>Acum. até período anterior</t>
  </si>
  <si>
    <t>Medido no Período</t>
  </si>
  <si>
    <t>Acum. Inclui. o período</t>
  </si>
  <si>
    <t>1.1</t>
  </si>
  <si>
    <t>SERVIÇOS PRELIMINARES</t>
  </si>
  <si>
    <t>1.1.1</t>
  </si>
  <si>
    <t>PLACA DE OBRA EM CHAPA DE AÇO GALVANIZADO [ADAPTADO SINAPI 74209/01]</t>
  </si>
  <si>
    <t>M2</t>
  </si>
  <si>
    <t>COMPOSIÇÃO</t>
  </si>
  <si>
    <t>1.1.2</t>
  </si>
  <si>
    <t>LOCACAO CONVENCIONAL DE OBRA, UTILIZANDO GABARITO DE TÁBUAS CORRIDAS PONTALETADAS A CADA 2,00M -  2 UTILIZAÇÕES. AF_10/2018</t>
  </si>
  <si>
    <t>M</t>
  </si>
  <si>
    <t xml:space="preserve"> 99059 </t>
  </si>
  <si>
    <t>SINAPI</t>
  </si>
  <si>
    <t>1.2</t>
  </si>
  <si>
    <t>FUNDAÇÃO</t>
  </si>
  <si>
    <t>1.2.1</t>
  </si>
  <si>
    <t>ESCAVAÇÃO MANUAL DE VALA COM PROFUNDIDADE MENOR OU IGUAL A 1,30 M. AF_02/2021</t>
  </si>
  <si>
    <t>m³</t>
  </si>
  <si>
    <t xml:space="preserve"> 93358 </t>
  </si>
  <si>
    <t>1.2.2</t>
  </si>
  <si>
    <t>PREPARO DE FUNDO DE VALA COM LARGURA MENOR QUE 1,5 M (ACERTO DO SOLO NATURAL). AF_08/2020</t>
  </si>
  <si>
    <t>m²</t>
  </si>
  <si>
    <t xml:space="preserve"> 101616 </t>
  </si>
  <si>
    <t>1.2.3</t>
  </si>
  <si>
    <t>LASTRO DE CONCRETO MAGRO, APLICADO EM PISOS, LAJES SOBRE SOLO OU RADIERS, ESPESSURA DE 5 CM. AF_07/2016</t>
  </si>
  <si>
    <t xml:space="preserve"> 95241 </t>
  </si>
  <si>
    <t>1.2.4</t>
  </si>
  <si>
    <t>FABRICAÇÃO, MONTAGEM E DESMONTAGEM DE FÔRMA PARA BLOCO DE COROAMENTO, EM MADEIRA SERRADA, E=25 MM, 4 UTILIZAÇÕES. AF_06/2017</t>
  </si>
  <si>
    <t xml:space="preserve"> 96534 </t>
  </si>
  <si>
    <t>1.2.5</t>
  </si>
  <si>
    <t>ARMAÇÃO DE BLOCO, VIGA BALDRAME E SAPATA UTILIZANDO AÇO CA-60 DE 5 MM - MONTAGEM. AF_06/2017</t>
  </si>
  <si>
    <t>KG</t>
  </si>
  <si>
    <t xml:space="preserve"> 96543 </t>
  </si>
  <si>
    <t>1.2.6</t>
  </si>
  <si>
    <t>ARMAÇÃO DE BLOCO, VIGA BALDRAME OU SAPATA UTILIZANDO AÇO CA-50 DE 8 MM - MONTAGEM. AF_06/2017</t>
  </si>
  <si>
    <t xml:space="preserve"> 96545 </t>
  </si>
  <si>
    <t>1.2.7</t>
  </si>
  <si>
    <t>ARMAÇÃO DE BLOCO, VIGA BALDRAME OU SAPATA UTILIZANDO AÇO CA-50 DE 10 MM - MONTAGEM. AF_06/2017</t>
  </si>
  <si>
    <t xml:space="preserve"> 96546 </t>
  </si>
  <si>
    <t>1.2.8</t>
  </si>
  <si>
    <t>ARMAÇÃO DE BLOCO, VIGA BALDRAME OU SAPATA UTILIZANDO AÇO CA-50 DE 12,5 MM - MONTAGEM. AF_06/2017</t>
  </si>
  <si>
    <t xml:space="preserve"> 96547 </t>
  </si>
  <si>
    <t>1.2.9</t>
  </si>
  <si>
    <t>CONCRETAGEM DE BLOCOS DE COROAMENTO E VIGAS BALDRAME, FCK 30 MPA, COM USO DE JERICA  LANÇAMENTO, ADENSAMENTO E ACABAMENTO. AF_06/2017</t>
  </si>
  <si>
    <t xml:space="preserve"> 96555 </t>
  </si>
  <si>
    <t>1.2.10</t>
  </si>
  <si>
    <t>IMPERMEABILIZAÇÃO DE SUPERFÍCIE COM ARGAMASSA POLIMÉRICA / MEMBRANA ACRÍLICA, 3 DEMÃOS. AF_06/2018</t>
  </si>
  <si>
    <t xml:space="preserve"> 98555 </t>
  </si>
  <si>
    <t>1.3</t>
  </si>
  <si>
    <t>ESTRUTURA</t>
  </si>
  <si>
    <t>1.3.1</t>
  </si>
  <si>
    <t>MONTAGEM E DESMONTAGEM DE FÔRMA DE VIGA, ESCORAMENTO METÁLICO, PÉ-DIREITO SIMPLES, EM CHAPA DE MADEIRA PLASTIFICADA, 18 UTILIZAÇÕES. AF_09/2020</t>
  </si>
  <si>
    <t xml:space="preserve"> 92480 </t>
  </si>
  <si>
    <t>1.3.2</t>
  </si>
  <si>
    <t>ARMAÇÃO DE PILAR OU VIGA DE UMA ESTRUTURA CONVENCIONAL DE CONCRETO ARMADO EM UM EDIFÍCIO DE MÚLTIPLOS PAVIMENTOS UTILIZANDO AÇO CA-50 DE 8,0 MM - MONTAGEM. AF_12/2015</t>
  </si>
  <si>
    <t xml:space="preserve"> 92761 </t>
  </si>
  <si>
    <t>1.3.3</t>
  </si>
  <si>
    <t>ARMAÇÃO DE PILAR OU VIGA DE UMA ESTRUTURA CONVENCIONAL DE CONCRETO ARMADO EM UM EDIFÍCIO DE MÚLTIPLOS PAVIMENTOS UTILIZANDO AÇO CA-60 DE 5,0 MM - MONTAGEM. AF_12/2015</t>
  </si>
  <si>
    <t xml:space="preserve"> 92759 </t>
  </si>
  <si>
    <t>1.3.4</t>
  </si>
  <si>
    <t>ARMAÇÃO DE PILAR OU VIGA DE UMA ESTRUTURA CONVENCIONAL DE CONCRETO ARMADO EM UMA EDIFICAÇÃO TÉRREA OU SOBRADO UTILIZANDO AÇO CA-50 DE 10,0 MM - MONTAGEM. AF_12/2015</t>
  </si>
  <si>
    <t xml:space="preserve"> 92778 </t>
  </si>
  <si>
    <t>1.3.5</t>
  </si>
  <si>
    <t>ARMAÇÃO DE PILAR OU VIGA DE UMA ESTRUTURA CONVENCIONAL DE CONCRETO ARMADO EM UMA EDIFICAÇÃO TÉRREA OU SOBRADO UTILIZANDO AÇO CA-50 DE 12,5 MM - MONTAGEM. AF_12/2015</t>
  </si>
  <si>
    <t xml:space="preserve"> 92779 </t>
  </si>
  <si>
    <t>1.3.6</t>
  </si>
  <si>
    <t>MONTAGEM E DESMONTAGEM DE FÔRMA DE PILARES RETANGULARES E ESTRUTURAS SIMILARES, PÉ-DIREITO SIMPLES, EM CHAPA DE MADEIRA COMPENSADA RESINADA, 8 UTILIZAÇÕES. AF_09/2020</t>
  </si>
  <si>
    <t xml:space="preserve"> 92427 </t>
  </si>
  <si>
    <t>1.3.7</t>
  </si>
  <si>
    <t>ARMAÇÃO DE LAJE DE UMA ESTRUTURA CONVENCIONAL DE CONCRETO ARMADO EM UM EDIFÍCIO DE MÚLTIPLOS PAVIMENTOS UTILIZANDO AÇO CA-60 DE 5,0 MM - MONTAGEM. AF_12/2015</t>
  </si>
  <si>
    <t xml:space="preserve"> 92768 </t>
  </si>
  <si>
    <t>1.3.8</t>
  </si>
  <si>
    <t>FABRICAÇÃO DE FÔRMA PARA LAJES, EM CHAPA DE MADEIRA COMPENSADA RESINADA, E = 17 MM. AF_09/2020</t>
  </si>
  <si>
    <t xml:space="preserve"> 92267 </t>
  </si>
  <si>
    <t>1.3.9</t>
  </si>
  <si>
    <t>CONCRETAGEM DE VIGAS E LAJES, FCK=25 MPA, PARA LAJES MACIÇAS OU NERVURADAS COM USO DE BOMBA - LANÇAMENTO, ADENSAMENTO E ACABAMENTO. AF_02/2022</t>
  </si>
  <si>
    <t xml:space="preserve"> 103675 </t>
  </si>
  <si>
    <t>1.4</t>
  </si>
  <si>
    <t>ALVENARIA</t>
  </si>
  <si>
    <t>1.4.1</t>
  </si>
  <si>
    <t>ALVENARIA DE VEDAÇÃO DE BLOCOS CERÂMICOS FURADOS NA HORIZONTAL DE 9X14X19 CM (ESPESSURA 9 CM) E ARGAMASSA DE ASSENTAMENTO COM PREPARO EM BETONEIRA. AF_12/2021</t>
  </si>
  <si>
    <t xml:space="preserve"> 103332 </t>
  </si>
  <si>
    <t>1.5</t>
  </si>
  <si>
    <t>REVESTIMENTOS</t>
  </si>
  <si>
    <t>1.5.1</t>
  </si>
  <si>
    <t>CHAPISCO APLICADO EM ALVENARIA (COM PRESENÇA DE VÃOS) E ESTRUTURAS DE CONCRETO DE FACHADA, COM COLHER DE PEDREIRO.  ARGAMASSA TRAÇO 1:3 COM PREPARO EM BETONEIRA 400L. AF_06/2014</t>
  </si>
  <si>
    <t xml:space="preserve"> 87905 </t>
  </si>
  <si>
    <t>1.5.2</t>
  </si>
  <si>
    <t>EMBOÇO OU MASSA ÚNICA EM ARGAMASSA TRAÇO 1:2:8, PREPARO MECÂNICO COM BETONEIRA 400 L, APLICADA MANUALMENTE EM PANOS CEGOS DE FACHADA (SEM PRESENÇA DE VÃOS), ESPESSURA DE 25 MM. AF_06/2014</t>
  </si>
  <si>
    <t xml:space="preserve"> 87792 </t>
  </si>
  <si>
    <t>1.5.3</t>
  </si>
  <si>
    <t>REVESTIMENTO CERÂMICO PARA PAREDES COM PLACAS TIPO ESMALTADA EXTRA DE DIMENSÕES 10X10 CM</t>
  </si>
  <si>
    <t>1.5.4</t>
  </si>
  <si>
    <t>REVESTIMENTO CERÂMICO PARA PAREDES INTERNAS COM PLACAS TIPO ESMALTADA PADRÃO POPULAR DE DIMENSÕES 20X20 CM, ARGAMASSA TIPO AC I, APLICADAS EM AMBIENTES DE ÁREA MAIOR QUE 5 M2 NA ALTURA INTEIRA DAS PAREDES. AF_06/2014</t>
  </si>
  <si>
    <t xml:space="preserve"> 93393 </t>
  </si>
  <si>
    <t>1.5.5</t>
  </si>
  <si>
    <t>TEXTURA ACRÍLICA, APLICAÇÃO MANUAL EM PAREDE, UMA DEMÃO. AF_09/2016</t>
  </si>
  <si>
    <t xml:space="preserve"> 95305 </t>
  </si>
  <si>
    <t>1.5.6</t>
  </si>
  <si>
    <t>APLICAÇÃO MANUAL DE FUNDO SELADOR ACRÍLICO EM PANOS COM PRESENÇA DE VÃOS DE EDIFÍCIOS DE MÚLTIPLOS PAVIMENTOS. AF_06/2014</t>
  </si>
  <si>
    <t xml:space="preserve"> 88411 </t>
  </si>
  <si>
    <t>1.5.7</t>
  </si>
  <si>
    <t>APLICAÇÃO MANUAL DE PINTURA COM TINTA LÁTEX ACRÍLICA EM PAREDES, DUAS DEMÃOS. AF_06/2014</t>
  </si>
  <si>
    <t xml:space="preserve"> 88489 </t>
  </si>
  <si>
    <t>1.5.8</t>
  </si>
  <si>
    <t>FORRO EM PLACAS DE GESSO, PARA AMBIENTES COMERCIAIS. AF_05/2017_P</t>
  </si>
  <si>
    <t xml:space="preserve"> 96113 </t>
  </si>
  <si>
    <t>1.5.9</t>
  </si>
  <si>
    <t>APLICAÇÃO DE FUNDO SELADOR ACRÍLICO EM TETO, UMA DEMÃO. AF_06/2014</t>
  </si>
  <si>
    <t xml:space="preserve"> 88484 </t>
  </si>
  <si>
    <t>1.5.10</t>
  </si>
  <si>
    <t>APLICAÇÃO MANUAL DE PINTURA COM TINTA LÁTEX ACRÍLICA EM TETO, DUAS DEMÃOS. AF_06/2014</t>
  </si>
  <si>
    <t xml:space="preserve"> 88488 </t>
  </si>
  <si>
    <t>1.5.11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</si>
  <si>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</si>
  <si>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 xml:space="preserve"> 94438 </t>
  </si>
  <si>
    <t>1.5.12</t>
  </si>
  <si>
    <t>APLICAÇÃO MANUAL DE MASSA ACRÍLICA EM PAREDES EXTERNAS DE CASAS, DUAS DEMÃOS. AF_05/2017</t>
  </si>
  <si>
    <t xml:space="preserve"> 96135 </t>
  </si>
  <si>
    <t>1.5.13</t>
  </si>
  <si>
    <t>EXECUÇÃO DE PASSEIO (CALÇADA) OU PISO DE CONCRETO COM CONCRETO MOLDADO IN LOCO, USINADO, ACABAMENTO CONVENCIONAL, ESPESSURA 8 CM, ARMADO. AF_07/2016</t>
  </si>
  <si>
    <t xml:space="preserve"> 94995 </t>
  </si>
  <si>
    <t>1.6</t>
  </si>
  <si>
    <t>ESQUADRIAS</t>
  </si>
  <si>
    <t>1.6.1</t>
  </si>
  <si>
    <t>PORTA EM ALUMÍNIO DE ABRIR TIPO VENEZIANA COM GUARNIÇÃO, FIXAÇÃO COM PARAFUSOS - FORNECIMENTO E INSTALAÇÃO. AF_12/2019</t>
  </si>
  <si>
    <t xml:space="preserve"> 91341 </t>
  </si>
  <si>
    <t>1.6.2</t>
  </si>
  <si>
    <t>KIT DE PORTA DE MADEIRA FRISADA, SEMI-OCA (LEVE OU MÉDIA), PADRÃO MÉDIO, 80X210CM, ESPESSURA DE 3,5CM, ITENS INCLUSOS: DOBRADIÇAS, MONTAGEM E INSTALAÇÃO DO BATENTE, SEM FECHADURA - FORNECIMENTO E INSTALAÇÃO. AF_12/2019</t>
  </si>
  <si>
    <t>UN</t>
  </si>
  <si>
    <t xml:space="preserve"> 91332 </t>
  </si>
  <si>
    <t>1.6.3</t>
  </si>
  <si>
    <t>JANELA DE ALUMÍNIO DE CORRER COM 2 FOLHAS PARA VIDROS, COM VIDROS, BATENTE, ACABAMENTO COM ACETATO OU BRILHANTE E FERRAGENS. EXCLUSIVE ALIZAR E CONTRAMARCO. FORNECIMENTO E INSTALAÇÃO. AF_12/2019</t>
  </si>
  <si>
    <t xml:space="preserve"> 94570 </t>
  </si>
  <si>
    <t>1.6.4</t>
  </si>
  <si>
    <t>DIVISORIA SANITÁRIA, TIPO CABINE, EM GRANITO CINZA POLIDO, ESP = 3CM, ASSENTADO COM ARGAMASSA COLANTE AC III-E, EXCLUSIVE FERRAGENS. AF_01/2021</t>
  </si>
  <si>
    <t xml:space="preserve"> 102253 </t>
  </si>
  <si>
    <t>1.7</t>
  </si>
  <si>
    <t>LOUÇAS E METAIS</t>
  </si>
  <si>
    <t>1.7.1</t>
  </si>
  <si>
    <t>VASO SANITÁRIO SIFONADO COM CAIXA ACOPLADA LOUÇA BRANCA - PADRÃO MÉDIO, INCLUSO ENGATE FLEXÍVEL EM METAL CROMADO, 1/2  X 40CM - FORNECIMENTO E INSTALAÇÃO. AF_01/2020</t>
  </si>
  <si>
    <t xml:space="preserve"> 86932 </t>
  </si>
  <si>
    <t>1.7.2</t>
  </si>
  <si>
    <t>CUBA DE EMBUTIR OVAL EM LOUÇA BRANCA, 35 X 50CM OU EQUIVALENTE, INCLUSO VÁLVULA E SIFÃO TIPO GARRAFA EM METAL CROMADO - FORNECIMENTO E INSTALAÇÃO. AF_01/2020</t>
  </si>
  <si>
    <t xml:space="preserve"> 86938 </t>
  </si>
  <si>
    <t>1.7.3</t>
  </si>
  <si>
    <t>BANCADA DE GRANITO VERDE UBATUBA - FORNECIMENTO E INSTALAÇÃO [ ADAPTADO SINAPI 86888]</t>
  </si>
  <si>
    <t>1.7.4</t>
  </si>
  <si>
    <t>TORNEIRA CROMADA DE MESA, 1/2 OU 3/4, PARA LAVATÓRIO, PADRÃO POPULAR - FORNECIMENTO E INSTALAÇÃO. AF_01/2020</t>
  </si>
  <si>
    <t xml:space="preserve"> 86906 </t>
  </si>
  <si>
    <t>1.8</t>
  </si>
  <si>
    <t>COBERTA</t>
  </si>
  <si>
    <t>1.8.1</t>
  </si>
  <si>
    <t>TELHAMENTO COM TELHA ONDULADA DE FIBROCIMENTO E = 6 MM, COM RECOBRIMENTO LATERAL DE 1 1/4 DE ONDA PARA TELHADO COM INCLINAÇÃO MÁXIMA DE 10°, COM ATÉ 2 ÁGUAS, INCLUSO IÇAMENTO. AF_07/2019</t>
  </si>
  <si>
    <t xml:space="preserve"> 94210 </t>
  </si>
  <si>
    <t>1.8.2</t>
  </si>
  <si>
    <t>RUFO EM FIBROCIMENTO PARA TELHA ONDULADA E = 6 MM, ABA DE 26 CM, INCLUSO TRANSPORTE VERTICAL, EXCETO CONTRARRUFO. AF_07/2019</t>
  </si>
  <si>
    <t xml:space="preserve"> 100435 </t>
  </si>
  <si>
    <t>1.8.3</t>
  </si>
  <si>
    <t>CALHA EM CHAPA DE AÇO GALVANIZADO NÚMERO 24, DESENVOLVIMENTO DE 50 CM, INCLUSO TRANSPORTE VERTICAL. AF_07/2019</t>
  </si>
  <si>
    <t xml:space="preserve"> 94228 </t>
  </si>
  <si>
    <t>1.8.4</t>
  </si>
  <si>
    <t>TRAMA DE AÇO COMPOSTA POR TERÇAS PARA TELHADOS DE ATÉ 2 ÁGUAS PARA TELHA ESTRUTURAL DE FIBROCIMENTO, INCLUSO TRANSPORTE VERTICAL. AF_07/2019</t>
  </si>
  <si>
    <t xml:space="preserve"> 92581 </t>
  </si>
  <si>
    <t>1.9</t>
  </si>
  <si>
    <t>INSTALAÇÕES ELÉTRICAS</t>
  </si>
  <si>
    <t>1.9.1</t>
  </si>
  <si>
    <t>CABO DE COBRE FLEXÍVEL ISOLADO, 1,5 MM², ANTI-CHAMA 0,6/1,0 KV, PARA CIRCUITOS TERMINAIS - FORNECIMENTO E INSTALAÇÃO. AF_12/2015</t>
  </si>
  <si>
    <t xml:space="preserve"> 91925 </t>
  </si>
  <si>
    <t>1.9.2</t>
  </si>
  <si>
    <t>CABO DE COBRE FLEXÍVEL ISOLADO, 2,5 MM², ANTI-CHAMA 0,6/1,0 KV, PARA CIRCUITOS TERMINAIS - FORNECIMENTO E INSTALAÇÃO. AF_12/2015</t>
  </si>
  <si>
    <t xml:space="preserve"> 91927 </t>
  </si>
  <si>
    <t>1.9.3</t>
  </si>
  <si>
    <t>CABO DE COBRE FLEXÍVEL ISOLADO, 16 MM², 0,6/1,0 KV, PARA REDE AÉREA DE DISTRIBUIÇÃO DE ENERGIA ELÉTRICA DE BAIXA TENSÃO - FORNECIMENTO E INSTALAÇÃO. AF_07/2020</t>
  </si>
  <si>
    <t xml:space="preserve"> 101561 </t>
  </si>
  <si>
    <t>1.9.4</t>
  </si>
  <si>
    <t>CAIXA DE PASSAGEM ELETRICA DE PAREDE, DE EMBUTIR, EM PVC, COM TAMPA APARAFUSADA, DIMENSOES 150 X 150 X *75* MM</t>
  </si>
  <si>
    <t xml:space="preserve"> 00039811 </t>
  </si>
  <si>
    <t>1.9.5</t>
  </si>
  <si>
    <t>CAIXA DE PASSAGEM ELETRICA DE PAREDE, DE EMBUTIR, EM PVC, COM TAMPA APARAFUSADA, DIMENSOES 120 X 120 X *75* MM</t>
  </si>
  <si>
    <t xml:space="preserve"> 00039810 </t>
  </si>
  <si>
    <t>1.9.6</t>
  </si>
  <si>
    <t>TOMADA MÉDIA DE EMBUTIR (2 MÓDULOS), 2P+T 10 A, INCLUINDO SUPORTE E PLACA - FORNECIMENTO E INSTALAÇÃO. AF_12/2015</t>
  </si>
  <si>
    <t xml:space="preserve"> 92004 </t>
  </si>
  <si>
    <t>1.9.7</t>
  </si>
  <si>
    <t>TOMADA MÉDIA DE EMBUTIR (1 MÓDULO), 2P+T 10 A, INCLUINDO SUPORTE E PLACA - FORNECIMENTO E INSTALAÇÃO. AF_12/2015</t>
  </si>
  <si>
    <t xml:space="preserve"> 91996 </t>
  </si>
  <si>
    <t>1.9.8</t>
  </si>
  <si>
    <t>INTERRUPTOR SIMPLES (3 MÓDULOS), 10A/250V, INCLUINDO SUPORTE E PLACA - FORNECIMENTO E INSTALAÇÃO. AF_12/2015</t>
  </si>
  <si>
    <t xml:space="preserve"> 91967 </t>
  </si>
  <si>
    <t>1.9.9</t>
  </si>
  <si>
    <t>INTERRUPTOR SIMPLES (2 MÓDULOS) COM 1 TOMADA DE EMBUTIR 2P+T 10 A,  INCLUINDO SUPORTE E PLACA - FORNECIMENTO E INSTALAÇÃO. AF_12/2015</t>
  </si>
  <si>
    <t xml:space="preserve"> 92027 </t>
  </si>
  <si>
    <t>1.9.10</t>
  </si>
  <si>
    <t>DISJUNTOR MONOPOLAR TIPO DIN, CORRENTE NOMINAL DE 10A - FORNECIMENTO E INSTALAÇÃO. AF_10/2020</t>
  </si>
  <si>
    <t xml:space="preserve"> 93653 </t>
  </si>
  <si>
    <t>1.9.11</t>
  </si>
  <si>
    <t>DISJUNTOR MONOPOLAR TIPO DIN, CORRENTE NOMINAL DE 16A - FORNECIMENTO E INSTALAÇÃO. AF_10/2020</t>
  </si>
  <si>
    <t xml:space="preserve"> 93654 </t>
  </si>
  <si>
    <t>1.9.12</t>
  </si>
  <si>
    <t>DISJUNTOR MONOPOLAR TIPO DIN, CORRENTE NOMINAL DE 40A - FORNECIMENTO E INSTALAÇÃO. AF_10/2020</t>
  </si>
  <si>
    <t xml:space="preserve"> 93658 </t>
  </si>
  <si>
    <t>1.9.13</t>
  </si>
  <si>
    <t>INTERRUPTOR BIPOLAR (1 MÓDULO), 10A/250V, INCLUINDO SUPORTE E PLACA - FORNECIMENTO E INSTALAÇÃO. AF_09/2017</t>
  </si>
  <si>
    <t xml:space="preserve"> 91981 </t>
  </si>
  <si>
    <t>1.9.14</t>
  </si>
  <si>
    <t>ELETRODUTO FLEXÍVEL CORRUGADO REFORÇADO, PVC, DN 32 MM (1"), PARA CIRCUITOS TERMINAIS, INSTALADO EM LAJE - FORNECIMENTO E INSTALAÇÃO. AF_12/2015</t>
  </si>
  <si>
    <t xml:space="preserve"> 91847 </t>
  </si>
  <si>
    <t>1.9.15</t>
  </si>
  <si>
    <t>ELETRODUTO FLEXÍVEL CORRUGADO REFORÇADO, PVC, DN 25 MM (3/4"), PARA CIRCUITOS TERMINAIS, INSTALADO EM LAJE - FORNECIMENTO E INSTALAÇÃO. AF_12/2015</t>
  </si>
  <si>
    <t xml:space="preserve"> 91845 </t>
  </si>
  <si>
    <t>1.9.16</t>
  </si>
  <si>
    <t>ELETRODUTO RÍGIDO ROSCÁVEL, PVC, DN 40 MM (1 1/4"), PARA CIRCUITOS TERMINAIS, INSTALADO EM FORRO - FORNECIMENTO E INSTALAÇÃO. AF_12/2015</t>
  </si>
  <si>
    <t xml:space="preserve"> 91865 </t>
  </si>
  <si>
    <t>1.9.17</t>
  </si>
  <si>
    <t>LÂMPADA TUBULAR LED DE 9/10 W, BASE G13 - FORNECIMENTO E INSTALAÇÃO. AF_02/2020_P</t>
  </si>
  <si>
    <t xml:space="preserve"> 100902 </t>
  </si>
  <si>
    <t>1.9.18</t>
  </si>
  <si>
    <t>LÂMPADA TUBULAR LED DE 18/20 W, BASE G13 - FORNECIMENTO E INSTALAÇÃO. AF_02/2020_P</t>
  </si>
  <si>
    <t xml:space="preserve"> 100903 </t>
  </si>
  <si>
    <t>1.9.19</t>
  </si>
  <si>
    <t>QUADRO DE DISTRIBUIÇÃO DE ENERGIA EM CHAPA DE AÇO GALVANIZADO, DE EMBUTIR, COM BARRAMENTO TRIFÁSICO, PARA 24 DISJUNTORES DIN 100A - FORNECIMENTO E INSTALAÇÃO. AF_10/2020</t>
  </si>
  <si>
    <t xml:space="preserve"> 101879 </t>
  </si>
  <si>
    <t>1.10</t>
  </si>
  <si>
    <t>INSTALAÇÕES HIDRÁULICAS</t>
  </si>
  <si>
    <t>1.10.1</t>
  </si>
  <si>
    <t>REGISTRO DE GAVETA BRUTO, LATÃO, ROSCÁVEL, 1", COM ACABAMENTO E CANOPLA CROMADOS - FORNECIMENTO E INSTALAÇÃO. AF_08/2021</t>
  </si>
  <si>
    <t xml:space="preserve"> 94792 </t>
  </si>
  <si>
    <t>1.10.2</t>
  </si>
  <si>
    <t>REGISTRO DE GAVETA BRUTO, LATÃO, ROSCÁVEL, 1/2", COM ACABAMENTO E CANOPLA CROMADOS - FORNECIMENTO E INSTALAÇÃO. AF_08/2021</t>
  </si>
  <si>
    <t xml:space="preserve"> 89986 </t>
  </si>
  <si>
    <t>1.10.3</t>
  </si>
  <si>
    <t>(COMPOSIÇÃO REPRESENTATIVA) DO SERVIÇO DE INSTALAÇÃO DE TUBOS DE PVC, SOLDÁVEL, ÁGUA FRIA, DN 20 MM (INSTALADO EM RAMAL, SUB-RAMAL OU RAMAL DE DISTRIBUIÇÃO), INCLUSIVE CONEXÕES, CORTES E FIXAÇÕES, PARA PRÉDIOS. AF_10/2015</t>
  </si>
  <si>
    <t xml:space="preserve"> 91784 </t>
  </si>
  <si>
    <t>1.10.4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</si>
  <si>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</si>
  <si>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 xml:space="preserve"> 91785 </t>
  </si>
  <si>
    <t>1.10.5</t>
  </si>
  <si>
    <t>BOMBA CENTRÍFUGA, MONOFÁSICA, 0,5 CV OU 0,49 HP, HM 6 A 20 M, Q 1,2 A 8,3 M3/H - FORNECIMENTO E INSTALAÇÃO. AF_12/2020</t>
  </si>
  <si>
    <t xml:space="preserve"> 102111 </t>
  </si>
  <si>
    <t>1.10.6</t>
  </si>
  <si>
    <t>CAIXA D´ÁGUA EM POLIÉSTER REFORÇADO COM FIBRA DE VIDRO, 5000 LITROS - FORNECIMENTO E INSTALAÇÃO. AF_06/2021</t>
  </si>
  <si>
    <t xml:space="preserve"> 102617 </t>
  </si>
  <si>
    <t>1.11</t>
  </si>
  <si>
    <t>PADRÃO DE MEDIÇÃO</t>
  </si>
  <si>
    <t>1.11.1</t>
  </si>
  <si>
    <t>CAIXA SIFONADA, PVC, DN 100 X 100 X 50 MM, JUNTA ELÁSTICA, FORNECIDA E INSTALADA EM RAMAL DE DESCARGA OU EM RAMAL DE ESGOTO SANITÁRIO. AF_12/2014</t>
  </si>
  <si>
    <t xml:space="preserve"> 89707 </t>
  </si>
  <si>
    <t>1.11.2</t>
  </si>
  <si>
    <t>CAIXA ENTERRADA HIDRÁULICA RETANGULAR EM ALVENARIA COM TIJOLOS CERÂMICOS MACIÇOS, DIMENSÕES INTERNAS: 0,6X0,6X0,6 M PARA REDE DE ESGOTO. AF_12/2020</t>
  </si>
  <si>
    <t xml:space="preserve"> 97902 </t>
  </si>
  <si>
    <t>1.11.3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</si>
  <si>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</si>
  <si>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 xml:space="preserve"> 91795 </t>
  </si>
  <si>
    <t>1.11.4</t>
  </si>
  <si>
    <t>RALO SIFONADO, PVC, DN 100 X 40 MM, JUNTA SOLDÁVEL, FORNECIDO E INSTALADO EM RAMAL DE DESCARGA OU EM RAMAL DE ESGOTO SANITÁRIO. AF_12/2014</t>
  </si>
  <si>
    <t xml:space="preserve"> 89709 </t>
  </si>
  <si>
    <t>1.11.5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</si>
  <si>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</si>
  <si>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 xml:space="preserve"> 91792 </t>
  </si>
  <si>
    <t>1.11.6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</si>
  <si>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</si>
  <si>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 xml:space="preserve"> 91793 </t>
  </si>
  <si>
    <t>1.11.7</t>
  </si>
  <si>
    <t>TERMINAL DE VENTILACAO, 50 MM, SERIE NORMAL, ESGOTO PREDIAL</t>
  </si>
  <si>
    <t xml:space="preserve"> 00039319 </t>
  </si>
  <si>
    <r>
      <rPr>
        <b/>
        <sz val="9"/>
        <rFont val="Arial"/>
        <charset val="134"/>
      </rPr>
      <t>Total</t>
    </r>
  </si>
  <si>
    <t>Obs.: A construtora está executando serviços que não constam na planilha, devido a falta destes itens na planilha orçamentária. Foi retificado o projeto estrutural da parte das salas de aula e aumentou o quantitativo. Vale ressaltar que no projeto e orçamento a fundação e a  viga baldrame foi considerada com concreto  c-30 Mpa. Foi solicitado ao município a contratação de uma empresa especializada para fazer ensaio de concreto e/ou verificação da resistência do mesmo. Até o momento, o município não disponibilizou, mas a empresa está devidamente ciente de que no momento da contratação ou a compra do equipamento para verificar a resistência dos pilares e vigas da obra supracitada, caso a resistência não seja alcançada, será glosado por completo o item e a mesma terá que apresentar um novo projeto adequando, ART de alteração de projeto e o Termo de Responsabilidade Técnica</t>
  </si>
  <si>
    <t>28 de fevereiro de 2023</t>
  </si>
  <si>
    <t>Boletim de Medição 02</t>
  </si>
  <si>
    <t>24/02/2023 A 03/05/2023</t>
  </si>
  <si>
    <t>03 de maio de 2023</t>
  </si>
  <si>
    <t>PREFEITURA MUNICIPAL DE SOUSA</t>
  </si>
  <si>
    <t>SECRETARIA DE PLANEJAMENTO</t>
  </si>
  <si>
    <t>MEMÓRIA DE CÁLCULO</t>
  </si>
  <si>
    <t>Obra :  REFORMA E AMPLIAÇÃO DA ESCOLA MARIA MARQUES DE SOUSA TAVARES, NO MUNICÍPIO DE SOUSA/PB</t>
  </si>
  <si>
    <t>Contratada: Formiga e Freitas Construções e Serviços LTDA</t>
  </si>
  <si>
    <t>Contrato: 764/2022</t>
  </si>
  <si>
    <t>Medição: 01/2023</t>
  </si>
  <si>
    <t>ETAPA: ETAPA GERAL</t>
  </si>
  <si>
    <t xml:space="preserve">SERVIÇOS PRELIMINARES </t>
  </si>
  <si>
    <t>largura</t>
  </si>
  <si>
    <t>altura</t>
  </si>
  <si>
    <t>Quantidade</t>
  </si>
  <si>
    <t>TOTAL</t>
  </si>
  <si>
    <t>=</t>
  </si>
  <si>
    <t>MEDIÇÃO ANTERIOR</t>
  </si>
  <si>
    <t>....................................................................................................</t>
  </si>
  <si>
    <t>NESTA MEDIÇÃO</t>
  </si>
  <si>
    <t>TOTAL ACUMULADO</t>
  </si>
  <si>
    <t xml:space="preserve">comprimento </t>
  </si>
  <si>
    <t>m</t>
  </si>
  <si>
    <t>Comprimento</t>
  </si>
  <si>
    <t>Largura</t>
  </si>
  <si>
    <t>Altura</t>
  </si>
  <si>
    <t>Sapata 1</t>
  </si>
  <si>
    <t>Sapata 2,3,4,5,12,14,21,30,32</t>
  </si>
  <si>
    <t>Sapata 6,7,8,10,11,13,17,18,19,20,22,23,26,27,29,31,34,35</t>
  </si>
  <si>
    <t>Sapata 9,15,16,24,25,28,33,36</t>
  </si>
  <si>
    <t>ESCAVAÇÃO MECANIZADA COM PROFUNDIDADE MENOR OU IGUAL A 1,30 M. AF_02/2021</t>
  </si>
  <si>
    <t>ADITAR</t>
  </si>
  <si>
    <t>A ADITAR</t>
  </si>
  <si>
    <t>Área</t>
  </si>
  <si>
    <t>Sapata e Pilares</t>
  </si>
  <si>
    <t>Viga Baldrame Prancha I</t>
  </si>
  <si>
    <t>Viga Baldrame Prancha II</t>
  </si>
  <si>
    <t>Área de aço</t>
  </si>
  <si>
    <t>kg</t>
  </si>
  <si>
    <t>Área do concreto</t>
  </si>
  <si>
    <t>Área da viga</t>
  </si>
  <si>
    <t>Viga Baldrame</t>
  </si>
  <si>
    <t>Área do aço</t>
  </si>
  <si>
    <t>Pilares do terreo</t>
  </si>
  <si>
    <t>Perimetro</t>
  </si>
  <si>
    <t>Medição: 02/2023</t>
  </si>
  <si>
    <t>Vigas terreo 1/3</t>
  </si>
  <si>
    <t>Vigas terreo 2/3</t>
  </si>
  <si>
    <t>Vigas terreo 3/3</t>
  </si>
  <si>
    <t>Área do pilar</t>
  </si>
  <si>
    <t>Vigas</t>
  </si>
  <si>
    <t>Geral</t>
  </si>
  <si>
    <t>(desconto de portas)</t>
  </si>
  <si>
    <t>(desconto de janelas)</t>
  </si>
  <si>
    <t>Área de alvenaria</t>
  </si>
  <si>
    <t>quantidade</t>
  </si>
  <si>
    <t>Ass. Firma:</t>
  </si>
  <si>
    <t>Ass. Fiscalização:</t>
  </si>
  <si>
    <t>Visto:</t>
  </si>
  <si>
    <t>Boletim de Medição 03</t>
  </si>
  <si>
    <t>03/05/2023 A 13/06/2023</t>
  </si>
  <si>
    <t>1.1.3</t>
  </si>
  <si>
    <t>LIMPEZA MECANIZADA DE CAMADA VEGETAL, VEGETAÇÃO E PEQUENAS ÁRVORES (DIÂMETRO DE TRONCO MENOR QUE 0,20 M), COM TRATOR DE ESTEIRAS.AF_05/2018</t>
  </si>
  <si>
    <t>1.2.11</t>
  </si>
  <si>
    <t>ATERRO MANUAL DE VALAS COM SOLO ARGILO-ARENOSO E COMPACTAÇÃO MECANIZADA. AF_05/2016</t>
  </si>
  <si>
    <t>1.2.12</t>
  </si>
  <si>
    <t>ALVENARIA DE TIJOLO CERÂMICO FURADO (9x19x19)cm C/ARGAMASSA MISTA DE CAL HIDRATADA ESP=20 cm</t>
  </si>
  <si>
    <t>1.3.10</t>
  </si>
  <si>
    <t>LAJE PRÉ-MOLDADA UNIDIRECIONAL, BIAPOIADA, PARA PISO, ENCHIMENTO EM CERÂMICA, VIGOTA CONVENCIONAL, ALTURA TOTAL DA LAJE (ENCHIMENTO+CAPA) = (8+3). AF_11/2020</t>
  </si>
  <si>
    <t>1.5.14</t>
  </si>
  <si>
    <t>APLICAÇÃO E LIXAMENTO DE MASSA LÁTEX EM TETO, DUAS DEMÃOS. AF_06/2014</t>
  </si>
  <si>
    <t>1.5.15</t>
  </si>
  <si>
    <t>PISO INDUSTRIAL DE ALTA RESISTENCIA, ESPESSURA 8MM, INCLUSO JUNTAS DE DILATACAO PLASTICAS E POLIMENTO MECANIZADO</t>
  </si>
  <si>
    <t>1.5.16</t>
  </si>
  <si>
    <t>LASTRO DE CONCRETO MAGRO, APLICADO EM PISOS, LAJES SOBRE SOLO OU RADIERS. AF_08/2017</t>
  </si>
  <si>
    <t>1.6.5</t>
  </si>
  <si>
    <t>GRADIL EM FERRO FIXADO EM VÃOS DE JANELAS, FORMADO POR BARRAS CHATAS DE 25X4,8 MM. AF_04/2019</t>
  </si>
  <si>
    <t>1.6.6</t>
  </si>
  <si>
    <t>PORTA DE FERRO, DE ABRIR, TIPO GRADE COM CHAPA, COM GUARNIÇÕES. AF_12/2019</t>
  </si>
  <si>
    <t>13 de Junho de 2023</t>
  </si>
  <si>
    <t>Terreno</t>
  </si>
  <si>
    <t>Calçada de contorno</t>
  </si>
  <si>
    <t>Bloco</t>
  </si>
  <si>
    <t>Obs.: Verificar por completo o emboço de todas as salas</t>
  </si>
  <si>
    <t>Perímetro</t>
  </si>
  <si>
    <t>Perímetro do local para refazer o reboco</t>
  </si>
  <si>
    <t>Armação da Laje</t>
  </si>
  <si>
    <t>Laje</t>
  </si>
  <si>
    <t>CORREDOR ENTRADA</t>
  </si>
  <si>
    <t>DESCONTO</t>
  </si>
  <si>
    <t>CORREDOR ESQUERDO</t>
  </si>
  <si>
    <t>CORREDOR DIREITO</t>
  </si>
  <si>
    <t>REFEITORIO</t>
  </si>
  <si>
    <t>ALMOXARIFADO</t>
  </si>
  <si>
    <t>SALA 1</t>
  </si>
  <si>
    <t>SALA 2</t>
  </si>
  <si>
    <t>SALA 4</t>
  </si>
  <si>
    <t>ALMOXARIFADO CORREDOR</t>
  </si>
  <si>
    <t>SALA 5</t>
  </si>
  <si>
    <t>SALA 6</t>
  </si>
  <si>
    <t>SALA 7</t>
  </si>
  <si>
    <t>CORREDOR ACESSO A ESCOLA (BLOCO NOVO)</t>
  </si>
  <si>
    <t>SALA 3 (BLOCO NOVO)</t>
  </si>
  <si>
    <t>CORREDOR ACESSO AS SALAS (BLOCO NOVO)</t>
  </si>
  <si>
    <t>SALA 3</t>
  </si>
  <si>
    <t>SALA 8</t>
  </si>
  <si>
    <t>SECRETARIA</t>
  </si>
  <si>
    <t>DIRETORIA</t>
  </si>
  <si>
    <t>07 de Agosto de 2023</t>
  </si>
  <si>
    <t>Boletim de Medição 04</t>
  </si>
  <si>
    <t>13/06/2023 A 07/08/2023</t>
  </si>
  <si>
    <t>Boletim de Medição 05</t>
  </si>
  <si>
    <t>Medição: 05/2023</t>
  </si>
  <si>
    <t>INSTALAÇÕES SANITÁRIAS</t>
  </si>
  <si>
    <t>WC</t>
  </si>
  <si>
    <t>und</t>
  </si>
  <si>
    <t>COMPRIMENTO</t>
  </si>
  <si>
    <t>SALA 1 (BLOCO NOVO)</t>
  </si>
  <si>
    <t>SALA 2 (BLOCO NOVO)</t>
  </si>
  <si>
    <t>SALA 4 (BLOCO NOVO)</t>
  </si>
  <si>
    <t>ÁREA EXTERNA</t>
  </si>
  <si>
    <t>07/08/2023 A 26/10/2023</t>
  </si>
  <si>
    <t>26 de Outubro de 2023</t>
  </si>
  <si>
    <t>Boletim de Medição 06</t>
  </si>
  <si>
    <t>26/10/2023 A 18/12/2023</t>
  </si>
  <si>
    <t>Medição: 06/2023</t>
  </si>
  <si>
    <t>Platibanda</t>
  </si>
  <si>
    <t>PLATIBANDA</t>
  </si>
  <si>
    <t>Área existente da escola</t>
  </si>
  <si>
    <t>SALA 5 (BLOCO NOVO)</t>
  </si>
  <si>
    <t>SALA 6 (BLOCO NOVO)</t>
  </si>
  <si>
    <t>CORREDOR 1 (BLOCO NOVO)</t>
  </si>
  <si>
    <t>CORREDOR 2 (BLOCO NOVO)</t>
  </si>
  <si>
    <t>CORREDOR DE ACESSO (BLOCO NOVO)</t>
  </si>
  <si>
    <t>ÁREA EXTERNA (BLOCO NOVO)</t>
  </si>
  <si>
    <t>WC MASC.</t>
  </si>
  <si>
    <t>WC FEM.</t>
  </si>
  <si>
    <t>18 de Dezembro de 2023</t>
  </si>
  <si>
    <t>Boletim de Medição 07</t>
  </si>
  <si>
    <t>1.3.11</t>
  </si>
  <si>
    <t>ESCORAMENTO METÁLICO PARA LAJE EM CONCRETO ARMADO, TIPO "A", ALTURA DE (200 ATÉ 310)CM, EXCLUSIVE DESCARGA, MONTAGEM, DESMONTAGEM E CARGA</t>
  </si>
  <si>
    <t>1.10.7</t>
  </si>
  <si>
    <t>Medição: 07/2023</t>
  </si>
  <si>
    <t xml:space="preserve"> m²</t>
  </si>
  <si>
    <t>Coberta</t>
  </si>
  <si>
    <t>Sala</t>
  </si>
  <si>
    <t>Wc</t>
  </si>
  <si>
    <t>Bloco novo</t>
  </si>
  <si>
    <t>07 de Março de 2024</t>
  </si>
  <si>
    <t>18/12/2023 A 07/03/2024</t>
  </si>
  <si>
    <t>Boletim de Medição 08</t>
  </si>
  <si>
    <t>Medição: 08/2023</t>
  </si>
  <si>
    <t>Salas</t>
  </si>
  <si>
    <t>Corredor</t>
  </si>
  <si>
    <t>Corredor de acesso</t>
  </si>
  <si>
    <t>CAIXA D´ÁGUA EM POLIETILENO, 2000 LITROS - FORNECIMENTO E INSTALAÇÃO. AF_06/2021</t>
  </si>
  <si>
    <t>ORSE</t>
  </si>
  <si>
    <t>1.5.17</t>
  </si>
  <si>
    <t>07/03/2024 A 02/05/2024</t>
  </si>
  <si>
    <t>SALA 01</t>
  </si>
  <si>
    <t>SALA 02</t>
  </si>
  <si>
    <t>SALA 03</t>
  </si>
  <si>
    <t>SALA 04</t>
  </si>
  <si>
    <t>SALA 05</t>
  </si>
  <si>
    <t>SALA 06</t>
  </si>
  <si>
    <t>WC MASC</t>
  </si>
  <si>
    <t>WC FEM</t>
  </si>
  <si>
    <t>CORREDOR</t>
  </si>
  <si>
    <t>IGUAL AO ITEM 1.5.8</t>
  </si>
  <si>
    <t>DEMOLIÇÃO DE REBOCO</t>
  </si>
  <si>
    <t>SERÁ FEITA A COMPOSIÇÃO DESTE ITEM</t>
  </si>
  <si>
    <t>SÓ FOI UTILIZADA A CALHA CENTRAL</t>
  </si>
  <si>
    <t>AINDA NÃO FOI INSTALADO COMPLETAMENTE</t>
  </si>
  <si>
    <t>VERFICAR EM QUAL LOCAL FOI COLOCADO NO FORRO</t>
  </si>
  <si>
    <t>FOI INSTALADO O ELETRODUTO AMARELO</t>
  </si>
  <si>
    <t>PERÍMETRO</t>
  </si>
  <si>
    <t>ALTURA</t>
  </si>
  <si>
    <t>JANELA</t>
  </si>
  <si>
    <t>PORTA</t>
  </si>
  <si>
    <t>08 de Maio de 2024</t>
  </si>
  <si>
    <t>IGUAL AO ITEM 1.5.6</t>
  </si>
  <si>
    <t>PERÍMETRO EXTERNO DA OBRA</t>
  </si>
  <si>
    <t>ÁREA</t>
  </si>
  <si>
    <t>DESCONTO (JANELA)</t>
  </si>
  <si>
    <t>UNIDADE</t>
  </si>
  <si>
    <t>ENTRADA</t>
  </si>
  <si>
    <t>CORREDOR LATERAL</t>
  </si>
  <si>
    <t>TEM DOIS ITENS COM O MASSA ACRÍLICA E FOI APLICADO MASSA CORRIDA</t>
  </si>
  <si>
    <t>NÃO FOI INSTALADO AINDA</t>
  </si>
  <si>
    <t>DUAS POR SALA</t>
  </si>
  <si>
    <t>UM POR SALA</t>
  </si>
  <si>
    <t>VERIFICAR NA FOTO QUE NIVSON TIROU</t>
  </si>
  <si>
    <t>NÃO FOI COLOCADA AINDA NA COBERTA</t>
  </si>
  <si>
    <t>TERA QUE FAZER A MODIFICAÇÃO DO ITEM, POIS FOI FEITO O DE METALON.</t>
  </si>
  <si>
    <t>NÃO FOI INTALADO NO CORREDOR DE ACESSO</t>
  </si>
  <si>
    <t>TERA QUE FAZER A MODIFICAÇÃO DO ITEM, POIS FOI INSTALADO DE CINZA ANDORINHA</t>
  </si>
  <si>
    <t>AINDA NÃO FOI INSTALDO POR COMPLETO</t>
  </si>
  <si>
    <t>FECHADURA DE EMBUTIR COM CILINDRO, EXTERNA, COMPLETA, ACABAMENTO PADRÃO MÉDIO, INCLUSO EXECUÇÃO DE FURO - FORNECIMENTO E INSTALAÇÃO. AF_12/2019</t>
  </si>
  <si>
    <t>BANCADA DE GRANITO CINZA ANORINHA, 2 CM</t>
  </si>
  <si>
    <t>COMP - 01</t>
  </si>
  <si>
    <t>COMP</t>
  </si>
  <si>
    <t>LUMINÁRIA TUBULAR COM LÂMPADA LED DE 3 X 9/10 W</t>
  </si>
  <si>
    <t>ENTRADA DE ENERGIA ELÉTRICA, AÉREA, TRIFÁSICA, COM CAIXA DE EMBUTIR, CABO DE 16 MM2 E DISJUNTOR DIN 50A (NÃO INCLUSO O POSTE DE CONCRETO). AF_07/2020</t>
  </si>
  <si>
    <t>POSTE DE CONCRETO DUPLO T (DT) 9/150 - FORNECIMENTO E ASSENTAMENTO</t>
  </si>
  <si>
    <t>ALVENARIA DE VEDAÇÃO DE BLOCOS CERÂMICOS FURADOS NA HORIZONTAL DE 9X19X19 CM (ESPESSURA 9 CM) E ARGAMASSA DE ASSENTAMENTO COM PREPARO MANUAL</t>
  </si>
  <si>
    <t>GRADE EM METALON</t>
  </si>
  <si>
    <t>Medição: 09/2024</t>
  </si>
  <si>
    <t>peso</t>
  </si>
  <si>
    <t>área</t>
  </si>
  <si>
    <t xml:space="preserve">área </t>
  </si>
  <si>
    <t>banheiro</t>
  </si>
  <si>
    <t>portas</t>
  </si>
  <si>
    <t xml:space="preserve">Área </t>
  </si>
  <si>
    <t>Esquadrias</t>
  </si>
  <si>
    <t>perímetro</t>
  </si>
  <si>
    <t>comprimento</t>
  </si>
  <si>
    <t>qtdade</t>
  </si>
  <si>
    <t>unidade</t>
  </si>
  <si>
    <t xml:space="preserve">m  </t>
  </si>
  <si>
    <t xml:space="preserve">m </t>
  </si>
  <si>
    <t>unid</t>
  </si>
  <si>
    <t>ok</t>
  </si>
  <si>
    <t>APLICAÇÃO E LIXAMENTO DE MASSA LÁTEX EM PAREDES, DUAS DEMÃOS. AF_06/2014</t>
  </si>
  <si>
    <t>1.4.2</t>
  </si>
  <si>
    <r>
      <rPr>
        <b/>
        <sz val="9"/>
        <rFont val="Arial"/>
        <family val="2"/>
      </rPr>
      <t xml:space="preserve">Referências:
</t>
    </r>
    <r>
      <rPr>
        <sz val="9"/>
        <rFont val="Arial"/>
        <family val="2"/>
      </rPr>
      <t>SINAPI-PB - 05/2022</t>
    </r>
  </si>
  <si>
    <t>Item</t>
  </si>
  <si>
    <t>Discriminação dos Serviços</t>
  </si>
  <si>
    <t>Unid.</t>
  </si>
  <si>
    <t>Quant.</t>
  </si>
  <si>
    <t>Código</t>
  </si>
  <si>
    <t>Fonte</t>
  </si>
  <si>
    <t>Total s/ BDI</t>
  </si>
  <si>
    <t>Total c/BDI</t>
  </si>
  <si>
    <t>Total</t>
  </si>
  <si>
    <t>1.7.5</t>
  </si>
  <si>
    <t>1.6.7</t>
  </si>
  <si>
    <t>1.6.8</t>
  </si>
  <si>
    <t>1.8.5</t>
  </si>
  <si>
    <t>1.9.20</t>
  </si>
  <si>
    <t>1.9.21</t>
  </si>
  <si>
    <t>1.9.22</t>
  </si>
  <si>
    <t>1.5.18</t>
  </si>
  <si>
    <t>Boletim de Medição 09</t>
  </si>
  <si>
    <t xml:space="preserve"> DEMOLIÇÃO DE ALVENARIA DE BLOCO FURADO, DE FORMA MANUAL, SEM REAPROVEITAMENTO. AF_12/2017</t>
  </si>
  <si>
    <t>PINTURA TINTA DE ACABAMENTO ESMALTE SINTÉTICO FOSCO EM MADEIRA, 2 DEMÃOS. AF_01/2021</t>
  </si>
  <si>
    <t>PINTURA COM TINTA ESMALTE SINTÉTICO BRILHANTE EM SUPERFÍCIES METÁLICAS (02 DEMÃOS). AF_01/2020</t>
  </si>
  <si>
    <t>1.5.19</t>
  </si>
  <si>
    <t>1.5.20</t>
  </si>
  <si>
    <t>ELETRODUTO FLEXÍVEL CORRUGADO, PVC, DN 25 MM (3/4"), PARA CIRCUITOS TERMINAIS, INSTALADO EM FORRO - FORNECIMENTO E INSTALAÇÃO. AF_12/2015</t>
  </si>
  <si>
    <t>ELETRODUTO FLEXÍVEL CORRUGADO, PVC, DN 25 MM (3/4"), PARA CIRCUITOS TERMINAIS, INSTALADO EM PAREDE - FORNECIMENTO E INSTALAÇÃO. AF_12/2015</t>
  </si>
  <si>
    <t>1.9.23</t>
  </si>
  <si>
    <t>1.9.24</t>
  </si>
  <si>
    <t>Medição:10/2023</t>
  </si>
  <si>
    <t>Pilar e Viga da Passarela</t>
  </si>
  <si>
    <t>Pilares Passarela</t>
  </si>
  <si>
    <t>Vigas Passarela</t>
  </si>
  <si>
    <t>Coberta de acesso ao bloco novo</t>
  </si>
  <si>
    <t>Platibanda da Passarela</t>
  </si>
  <si>
    <t>Parede do Reservatório</t>
  </si>
  <si>
    <t xml:space="preserve">CORREDOR 1 </t>
  </si>
  <si>
    <t xml:space="preserve">CORREDOR 2 </t>
  </si>
  <si>
    <t>SALA DE FRENTE AO WC</t>
  </si>
  <si>
    <t>PLATIBANDA DA PASSARELA</t>
  </si>
  <si>
    <t>LAJE DA PASSARELA</t>
  </si>
  <si>
    <t>ALVENARIA DO RESERVATÓRIO</t>
  </si>
  <si>
    <t>ALVENARIA DO MURO</t>
  </si>
  <si>
    <t xml:space="preserve">PILAR </t>
  </si>
  <si>
    <t>VIGAS</t>
  </si>
  <si>
    <t>Calçada de Contorno</t>
  </si>
  <si>
    <t>Calçada entre os blocos</t>
  </si>
  <si>
    <t>Bloco Novo</t>
  </si>
  <si>
    <t>Forra e Alizar</t>
  </si>
  <si>
    <t>Grades</t>
  </si>
  <si>
    <t>Grade das Salas</t>
  </si>
  <si>
    <t>Valor por extenso: Trinta e sete mil, duzentos e quarenta e três reais e sessenta e seis centavos</t>
  </si>
  <si>
    <t>Boletim de Medição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</si>
</sst>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_ ;[Red]\-0.00\ "/>
    <numFmt numFmtId="165" formatCode="&quot;R$&quot;\ #,##0.00"/>
  </numFmts>
  <fonts count="130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Times New Roman"/>
      <charset val="134"/>
    </font>
    <font>
      <sz val="10"/>
      <color rgb="FF00B0F0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b/>
      <sz val="10"/>
      <name val="Times New Roman"/>
      <charset val="134"/>
    </font>
    <font>
      <b/>
      <sz val="10"/>
      <name val="Arial"/>
      <charset val="134"/>
    </font>
    <font>
      <b/>
      <sz val="10"/>
      <color theme="1"/>
      <name val="Arial"/>
      <charset val="134"/>
    </font>
    <font>
      <b/>
      <sz val="10"/>
      <color theme="0"/>
      <name val="Arial"/>
      <charset val="134"/>
    </font>
    <font>
      <b/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8"/>
      <name val="Arial"/>
      <charset val="134"/>
    </font>
    <font>
      <b/>
      <sz val="8"/>
      <name val="Arial"/>
      <charset val="134"/>
    </font>
    <font>
      <b/>
      <sz val="11"/>
      <color rgb="FFFF0000"/>
      <name val="Calibri"/>
      <charset val="134"/>
      <scheme val="minor"/>
    </font>
    <font>
      <sz val="11"/>
      <color rgb="FF00B0F0"/>
      <name val="Calibri"/>
      <charset val="134"/>
      <scheme val="minor"/>
    </font>
    <font>
      <b/>
      <sz val="11"/>
      <color rgb="FF00B0F0"/>
      <name val="Calibri"/>
      <charset val="134"/>
      <scheme val="minor"/>
    </font>
    <font>
      <b/>
      <sz val="9"/>
      <color rgb="FF00B0F0"/>
      <name val="Calibri"/>
      <charset val="134"/>
      <scheme val="minor"/>
    </font>
    <font>
      <i/>
      <sz val="8"/>
      <color rgb="FFFF0000"/>
      <name val="Arial"/>
      <charset val="134"/>
    </font>
    <font>
      <sz val="8"/>
      <color rgb="FFFF0000"/>
      <name val="Arial"/>
      <charset val="134"/>
    </font>
    <font>
      <sz val="10"/>
      <color rgb="FF000000"/>
      <name val="Times New Roman"/>
      <charset val="134"/>
    </font>
    <font>
      <sz val="8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i/>
      <sz val="8"/>
      <color rgb="FFFF0000"/>
      <name val="Calibri"/>
      <charset val="134"/>
      <scheme val="minor"/>
    </font>
    <font>
      <sz val="11"/>
      <color theme="2" tint="-0.499984740745262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3" tint="0.39994506668294322"/>
      <name val="Calibri"/>
      <charset val="134"/>
      <scheme val="minor"/>
    </font>
    <font>
      <b/>
      <sz val="11"/>
      <color theme="3" tint="0.39994506668294322"/>
      <name val="Calibri"/>
      <charset val="134"/>
      <scheme val="minor"/>
    </font>
    <font>
      <b/>
      <sz val="9"/>
      <color theme="3" tint="0.39994506668294322"/>
      <name val="Calibri"/>
      <charset val="134"/>
      <scheme val="minor"/>
    </font>
    <font>
      <sz val="10"/>
      <color theme="3" tint="0.39994506668294322"/>
      <name val="Times New Roman"/>
      <charset val="134"/>
    </font>
    <font>
      <b/>
      <sz val="36"/>
      <color rgb="FF000000"/>
      <name val="Times New Roman"/>
      <charset val="134"/>
    </font>
    <font>
      <b/>
      <sz val="10"/>
      <color rgb="FF000000"/>
      <name val="Arial"/>
      <charset val="134"/>
    </font>
    <font>
      <b/>
      <sz val="9"/>
      <name val="Arial"/>
      <charset val="134"/>
    </font>
    <font>
      <b/>
      <sz val="10"/>
      <color rgb="FF000000"/>
      <name val="Arial"/>
      <charset val="134"/>
    </font>
    <font>
      <sz val="9"/>
      <name val="Arial MT"/>
      <charset val="134"/>
    </font>
    <font>
      <sz val="10"/>
      <color rgb="FF000000"/>
      <name val="Arial"/>
      <charset val="134"/>
    </font>
    <font>
      <sz val="9"/>
      <color rgb="FFFF0000"/>
      <name val="Arial MT"/>
      <charset val="134"/>
    </font>
    <font>
      <sz val="10"/>
      <color rgb="FFFF0000"/>
      <name val="Arial"/>
      <charset val="134"/>
    </font>
    <font>
      <sz val="9"/>
      <name val="Times New Roman"/>
      <charset val="204"/>
    </font>
    <font>
      <sz val="11"/>
      <name val="Arial MT"/>
      <charset val="134"/>
    </font>
    <font>
      <b/>
      <sz val="14"/>
      <color rgb="FF000000"/>
      <name val="Times New Roman"/>
      <charset val="134"/>
    </font>
    <font>
      <sz val="9"/>
      <name val="Arial MT"/>
      <charset val="134"/>
    </font>
    <font>
      <b/>
      <sz val="9"/>
      <color theme="1"/>
      <name val="Arial"/>
      <charset val="134"/>
    </font>
    <font>
      <b/>
      <sz val="10"/>
      <color rgb="FF000000"/>
      <name val="Times New Roman"/>
      <charset val="134"/>
    </font>
    <font>
      <sz val="9"/>
      <color rgb="FF000000"/>
      <name val="Arial MT"/>
      <charset val="134"/>
    </font>
    <font>
      <b/>
      <sz val="10"/>
      <color rgb="FFFF0000"/>
      <name val="Times New Roman"/>
      <charset val="134"/>
    </font>
    <font>
      <b/>
      <sz val="12"/>
      <color theme="1"/>
      <name val="Calibri"/>
      <charset val="134"/>
      <scheme val="minor"/>
    </font>
    <font>
      <sz val="12"/>
      <color rgb="FF000000"/>
      <name val="Times New Roman"/>
      <charset val="134"/>
    </font>
    <font>
      <b/>
      <sz val="9"/>
      <color rgb="FF000000"/>
      <name val="Arial MT"/>
      <charset val="134"/>
    </font>
    <font>
      <b/>
      <sz val="8"/>
      <color rgb="FFFF0000"/>
      <name val="Arial"/>
      <charset val="134"/>
    </font>
    <font>
      <b/>
      <sz val="8"/>
      <color rgb="FFFF0000"/>
      <name val="Calibri"/>
      <charset val="134"/>
      <scheme val="minor"/>
    </font>
    <font>
      <sz val="8"/>
      <color rgb="FFFF0000"/>
      <name val="Calibri"/>
      <charset val="134"/>
      <scheme val="minor"/>
    </font>
    <font>
      <sz val="10"/>
      <name val="Arial"/>
      <charset val="134"/>
    </font>
    <font>
      <sz val="12"/>
      <color rgb="FF000000"/>
      <name val="Verdana"/>
      <charset val="134"/>
    </font>
    <font>
      <sz val="11"/>
      <name val="Calibri"/>
      <charset val="134"/>
      <scheme val="minor"/>
    </font>
    <font>
      <b/>
      <sz val="9"/>
      <name val="Calibri"/>
      <charset val="134"/>
      <scheme val="minor"/>
    </font>
    <font>
      <sz val="10"/>
      <name val="Times New Roman"/>
      <charset val="204"/>
    </font>
    <font>
      <sz val="9"/>
      <name val="Calibri"/>
      <charset val="134"/>
      <scheme val="minor"/>
    </font>
    <font>
      <b/>
      <i/>
      <sz val="11"/>
      <name val="Calibri"/>
      <charset val="134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0"/>
      <color rgb="FF0070C0"/>
      <name val="Times New Roman"/>
      <family val="1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2"/>
      <color rgb="FF000000"/>
      <name val="Times New Roman"/>
      <family val="1"/>
    </font>
    <font>
      <b/>
      <sz val="36"/>
      <color rgb="FF000000"/>
      <name val="Times New Roman"/>
      <family val="1"/>
    </font>
    <font>
      <sz val="11"/>
      <color rgb="FF0070C0"/>
      <name val="Calibri"/>
      <charset val="134"/>
      <scheme val="minor"/>
    </font>
    <font>
      <b/>
      <sz val="11"/>
      <color rgb="FF0070C0"/>
      <name val="Calibri"/>
      <charset val="134"/>
      <scheme val="minor"/>
    </font>
    <font>
      <b/>
      <sz val="9"/>
      <color rgb="FF0070C0"/>
      <name val="Calibri"/>
      <charset val="134"/>
      <scheme val="minor"/>
    </font>
    <font>
      <sz val="10"/>
      <color rgb="FF0070C0"/>
      <name val="Times New Roman"/>
      <charset val="134"/>
    </font>
    <font>
      <sz val="10"/>
      <color rgb="FF0070C0"/>
      <name val="Times New Roman"/>
      <charset val="204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i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9"/>
      <name val="Arial MT"/>
      <charset val="134"/>
    </font>
    <font>
      <i/>
      <sz val="10"/>
      <color rgb="FF000000"/>
      <name val="Arial"/>
      <family val="2"/>
    </font>
    <font>
      <i/>
      <sz val="9"/>
      <color rgb="FF000000"/>
      <name val="Arial MT"/>
      <charset val="134"/>
    </font>
    <font>
      <b/>
      <sz val="9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charset val="204"/>
    </font>
    <font>
      <b/>
      <sz val="10"/>
      <color theme="0"/>
      <name val="Times New Roman"/>
      <family val="1"/>
    </font>
    <font>
      <b/>
      <sz val="10"/>
      <color theme="0"/>
      <name val="Arial"/>
      <family val="2"/>
    </font>
    <font>
      <b/>
      <sz val="3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4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9"/>
      <name val="Arial MT"/>
      <charset val="134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i/>
      <sz val="8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3">
    <xf numFmtId="0" fontId="0" fillId="0" borderId="0"/>
    <xf numFmtId="0" fontId="6" fillId="0" borderId="0"/>
    <xf numFmtId="2" fontId="55" fillId="0" borderId="0"/>
    <xf numFmtId="44" fontId="23" fillId="0" borderId="0" applyFont="0" applyFill="0" applyBorder="0" applyAlignment="0" applyProtection="0"/>
    <xf numFmtId="0" fontId="6" fillId="0" borderId="0"/>
    <xf numFmtId="0" fontId="55" fillId="0" borderId="0"/>
    <xf numFmtId="0" fontId="56" fillId="0" borderId="0"/>
    <xf numFmtId="0" fontId="55" fillId="0" borderId="0"/>
    <xf numFmtId="0" fontId="6" fillId="0" borderId="0"/>
    <xf numFmtId="43" fontId="55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2" fillId="0" borderId="0"/>
    <xf numFmtId="0" fontId="2" fillId="0" borderId="0"/>
  </cellStyleXfs>
  <cellXfs count="871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1" xfId="4" applyBorder="1" applyAlignment="1">
      <alignment horizontal="center" vertical="center"/>
    </xf>
    <xf numFmtId="0" fontId="6" fillId="0" borderId="0" xfId="4"/>
    <xf numFmtId="0" fontId="6" fillId="0" borderId="0" xfId="4" applyAlignment="1">
      <alignment horizontal="right"/>
    </xf>
    <xf numFmtId="0" fontId="6" fillId="0" borderId="0" xfId="4" applyAlignment="1">
      <alignment horizontal="right" vertical="center"/>
    </xf>
    <xf numFmtId="0" fontId="6" fillId="0" borderId="0" xfId="4" applyAlignment="1">
      <alignment horizontal="center" vertical="center"/>
    </xf>
    <xf numFmtId="43" fontId="6" fillId="0" borderId="0" xfId="4" applyNumberFormat="1" applyAlignment="1">
      <alignment horizontal="center" vertical="center"/>
    </xf>
    <xf numFmtId="0" fontId="11" fillId="5" borderId="3" xfId="4" applyFont="1" applyFill="1" applyBorder="1" applyAlignment="1">
      <alignment horizontal="center" vertical="center"/>
    </xf>
    <xf numFmtId="0" fontId="0" fillId="0" borderId="3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3" fillId="0" borderId="6" xfId="4" applyFont="1" applyBorder="1" applyAlignment="1">
      <alignment horizontal="left"/>
    </xf>
    <xf numFmtId="0" fontId="12" fillId="0" borderId="7" xfId="4" applyFont="1" applyBorder="1" applyAlignment="1">
      <alignment horizontal="center"/>
    </xf>
    <xf numFmtId="0" fontId="12" fillId="0" borderId="7" xfId="4" applyFont="1" applyBorder="1" applyAlignment="1">
      <alignment horizontal="center" vertical="center"/>
    </xf>
    <xf numFmtId="0" fontId="11" fillId="0" borderId="0" xfId="4" applyFont="1" applyAlignment="1">
      <alignment horizontal="left"/>
    </xf>
    <xf numFmtId="0" fontId="13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0" fillId="0" borderId="0" xfId="4" applyFont="1" applyAlignment="1">
      <alignment horizontal="right" vertical="center"/>
    </xf>
    <xf numFmtId="2" fontId="6" fillId="0" borderId="7" xfId="4" applyNumberFormat="1" applyBorder="1" applyAlignment="1">
      <alignment horizontal="center"/>
    </xf>
    <xf numFmtId="2" fontId="6" fillId="0" borderId="7" xfId="4" applyNumberFormat="1" applyBorder="1" applyAlignment="1">
      <alignment horizontal="center" vertical="center"/>
    </xf>
    <xf numFmtId="0" fontId="6" fillId="3" borderId="1" xfId="4" applyFill="1" applyBorder="1" applyAlignment="1">
      <alignment horizontal="center" vertical="center"/>
    </xf>
    <xf numFmtId="0" fontId="11" fillId="3" borderId="0" xfId="4" applyFont="1" applyFill="1" applyAlignment="1">
      <alignment horizontal="left"/>
    </xf>
    <xf numFmtId="0" fontId="14" fillId="3" borderId="0" xfId="4" applyFont="1" applyFill="1" applyAlignment="1">
      <alignment horizontal="right" vertical="center"/>
    </xf>
    <xf numFmtId="2" fontId="15" fillId="0" borderId="1" xfId="2" applyFont="1" applyBorder="1" applyAlignment="1">
      <alignment horizontal="center" vertical="top"/>
    </xf>
    <xf numFmtId="2" fontId="15" fillId="0" borderId="0" xfId="2" applyFont="1" applyAlignment="1">
      <alignment horizontal="left"/>
    </xf>
    <xf numFmtId="2" fontId="15" fillId="0" borderId="0" xfId="2" applyFont="1" applyAlignment="1">
      <alignment horizontal="right"/>
    </xf>
    <xf numFmtId="2" fontId="15" fillId="0" borderId="0" xfId="2" applyFont="1" applyAlignment="1">
      <alignment horizontal="center"/>
    </xf>
    <xf numFmtId="2" fontId="16" fillId="0" borderId="1" xfId="2" applyFont="1" applyBorder="1" applyAlignment="1">
      <alignment horizontal="center" vertical="top"/>
    </xf>
    <xf numFmtId="2" fontId="16" fillId="0" borderId="0" xfId="2" applyFont="1"/>
    <xf numFmtId="2" fontId="16" fillId="0" borderId="0" xfId="2" applyFont="1" applyAlignment="1">
      <alignment horizontal="right"/>
    </xf>
    <xf numFmtId="2" fontId="16" fillId="0" borderId="0" xfId="2" applyFont="1" applyAlignment="1">
      <alignment horizontal="center"/>
    </xf>
    <xf numFmtId="2" fontId="15" fillId="0" borderId="0" xfId="2" applyFont="1"/>
    <xf numFmtId="4" fontId="6" fillId="0" borderId="7" xfId="4" applyNumberFormat="1" applyBorder="1" applyAlignment="1">
      <alignment horizontal="center"/>
    </xf>
    <xf numFmtId="0" fontId="3" fillId="0" borderId="3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0" fontId="19" fillId="0" borderId="0" xfId="4" applyFont="1" applyAlignment="1">
      <alignment horizontal="left"/>
    </xf>
    <xf numFmtId="0" fontId="20" fillId="0" borderId="0" xfId="4" applyFont="1" applyAlignment="1">
      <alignment horizontal="right"/>
    </xf>
    <xf numFmtId="0" fontId="19" fillId="0" borderId="0" xfId="4" applyFont="1" applyAlignment="1">
      <alignment horizontal="right"/>
    </xf>
    <xf numFmtId="0" fontId="4" fillId="0" borderId="0" xfId="4" applyFont="1" applyAlignment="1">
      <alignment horizontal="right" vertical="center"/>
    </xf>
    <xf numFmtId="4" fontId="18" fillId="0" borderId="7" xfId="4" applyNumberFormat="1" applyFont="1" applyBorder="1" applyAlignment="1">
      <alignment horizontal="center"/>
    </xf>
    <xf numFmtId="2" fontId="18" fillId="0" borderId="7" xfId="4" applyNumberFormat="1" applyFont="1" applyBorder="1" applyAlignment="1">
      <alignment horizontal="center" vertical="center"/>
    </xf>
    <xf numFmtId="2" fontId="21" fillId="0" borderId="1" xfId="2" applyFont="1" applyBorder="1" applyAlignment="1">
      <alignment horizontal="center" vertical="top"/>
    </xf>
    <xf numFmtId="2" fontId="21" fillId="0" borderId="0" xfId="2" applyFont="1" applyAlignment="1">
      <alignment horizontal="left"/>
    </xf>
    <xf numFmtId="2" fontId="22" fillId="0" borderId="0" xfId="2" applyFont="1" applyAlignment="1">
      <alignment horizontal="right"/>
    </xf>
    <xf numFmtId="2" fontId="22" fillId="0" borderId="0" xfId="2" applyFont="1" applyAlignment="1">
      <alignment horizontal="left"/>
    </xf>
    <xf numFmtId="2" fontId="22" fillId="0" borderId="0" xfId="2" applyFont="1" applyAlignment="1">
      <alignment horizontal="center"/>
    </xf>
    <xf numFmtId="2" fontId="21" fillId="0" borderId="0" xfId="2" applyFont="1" applyAlignment="1">
      <alignment horizontal="right"/>
    </xf>
    <xf numFmtId="2" fontId="21" fillId="0" borderId="0" xfId="2" applyFont="1" applyAlignment="1">
      <alignment horizontal="center"/>
    </xf>
    <xf numFmtId="0" fontId="23" fillId="0" borderId="3" xfId="4" applyFont="1" applyBorder="1" applyAlignment="1">
      <alignment horizontal="center" vertical="center"/>
    </xf>
    <xf numFmtId="0" fontId="11" fillId="5" borderId="4" xfId="4" applyFont="1" applyFill="1" applyBorder="1" applyAlignment="1">
      <alignment horizontal="center" vertical="center"/>
    </xf>
    <xf numFmtId="43" fontId="6" fillId="5" borderId="4" xfId="4" applyNumberFormat="1" applyFill="1" applyBorder="1" applyAlignment="1">
      <alignment horizontal="center" vertical="center"/>
    </xf>
    <xf numFmtId="0" fontId="6" fillId="5" borderId="8" xfId="4" applyFill="1" applyBorder="1" applyAlignment="1">
      <alignment horizontal="center" vertical="center"/>
    </xf>
    <xf numFmtId="0" fontId="13" fillId="0" borderId="6" xfId="4" applyFont="1" applyBorder="1" applyAlignment="1">
      <alignment horizontal="center" vertical="center"/>
    </xf>
    <xf numFmtId="43" fontId="12" fillId="0" borderId="6" xfId="4" applyNumberFormat="1" applyFont="1" applyBorder="1" applyAlignment="1">
      <alignment horizontal="center" vertical="center"/>
    </xf>
    <xf numFmtId="0" fontId="12" fillId="0" borderId="9" xfId="4" applyFont="1" applyBorder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6" fillId="0" borderId="10" xfId="4" applyBorder="1" applyAlignment="1">
      <alignment horizontal="center" vertical="center"/>
    </xf>
    <xf numFmtId="0" fontId="11" fillId="3" borderId="0" xfId="4" applyFont="1" applyFill="1" applyAlignment="1">
      <alignment horizontal="center" vertical="center"/>
    </xf>
    <xf numFmtId="43" fontId="11" fillId="3" borderId="0" xfId="4" applyNumberFormat="1" applyFont="1" applyFill="1" applyAlignment="1">
      <alignment horizontal="center" vertical="center"/>
    </xf>
    <xf numFmtId="0" fontId="11" fillId="3" borderId="10" xfId="4" applyFont="1" applyFill="1" applyBorder="1" applyAlignment="1">
      <alignment horizontal="center" vertical="center"/>
    </xf>
    <xf numFmtId="2" fontId="15" fillId="0" borderId="0" xfId="2" applyFont="1" applyAlignment="1">
      <alignment vertical="center"/>
    </xf>
    <xf numFmtId="4" fontId="15" fillId="0" borderId="0" xfId="2" applyNumberFormat="1" applyFont="1" applyAlignment="1">
      <alignment horizontal="right" vertical="center"/>
    </xf>
    <xf numFmtId="2" fontId="24" fillId="0" borderId="10" xfId="2" applyFont="1" applyBorder="1" applyAlignment="1">
      <alignment horizontal="center" vertical="center"/>
    </xf>
    <xf numFmtId="2" fontId="16" fillId="0" borderId="0" xfId="2" applyFont="1" applyAlignment="1">
      <alignment vertical="center"/>
    </xf>
    <xf numFmtId="4" fontId="16" fillId="0" borderId="0" xfId="2" applyNumberFormat="1" applyFont="1" applyAlignment="1">
      <alignment horizontal="right" vertical="center"/>
    </xf>
    <xf numFmtId="2" fontId="25" fillId="0" borderId="10" xfId="2" applyFont="1" applyBorder="1" applyAlignment="1">
      <alignment horizontal="center" vertical="center"/>
    </xf>
    <xf numFmtId="0" fontId="0" fillId="0" borderId="10" xfId="4" applyFont="1" applyBorder="1" applyAlignment="1">
      <alignment horizontal="center" vertical="center"/>
    </xf>
    <xf numFmtId="0" fontId="19" fillId="0" borderId="0" xfId="4" applyFont="1" applyAlignment="1">
      <alignment horizontal="center" vertical="center"/>
    </xf>
    <xf numFmtId="43" fontId="18" fillId="0" borderId="0" xfId="4" applyNumberFormat="1" applyFont="1" applyAlignment="1">
      <alignment horizontal="center" vertical="center"/>
    </xf>
    <xf numFmtId="0" fontId="4" fillId="0" borderId="10" xfId="4" applyFont="1" applyBorder="1" applyAlignment="1">
      <alignment horizontal="center" vertical="center"/>
    </xf>
    <xf numFmtId="2" fontId="22" fillId="0" borderId="0" xfId="2" applyFont="1" applyAlignment="1">
      <alignment vertical="center"/>
    </xf>
    <xf numFmtId="4" fontId="22" fillId="0" borderId="0" xfId="2" applyNumberFormat="1" applyFont="1" applyAlignment="1">
      <alignment horizontal="right" vertical="center"/>
    </xf>
    <xf numFmtId="2" fontId="22" fillId="0" borderId="10" xfId="2" applyFont="1" applyBorder="1" applyAlignment="1">
      <alignment horizontal="center" vertical="center"/>
    </xf>
    <xf numFmtId="2" fontId="21" fillId="0" borderId="0" xfId="2" applyFont="1" applyAlignment="1">
      <alignment vertical="center"/>
    </xf>
    <xf numFmtId="4" fontId="21" fillId="0" borderId="0" xfId="2" applyNumberFormat="1" applyFont="1" applyAlignment="1">
      <alignment horizontal="right" vertical="center"/>
    </xf>
    <xf numFmtId="2" fontId="26" fillId="0" borderId="10" xfId="2" applyFont="1" applyBorder="1" applyAlignment="1">
      <alignment horizontal="center" vertical="center"/>
    </xf>
    <xf numFmtId="0" fontId="23" fillId="0" borderId="10" xfId="4" applyFont="1" applyBorder="1" applyAlignment="1">
      <alignment horizontal="center" vertical="center"/>
    </xf>
    <xf numFmtId="0" fontId="23" fillId="0" borderId="0" xfId="4" applyFont="1" applyAlignment="1">
      <alignment horizontal="right" vertical="center"/>
    </xf>
    <xf numFmtId="2" fontId="4" fillId="0" borderId="0" xfId="1" applyNumberFormat="1" applyFont="1" applyBorder="1" applyAlignment="1">
      <alignment horizontal="right" vertical="center" wrapText="1"/>
    </xf>
    <xf numFmtId="2" fontId="27" fillId="0" borderId="7" xfId="4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29" fillId="0" borderId="1" xfId="4" applyFont="1" applyBorder="1" applyAlignment="1">
      <alignment horizontal="center" vertical="center"/>
    </xf>
    <xf numFmtId="0" fontId="30" fillId="0" borderId="0" xfId="4" applyFont="1" applyAlignment="1">
      <alignment horizontal="left"/>
    </xf>
    <xf numFmtId="0" fontId="31" fillId="0" borderId="0" xfId="4" applyFont="1" applyAlignment="1">
      <alignment horizontal="right"/>
    </xf>
    <xf numFmtId="0" fontId="30" fillId="0" borderId="0" xfId="4" applyFont="1" applyAlignment="1">
      <alignment horizontal="right"/>
    </xf>
    <xf numFmtId="0" fontId="32" fillId="0" borderId="0" xfId="4" applyFont="1" applyAlignment="1">
      <alignment horizontal="right" vertical="center"/>
    </xf>
    <xf numFmtId="4" fontId="29" fillId="0" borderId="7" xfId="4" applyNumberFormat="1" applyFont="1" applyBorder="1" applyAlignment="1">
      <alignment horizontal="center"/>
    </xf>
    <xf numFmtId="2" fontId="29" fillId="0" borderId="7" xfId="4" applyNumberFormat="1" applyFont="1" applyBorder="1" applyAlignment="1">
      <alignment horizontal="center" vertical="center"/>
    </xf>
    <xf numFmtId="0" fontId="30" fillId="0" borderId="0" xfId="4" applyFont="1" applyAlignment="1">
      <alignment horizontal="center" vertical="center"/>
    </xf>
    <xf numFmtId="43" fontId="29" fillId="0" borderId="0" xfId="4" applyNumberFormat="1" applyFont="1" applyAlignment="1">
      <alignment horizontal="center" vertical="center"/>
    </xf>
    <xf numFmtId="0" fontId="32" fillId="0" borderId="10" xfId="4" applyFont="1" applyBorder="1" applyAlignment="1">
      <alignment horizontal="center" vertical="center"/>
    </xf>
    <xf numFmtId="0" fontId="29" fillId="0" borderId="7" xfId="4" applyFont="1" applyBorder="1"/>
    <xf numFmtId="0" fontId="12" fillId="0" borderId="5" xfId="4" applyFont="1" applyBorder="1" applyAlignment="1">
      <alignment horizontal="center" vertical="center"/>
    </xf>
    <xf numFmtId="2" fontId="18" fillId="0" borderId="7" xfId="4" applyNumberFormat="1" applyFont="1" applyBorder="1" applyAlignment="1">
      <alignment horizontal="center"/>
    </xf>
    <xf numFmtId="2" fontId="8" fillId="0" borderId="11" xfId="2" applyFont="1" applyBorder="1"/>
    <xf numFmtId="2" fontId="8" fillId="0" borderId="12" xfId="2" applyFont="1" applyBorder="1"/>
    <xf numFmtId="2" fontId="8" fillId="0" borderId="11" xfId="2" applyFont="1" applyBorder="1" applyAlignment="1">
      <alignment horizontal="left"/>
    </xf>
    <xf numFmtId="4" fontId="8" fillId="0" borderId="12" xfId="2" applyNumberFormat="1" applyFont="1" applyBorder="1" applyAlignment="1">
      <alignment horizontal="center"/>
    </xf>
    <xf numFmtId="2" fontId="8" fillId="0" borderId="12" xfId="2" applyFont="1" applyBorder="1" applyAlignment="1">
      <alignment horizontal="left"/>
    </xf>
    <xf numFmtId="2" fontId="8" fillId="0" borderId="13" xfId="2" applyFont="1" applyBorder="1"/>
    <xf numFmtId="2" fontId="8" fillId="0" borderId="0" xfId="2" applyFont="1"/>
    <xf numFmtId="2" fontId="8" fillId="0" borderId="13" xfId="2" applyFont="1" applyBorder="1" applyAlignment="1">
      <alignment horizontal="left"/>
    </xf>
    <xf numFmtId="4" fontId="8" fillId="0" borderId="0" xfId="2" applyNumberFormat="1" applyFont="1" applyAlignment="1">
      <alignment horizontal="center"/>
    </xf>
    <xf numFmtId="2" fontId="8" fillId="0" borderId="0" xfId="2" applyFont="1" applyAlignment="1">
      <alignment horizontal="left"/>
    </xf>
    <xf numFmtId="2" fontId="8" fillId="0" borderId="0" xfId="2" applyFont="1" applyAlignment="1">
      <alignment horizontal="center"/>
    </xf>
    <xf numFmtId="2" fontId="8" fillId="0" borderId="14" xfId="2" applyFont="1" applyBorder="1"/>
    <xf numFmtId="2" fontId="8" fillId="0" borderId="15" xfId="2" applyFont="1" applyBorder="1"/>
    <xf numFmtId="2" fontId="8" fillId="0" borderId="15" xfId="2" applyFont="1" applyBorder="1" applyAlignment="1">
      <alignment horizontal="left"/>
    </xf>
    <xf numFmtId="2" fontId="8" fillId="0" borderId="15" xfId="2" applyFont="1" applyBorder="1" applyAlignment="1">
      <alignment horizontal="center"/>
    </xf>
    <xf numFmtId="2" fontId="8" fillId="0" borderId="11" xfId="9" applyNumberFormat="1" applyFont="1" applyBorder="1" applyAlignment="1">
      <alignment horizontal="center"/>
    </xf>
    <xf numFmtId="2" fontId="8" fillId="0" borderId="16" xfId="2" applyFont="1" applyBorder="1" applyAlignment="1">
      <alignment horizontal="center"/>
    </xf>
    <xf numFmtId="2" fontId="8" fillId="0" borderId="13" xfId="9" applyNumberFormat="1" applyFont="1" applyBorder="1" applyAlignment="1">
      <alignment horizontal="center"/>
    </xf>
    <xf numFmtId="2" fontId="8" fillId="0" borderId="17" xfId="2" applyFont="1" applyBorder="1" applyAlignment="1">
      <alignment horizontal="center"/>
    </xf>
    <xf numFmtId="2" fontId="8" fillId="0" borderId="13" xfId="2" applyFont="1" applyBorder="1" applyAlignment="1">
      <alignment horizontal="center"/>
    </xf>
    <xf numFmtId="2" fontId="8" fillId="0" borderId="14" xfId="2" applyFont="1" applyBorder="1" applyAlignment="1">
      <alignment horizontal="center"/>
    </xf>
    <xf numFmtId="2" fontId="8" fillId="0" borderId="18" xfId="9" applyNumberFormat="1" applyFont="1" applyBorder="1" applyAlignment="1">
      <alignment horizontal="center"/>
    </xf>
    <xf numFmtId="0" fontId="0" fillId="3" borderId="0" xfId="0" applyFill="1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35" fillId="3" borderId="27" xfId="0" applyFont="1" applyFill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left" vertical="top" wrapText="1"/>
    </xf>
    <xf numFmtId="0" fontId="35" fillId="3" borderId="28" xfId="0" applyFont="1" applyFill="1" applyBorder="1" applyAlignment="1">
      <alignment vertical="top" wrapText="1"/>
    </xf>
    <xf numFmtId="0" fontId="35" fillId="3" borderId="29" xfId="0" applyFont="1" applyFill="1" applyBorder="1" applyAlignment="1">
      <alignment vertical="top" wrapText="1"/>
    </xf>
    <xf numFmtId="0" fontId="37" fillId="3" borderId="30" xfId="0" applyFont="1" applyFill="1" applyBorder="1" applyAlignment="1">
      <alignment horizontal="center" vertical="center" wrapText="1"/>
    </xf>
    <xf numFmtId="0" fontId="38" fillId="3" borderId="7" xfId="0" applyFont="1" applyFill="1" applyBorder="1" applyAlignment="1">
      <alignment horizontal="left" vertical="top" wrapText="1"/>
    </xf>
    <xf numFmtId="0" fontId="38" fillId="3" borderId="7" xfId="0" applyFont="1" applyFill="1" applyBorder="1" applyAlignment="1">
      <alignment horizontal="center" vertical="center" wrapText="1"/>
    </xf>
    <xf numFmtId="2" fontId="38" fillId="3" borderId="7" xfId="0" applyNumberFormat="1" applyFont="1" applyFill="1" applyBorder="1" applyAlignment="1">
      <alignment horizontal="center" vertical="center" wrapText="1"/>
    </xf>
    <xf numFmtId="0" fontId="39" fillId="3" borderId="30" xfId="0" applyFont="1" applyFill="1" applyBorder="1" applyAlignment="1">
      <alignment horizontal="center" vertical="center" wrapText="1"/>
    </xf>
    <xf numFmtId="0" fontId="40" fillId="3" borderId="7" xfId="0" applyFont="1" applyFill="1" applyBorder="1" applyAlignment="1">
      <alignment horizontal="left" vertical="top" wrapText="1"/>
    </xf>
    <xf numFmtId="0" fontId="40" fillId="3" borderId="7" xfId="0" applyFont="1" applyFill="1" applyBorder="1" applyAlignment="1">
      <alignment horizontal="center" vertical="center" wrapText="1"/>
    </xf>
    <xf numFmtId="2" fontId="40" fillId="3" borderId="7" xfId="0" applyNumberFormat="1" applyFont="1" applyFill="1" applyBorder="1" applyAlignment="1">
      <alignment horizontal="center" vertical="center" wrapText="1"/>
    </xf>
    <xf numFmtId="0" fontId="35" fillId="3" borderId="30" xfId="0" applyFont="1" applyFill="1" applyBorder="1" applyAlignment="1">
      <alignment horizontal="center" vertical="top" wrapText="1"/>
    </xf>
    <xf numFmtId="0" fontId="0" fillId="3" borderId="30" xfId="0" applyFill="1" applyBorder="1" applyAlignment="1">
      <alignment horizontal="left" wrapText="1"/>
    </xf>
    <xf numFmtId="0" fontId="0" fillId="3" borderId="30" xfId="0" applyFill="1" applyBorder="1" applyAlignment="1">
      <alignment horizontal="left" vertical="center" wrapText="1"/>
    </xf>
    <xf numFmtId="4" fontId="38" fillId="3" borderId="7" xfId="0" applyNumberFormat="1" applyFont="1" applyFill="1" applyBorder="1" applyAlignment="1">
      <alignment horizontal="center" vertical="center" wrapText="1"/>
    </xf>
    <xf numFmtId="4" fontId="40" fillId="3" borderId="7" xfId="0" applyNumberFormat="1" applyFont="1" applyFill="1" applyBorder="1" applyAlignment="1">
      <alignment horizontal="center" vertical="center" wrapText="1"/>
    </xf>
    <xf numFmtId="4" fontId="0" fillId="0" borderId="37" xfId="0" applyNumberFormat="1" applyBorder="1" applyAlignment="1">
      <alignment vertical="top"/>
    </xf>
    <xf numFmtId="4" fontId="0" fillId="0" borderId="2" xfId="0" applyNumberFormat="1" applyBorder="1" applyAlignment="1">
      <alignment vertical="top"/>
    </xf>
    <xf numFmtId="4" fontId="46" fillId="0" borderId="7" xfId="0" applyNumberFormat="1" applyFont="1" applyBorder="1" applyAlignment="1">
      <alignment horizontal="center" vertical="top" wrapText="1"/>
    </xf>
    <xf numFmtId="4" fontId="46" fillId="0" borderId="3" xfId="0" applyNumberFormat="1" applyFont="1" applyBorder="1" applyAlignment="1">
      <alignment horizontal="center" vertical="top" wrapText="1"/>
    </xf>
    <xf numFmtId="4" fontId="35" fillId="3" borderId="30" xfId="0" applyNumberFormat="1" applyFont="1" applyFill="1" applyBorder="1" applyAlignment="1">
      <alignment horizontal="center" vertical="center" wrapText="1"/>
    </xf>
    <xf numFmtId="4" fontId="35" fillId="3" borderId="31" xfId="0" applyNumberFormat="1" applyFont="1" applyFill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top"/>
    </xf>
    <xf numFmtId="4" fontId="46" fillId="0" borderId="7" xfId="0" applyNumberFormat="1" applyFont="1" applyBorder="1" applyAlignment="1">
      <alignment horizontal="center" vertical="top"/>
    </xf>
    <xf numFmtId="4" fontId="46" fillId="0" borderId="3" xfId="0" applyNumberFormat="1" applyFont="1" applyBorder="1" applyAlignment="1">
      <alignment horizontal="center" vertical="top"/>
    </xf>
    <xf numFmtId="4" fontId="47" fillId="3" borderId="30" xfId="0" applyNumberFormat="1" applyFont="1" applyFill="1" applyBorder="1" applyAlignment="1">
      <alignment horizontal="center" vertical="center" shrinkToFit="1"/>
    </xf>
    <xf numFmtId="4" fontId="47" fillId="3" borderId="31" xfId="0" applyNumberFormat="1" applyFont="1" applyFill="1" applyBorder="1" applyAlignment="1">
      <alignment horizontal="center" vertical="center" shrinkToFit="1"/>
    </xf>
    <xf numFmtId="4" fontId="0" fillId="0" borderId="7" xfId="0" applyNumberFormat="1" applyBorder="1" applyAlignment="1">
      <alignment horizontal="center" vertical="center"/>
    </xf>
    <xf numFmtId="4" fontId="46" fillId="0" borderId="7" xfId="0" applyNumberFormat="1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39" fillId="3" borderId="30" xfId="0" applyNumberFormat="1" applyFont="1" applyFill="1" applyBorder="1" applyAlignment="1">
      <alignment horizontal="center" vertical="center" shrinkToFit="1"/>
    </xf>
    <xf numFmtId="4" fontId="39" fillId="3" borderId="31" xfId="0" applyNumberFormat="1" applyFont="1" applyFill="1" applyBorder="1" applyAlignment="1">
      <alignment horizontal="center" vertical="center" shrinkToFit="1"/>
    </xf>
    <xf numFmtId="4" fontId="3" fillId="0" borderId="7" xfId="0" applyNumberFormat="1" applyFont="1" applyBorder="1" applyAlignment="1">
      <alignment horizontal="center" vertical="center"/>
    </xf>
    <xf numFmtId="4" fontId="48" fillId="0" borderId="7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5" fillId="3" borderId="30" xfId="0" applyNumberFormat="1" applyFont="1" applyFill="1" applyBorder="1" applyAlignment="1">
      <alignment horizontal="center" vertical="top" wrapText="1"/>
    </xf>
    <xf numFmtId="4" fontId="35" fillId="3" borderId="31" xfId="0" applyNumberFormat="1" applyFont="1" applyFill="1" applyBorder="1" applyAlignment="1">
      <alignment horizontal="center" vertical="top" wrapText="1"/>
    </xf>
    <xf numFmtId="4" fontId="0" fillId="0" borderId="39" xfId="0" applyNumberFormat="1" applyBorder="1" applyAlignment="1">
      <alignment vertical="top"/>
    </xf>
    <xf numFmtId="4" fontId="35" fillId="3" borderId="7" xfId="0" applyNumberFormat="1" applyFont="1" applyFill="1" applyBorder="1" applyAlignment="1">
      <alignment horizontal="center" vertical="center" wrapText="1"/>
    </xf>
    <xf numFmtId="0" fontId="35" fillId="3" borderId="30" xfId="0" applyFont="1" applyFill="1" applyBorder="1" applyAlignment="1">
      <alignment horizontal="left" vertical="top" wrapText="1"/>
    </xf>
    <xf numFmtId="2" fontId="47" fillId="3" borderId="30" xfId="0" applyNumberFormat="1" applyFont="1" applyFill="1" applyBorder="1" applyAlignment="1">
      <alignment horizontal="right" vertical="top" shrinkToFit="1"/>
    </xf>
    <xf numFmtId="0" fontId="35" fillId="3" borderId="33" xfId="0" applyFont="1" applyFill="1" applyBorder="1" applyAlignment="1">
      <alignment vertical="top" wrapText="1"/>
    </xf>
    <xf numFmtId="4" fontId="51" fillId="3" borderId="30" xfId="0" applyNumberFormat="1" applyFont="1" applyFill="1" applyBorder="1" applyAlignment="1">
      <alignment horizontal="center" vertical="center" shrinkToFit="1"/>
    </xf>
    <xf numFmtId="4" fontId="51" fillId="3" borderId="31" xfId="0" applyNumberFormat="1" applyFont="1" applyFill="1" applyBorder="1" applyAlignment="1">
      <alignment horizontal="center" vertical="center" shrinkToFit="1"/>
    </xf>
    <xf numFmtId="4" fontId="46" fillId="0" borderId="3" xfId="0" applyNumberFormat="1" applyFont="1" applyBorder="1" applyAlignment="1">
      <alignment horizontal="center" vertical="center"/>
    </xf>
    <xf numFmtId="2" fontId="35" fillId="3" borderId="30" xfId="0" applyNumberFormat="1" applyFont="1" applyFill="1" applyBorder="1" applyAlignment="1">
      <alignment horizontal="center" vertical="top" wrapText="1"/>
    </xf>
    <xf numFmtId="2" fontId="35" fillId="3" borderId="31" xfId="0" applyNumberFormat="1" applyFont="1" applyFill="1" applyBorder="1" applyAlignment="1">
      <alignment horizontal="center" vertical="top" wrapText="1"/>
    </xf>
    <xf numFmtId="2" fontId="35" fillId="3" borderId="31" xfId="0" applyNumberFormat="1" applyFont="1" applyFill="1" applyBorder="1" applyAlignment="1">
      <alignment horizontal="center" vertical="center" wrapText="1"/>
    </xf>
    <xf numFmtId="2" fontId="47" fillId="3" borderId="30" xfId="0" applyNumberFormat="1" applyFont="1" applyFill="1" applyBorder="1" applyAlignment="1">
      <alignment horizontal="center" vertical="center" shrinkToFit="1"/>
    </xf>
    <xf numFmtId="2" fontId="47" fillId="3" borderId="31" xfId="0" applyNumberFormat="1" applyFont="1" applyFill="1" applyBorder="1" applyAlignment="1">
      <alignment horizontal="center" vertical="center" shrinkToFit="1"/>
    </xf>
    <xf numFmtId="2" fontId="51" fillId="3" borderId="30" xfId="0" applyNumberFormat="1" applyFont="1" applyFill="1" applyBorder="1" applyAlignment="1">
      <alignment horizontal="center" vertical="top" shrinkToFit="1"/>
    </xf>
    <xf numFmtId="2" fontId="51" fillId="3" borderId="31" xfId="0" applyNumberFormat="1" applyFont="1" applyFill="1" applyBorder="1" applyAlignment="1">
      <alignment horizontal="center" vertical="top" shrinkToFit="1"/>
    </xf>
    <xf numFmtId="0" fontId="0" fillId="3" borderId="30" xfId="0" applyFill="1" applyBorder="1" applyAlignment="1">
      <alignment horizontal="center" wrapText="1"/>
    </xf>
    <xf numFmtId="0" fontId="0" fillId="3" borderId="31" xfId="0" applyFill="1" applyBorder="1" applyAlignment="1">
      <alignment horizontal="center" wrapText="1"/>
    </xf>
    <xf numFmtId="44" fontId="35" fillId="3" borderId="30" xfId="3" applyFont="1" applyFill="1" applyBorder="1" applyAlignment="1">
      <alignment horizontal="center" vertical="top" wrapText="1"/>
    </xf>
    <xf numFmtId="44" fontId="35" fillId="3" borderId="31" xfId="3" applyFont="1" applyFill="1" applyBorder="1" applyAlignment="1">
      <alignment horizontal="center" vertical="top" wrapText="1"/>
    </xf>
    <xf numFmtId="0" fontId="32" fillId="0" borderId="0" xfId="0" applyFont="1" applyAlignment="1">
      <alignment horizontal="left" vertical="top"/>
    </xf>
    <xf numFmtId="43" fontId="0" fillId="0" borderId="0" xfId="0" applyNumberFormat="1" applyAlignment="1">
      <alignment horizontal="left" vertical="top"/>
    </xf>
    <xf numFmtId="0" fontId="0" fillId="6" borderId="3" xfId="4" applyFont="1" applyFill="1" applyBorder="1" applyAlignment="1">
      <alignment horizontal="center" vertical="center"/>
    </xf>
    <xf numFmtId="2" fontId="52" fillId="0" borderId="0" xfId="2" applyFont="1" applyAlignment="1">
      <alignment horizontal="right"/>
    </xf>
    <xf numFmtId="2" fontId="52" fillId="0" borderId="0" xfId="2" applyFont="1"/>
    <xf numFmtId="2" fontId="52" fillId="0" borderId="0" xfId="2" applyFont="1" applyAlignment="1">
      <alignment horizontal="center"/>
    </xf>
    <xf numFmtId="2" fontId="22" fillId="0" borderId="0" xfId="2" applyFont="1"/>
    <xf numFmtId="2" fontId="52" fillId="0" borderId="0" xfId="2" applyFont="1" applyAlignment="1">
      <alignment vertical="center"/>
    </xf>
    <xf numFmtId="4" fontId="52" fillId="0" borderId="0" xfId="2" applyNumberFormat="1" applyFont="1" applyAlignment="1">
      <alignment horizontal="right" vertical="center"/>
    </xf>
    <xf numFmtId="2" fontId="53" fillId="0" borderId="10" xfId="2" applyFont="1" applyBorder="1" applyAlignment="1">
      <alignment horizontal="center" vertical="center"/>
    </xf>
    <xf numFmtId="2" fontId="54" fillId="0" borderId="10" xfId="2" applyFont="1" applyBorder="1" applyAlignment="1">
      <alignment horizontal="center" vertical="center"/>
    </xf>
    <xf numFmtId="0" fontId="57" fillId="0" borderId="1" xfId="4" applyFont="1" applyBorder="1" applyAlignment="1">
      <alignment horizontal="center" vertical="center"/>
    </xf>
    <xf numFmtId="0" fontId="28" fillId="0" borderId="0" xfId="4" applyFont="1" applyAlignment="1">
      <alignment horizontal="left"/>
    </xf>
    <xf numFmtId="0" fontId="58" fillId="0" borderId="0" xfId="4" applyFont="1" applyAlignment="1">
      <alignment horizontal="right"/>
    </xf>
    <xf numFmtId="2" fontId="5" fillId="0" borderId="0" xfId="1" applyNumberFormat="1" applyFont="1" applyBorder="1" applyAlignment="1">
      <alignment horizontal="right" vertical="center" wrapText="1"/>
    </xf>
    <xf numFmtId="2" fontId="57" fillId="0" borderId="7" xfId="4" applyNumberFormat="1" applyFont="1" applyBorder="1" applyAlignment="1">
      <alignment horizontal="center" vertical="center"/>
    </xf>
    <xf numFmtId="0" fontId="28" fillId="0" borderId="0" xfId="4" applyFont="1" applyAlignment="1">
      <alignment horizontal="center" vertical="center"/>
    </xf>
    <xf numFmtId="43" fontId="57" fillId="0" borderId="0" xfId="4" applyNumberFormat="1" applyFont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9" fillId="0" borderId="0" xfId="0" applyFont="1" applyAlignment="1">
      <alignment horizontal="left" vertical="top"/>
    </xf>
    <xf numFmtId="0" fontId="28" fillId="0" borderId="0" xfId="4" applyFont="1" applyAlignment="1">
      <alignment horizontal="right"/>
    </xf>
    <xf numFmtId="0" fontId="5" fillId="0" borderId="0" xfId="4" applyFont="1" applyAlignment="1">
      <alignment horizontal="right" vertical="center"/>
    </xf>
    <xf numFmtId="4" fontId="57" fillId="0" borderId="7" xfId="4" applyNumberFormat="1" applyFont="1" applyBorder="1" applyAlignment="1">
      <alignment horizontal="center"/>
    </xf>
    <xf numFmtId="0" fontId="60" fillId="0" borderId="5" xfId="4" applyFont="1" applyBorder="1" applyAlignment="1">
      <alignment horizontal="center" vertical="center"/>
    </xf>
    <xf numFmtId="0" fontId="58" fillId="0" borderId="6" xfId="4" applyFont="1" applyBorder="1" applyAlignment="1">
      <alignment horizontal="left"/>
    </xf>
    <xf numFmtId="0" fontId="60" fillId="0" borderId="7" xfId="4" applyFont="1" applyBorder="1" applyAlignment="1">
      <alignment horizontal="center"/>
    </xf>
    <xf numFmtId="0" fontId="60" fillId="0" borderId="7" xfId="4" applyFont="1" applyBorder="1" applyAlignment="1">
      <alignment horizontal="center" vertical="center"/>
    </xf>
    <xf numFmtId="0" fontId="58" fillId="0" borderId="6" xfId="4" applyFont="1" applyBorder="1" applyAlignment="1">
      <alignment horizontal="center" vertical="center"/>
    </xf>
    <xf numFmtId="43" fontId="60" fillId="0" borderId="6" xfId="4" applyNumberFormat="1" applyFont="1" applyBorder="1" applyAlignment="1">
      <alignment horizontal="center" vertical="center"/>
    </xf>
    <xf numFmtId="0" fontId="60" fillId="0" borderId="9" xfId="4" applyFont="1" applyBorder="1" applyAlignment="1">
      <alignment horizontal="center" vertical="center"/>
    </xf>
    <xf numFmtId="0" fontId="57" fillId="3" borderId="1" xfId="4" applyFont="1" applyFill="1" applyBorder="1" applyAlignment="1">
      <alignment horizontal="center" vertical="center"/>
    </xf>
    <xf numFmtId="0" fontId="28" fillId="3" borderId="0" xfId="4" applyFont="1" applyFill="1" applyAlignment="1">
      <alignment horizontal="left"/>
    </xf>
    <xf numFmtId="0" fontId="61" fillId="3" borderId="0" xfId="4" applyFont="1" applyFill="1" applyAlignment="1">
      <alignment horizontal="right" vertical="center"/>
    </xf>
    <xf numFmtId="0" fontId="28" fillId="3" borderId="0" xfId="4" applyFont="1" applyFill="1" applyAlignment="1">
      <alignment horizontal="center" vertical="center"/>
    </xf>
    <xf numFmtId="43" fontId="28" fillId="3" borderId="0" xfId="4" applyNumberFormat="1" applyFont="1" applyFill="1" applyAlignment="1">
      <alignment horizontal="center" vertical="center"/>
    </xf>
    <xf numFmtId="0" fontId="28" fillId="3" borderId="10" xfId="4" applyFont="1" applyFill="1" applyBorder="1" applyAlignment="1">
      <alignment horizontal="center" vertical="center"/>
    </xf>
    <xf numFmtId="0" fontId="57" fillId="0" borderId="7" xfId="4" applyFont="1" applyBorder="1"/>
    <xf numFmtId="2" fontId="57" fillId="0" borderId="7" xfId="4" applyNumberFormat="1" applyFont="1" applyBorder="1" applyAlignment="1">
      <alignment horizontal="center"/>
    </xf>
    <xf numFmtId="44" fontId="0" fillId="0" borderId="0" xfId="3" applyFont="1" applyAlignment="1">
      <alignment horizontal="left" vertical="top"/>
    </xf>
    <xf numFmtId="44" fontId="0" fillId="0" borderId="0" xfId="0" applyNumberFormat="1" applyAlignment="1">
      <alignment horizontal="center" vertical="center"/>
    </xf>
    <xf numFmtId="0" fontId="62" fillId="0" borderId="3" xfId="4" applyFont="1" applyBorder="1" applyAlignment="1">
      <alignment horizontal="center" vertical="center"/>
    </xf>
    <xf numFmtId="0" fontId="63" fillId="3" borderId="7" xfId="0" applyFont="1" applyFill="1" applyBorder="1" applyAlignment="1">
      <alignment horizontal="left" vertical="top" wrapText="1"/>
    </xf>
    <xf numFmtId="0" fontId="64" fillId="3" borderId="10" xfId="4" applyFont="1" applyFill="1" applyBorder="1" applyAlignment="1">
      <alignment horizontal="center" vertical="center"/>
    </xf>
    <xf numFmtId="2" fontId="65" fillId="0" borderId="10" xfId="2" applyFont="1" applyBorder="1" applyAlignment="1">
      <alignment horizontal="center" vertical="center"/>
    </xf>
    <xf numFmtId="2" fontId="66" fillId="0" borderId="10" xfId="2" applyFont="1" applyBorder="1" applyAlignment="1">
      <alignment horizontal="center" vertical="center"/>
    </xf>
    <xf numFmtId="0" fontId="67" fillId="0" borderId="1" xfId="4" applyFont="1" applyBorder="1" applyAlignment="1">
      <alignment horizontal="center" vertical="center"/>
    </xf>
    <xf numFmtId="0" fontId="68" fillId="0" borderId="0" xfId="4" applyFont="1" applyAlignment="1">
      <alignment horizontal="left"/>
    </xf>
    <xf numFmtId="0" fontId="69" fillId="0" borderId="0" xfId="4" applyFont="1" applyAlignment="1">
      <alignment horizontal="right"/>
    </xf>
    <xf numFmtId="0" fontId="70" fillId="0" borderId="0" xfId="4" applyFont="1" applyAlignment="1">
      <alignment horizontal="right" vertical="center"/>
    </xf>
    <xf numFmtId="2" fontId="67" fillId="0" borderId="7" xfId="4" applyNumberFormat="1" applyFont="1" applyBorder="1" applyAlignment="1">
      <alignment horizontal="center"/>
    </xf>
    <xf numFmtId="2" fontId="67" fillId="0" borderId="7" xfId="4" applyNumberFormat="1" applyFont="1" applyBorder="1" applyAlignment="1">
      <alignment horizontal="center" vertical="center"/>
    </xf>
    <xf numFmtId="0" fontId="68" fillId="0" borderId="0" xfId="4" applyFont="1" applyAlignment="1">
      <alignment horizontal="center" vertical="center"/>
    </xf>
    <xf numFmtId="43" fontId="67" fillId="0" borderId="0" xfId="4" applyNumberFormat="1" applyFont="1" applyAlignment="1">
      <alignment horizontal="center" vertical="center"/>
    </xf>
    <xf numFmtId="0" fontId="70" fillId="0" borderId="10" xfId="4" applyFont="1" applyBorder="1" applyAlignment="1">
      <alignment horizontal="center" vertical="center"/>
    </xf>
    <xf numFmtId="0" fontId="70" fillId="0" borderId="0" xfId="0" applyFont="1" applyAlignment="1">
      <alignment horizontal="left" vertical="top"/>
    </xf>
    <xf numFmtId="0" fontId="71" fillId="0" borderId="7" xfId="4" applyFont="1" applyBorder="1" applyAlignment="1">
      <alignment horizontal="center" vertical="center"/>
    </xf>
    <xf numFmtId="0" fontId="71" fillId="0" borderId="7" xfId="4" applyFont="1" applyBorder="1" applyAlignment="1">
      <alignment horizontal="center"/>
    </xf>
    <xf numFmtId="0" fontId="12" fillId="0" borderId="5" xfId="4" applyFont="1" applyBorder="1" applyAlignment="1">
      <alignment horizontal="center" vertical="center"/>
    </xf>
    <xf numFmtId="0" fontId="0" fillId="0" borderId="7" xfId="0" applyBorder="1"/>
    <xf numFmtId="2" fontId="0" fillId="0" borderId="7" xfId="0" applyNumberFormat="1" applyBorder="1" applyAlignment="1">
      <alignment horizontal="center"/>
    </xf>
    <xf numFmtId="0" fontId="72" fillId="0" borderId="7" xfId="0" applyFont="1" applyBorder="1"/>
    <xf numFmtId="2" fontId="72" fillId="0" borderId="7" xfId="0" applyNumberFormat="1" applyFont="1" applyBorder="1" applyAlignment="1">
      <alignment horizontal="center"/>
    </xf>
    <xf numFmtId="0" fontId="73" fillId="0" borderId="7" xfId="0" applyFont="1" applyBorder="1"/>
    <xf numFmtId="0" fontId="75" fillId="0" borderId="7" xfId="0" applyFont="1" applyBorder="1"/>
    <xf numFmtId="0" fontId="76" fillId="0" borderId="7" xfId="4" applyFont="1" applyBorder="1" applyAlignment="1">
      <alignment horizontal="center"/>
    </xf>
    <xf numFmtId="0" fontId="76" fillId="0" borderId="7" xfId="4" applyFont="1" applyBorder="1" applyAlignment="1">
      <alignment horizontal="center" vertical="center"/>
    </xf>
    <xf numFmtId="2" fontId="77" fillId="0" borderId="7" xfId="0" applyNumberFormat="1" applyFont="1" applyBorder="1" applyAlignment="1">
      <alignment horizontal="center"/>
    </xf>
    <xf numFmtId="2" fontId="0" fillId="0" borderId="0" xfId="0" applyNumberFormat="1" applyAlignment="1">
      <alignment horizontal="left" vertical="top"/>
    </xf>
    <xf numFmtId="43" fontId="57" fillId="0" borderId="7" xfId="4" applyNumberFormat="1" applyFont="1" applyBorder="1" applyAlignment="1">
      <alignment horizontal="center" vertical="center"/>
    </xf>
    <xf numFmtId="0" fontId="74" fillId="0" borderId="7" xfId="4" applyFont="1" applyBorder="1" applyAlignment="1">
      <alignment horizontal="right" vertical="center"/>
    </xf>
    <xf numFmtId="2" fontId="73" fillId="0" borderId="7" xfId="4" applyNumberFormat="1" applyFont="1" applyBorder="1" applyAlignment="1">
      <alignment horizontal="center"/>
    </xf>
    <xf numFmtId="2" fontId="73" fillId="0" borderId="7" xfId="0" applyNumberFormat="1" applyFont="1" applyBorder="1" applyAlignment="1">
      <alignment horizontal="center"/>
    </xf>
    <xf numFmtId="2" fontId="78" fillId="0" borderId="7" xfId="0" applyNumberFormat="1" applyFont="1" applyBorder="1" applyAlignment="1">
      <alignment horizontal="center"/>
    </xf>
    <xf numFmtId="2" fontId="79" fillId="0" borderId="7" xfId="0" applyNumberFormat="1" applyFont="1" applyBorder="1" applyAlignment="1">
      <alignment horizontal="center"/>
    </xf>
    <xf numFmtId="2" fontId="75" fillId="0" borderId="7" xfId="0" applyNumberFormat="1" applyFont="1" applyBorder="1" applyAlignment="1">
      <alignment horizontal="center"/>
    </xf>
    <xf numFmtId="0" fontId="73" fillId="0" borderId="1" xfId="4" applyFont="1" applyBorder="1" applyAlignment="1">
      <alignment horizontal="center" vertical="center"/>
    </xf>
    <xf numFmtId="0" fontId="80" fillId="0" borderId="0" xfId="4" applyFont="1" applyAlignment="1">
      <alignment horizontal="left"/>
    </xf>
    <xf numFmtId="0" fontId="81" fillId="0" borderId="0" xfId="4" applyFont="1" applyAlignment="1">
      <alignment horizontal="right"/>
    </xf>
    <xf numFmtId="0" fontId="78" fillId="0" borderId="0" xfId="4" applyFont="1" applyAlignment="1">
      <alignment horizontal="right" vertical="center"/>
    </xf>
    <xf numFmtId="2" fontId="73" fillId="0" borderId="7" xfId="4" applyNumberFormat="1" applyFont="1" applyBorder="1" applyAlignment="1">
      <alignment horizontal="center" vertical="center"/>
    </xf>
    <xf numFmtId="0" fontId="80" fillId="0" borderId="0" xfId="4" applyFont="1" applyAlignment="1">
      <alignment horizontal="center" vertical="center"/>
    </xf>
    <xf numFmtId="43" fontId="73" fillId="0" borderId="0" xfId="4" applyNumberFormat="1" applyFont="1" applyAlignment="1">
      <alignment horizontal="center" vertical="center"/>
    </xf>
    <xf numFmtId="0" fontId="78" fillId="0" borderId="10" xfId="4" applyFont="1" applyBorder="1" applyAlignment="1">
      <alignment horizontal="center" vertical="center"/>
    </xf>
    <xf numFmtId="0" fontId="78" fillId="0" borderId="0" xfId="0" applyFont="1" applyAlignment="1">
      <alignment horizontal="left" vertical="top"/>
    </xf>
    <xf numFmtId="2" fontId="74" fillId="0" borderId="7" xfId="0" applyNumberFormat="1" applyFont="1" applyBorder="1" applyAlignment="1">
      <alignment horizontal="center"/>
    </xf>
    <xf numFmtId="0" fontId="12" fillId="0" borderId="5" xfId="4" applyFont="1" applyBorder="1" applyAlignment="1">
      <alignment horizontal="center" vertical="center"/>
    </xf>
    <xf numFmtId="4" fontId="0" fillId="3" borderId="7" xfId="0" applyNumberFormat="1" applyFill="1" applyBorder="1" applyAlignment="1">
      <alignment horizontal="center" vertical="center"/>
    </xf>
    <xf numFmtId="4" fontId="46" fillId="3" borderId="7" xfId="0" applyNumberFormat="1" applyFont="1" applyFill="1" applyBorder="1" applyAlignment="1">
      <alignment horizontal="center" vertical="center"/>
    </xf>
    <xf numFmtId="4" fontId="0" fillId="3" borderId="3" xfId="0" applyNumberFormat="1" applyFill="1" applyBorder="1" applyAlignment="1">
      <alignment horizontal="center" vertical="center"/>
    </xf>
    <xf numFmtId="0" fontId="84" fillId="0" borderId="1" xfId="4" applyFont="1" applyBorder="1" applyAlignment="1">
      <alignment horizontal="center" vertical="center"/>
    </xf>
    <xf numFmtId="0" fontId="85" fillId="0" borderId="0" xfId="4" applyFont="1" applyAlignment="1">
      <alignment horizontal="left"/>
    </xf>
    <xf numFmtId="0" fontId="86" fillId="0" borderId="0" xfId="4" applyFont="1" applyAlignment="1">
      <alignment horizontal="right"/>
    </xf>
    <xf numFmtId="0" fontId="87" fillId="0" borderId="0" xfId="4" applyFont="1" applyAlignment="1">
      <alignment horizontal="right" vertical="center"/>
    </xf>
    <xf numFmtId="2" fontId="84" fillId="0" borderId="7" xfId="4" applyNumberFormat="1" applyFont="1" applyBorder="1" applyAlignment="1">
      <alignment horizontal="center"/>
    </xf>
    <xf numFmtId="2" fontId="84" fillId="0" borderId="7" xfId="4" applyNumberFormat="1" applyFont="1" applyBorder="1" applyAlignment="1">
      <alignment horizontal="center" vertical="center"/>
    </xf>
    <xf numFmtId="0" fontId="85" fillId="0" borderId="0" xfId="4" applyFont="1" applyAlignment="1">
      <alignment horizontal="center" vertical="center"/>
    </xf>
    <xf numFmtId="43" fontId="84" fillId="0" borderId="0" xfId="4" applyNumberFormat="1" applyFont="1" applyAlignment="1">
      <alignment horizontal="center" vertical="center"/>
    </xf>
    <xf numFmtId="0" fontId="87" fillId="0" borderId="10" xfId="4" applyFont="1" applyBorder="1" applyAlignment="1">
      <alignment horizontal="center" vertical="center"/>
    </xf>
    <xf numFmtId="0" fontId="88" fillId="0" borderId="0" xfId="0" applyFont="1" applyAlignment="1">
      <alignment horizontal="left" vertical="top"/>
    </xf>
    <xf numFmtId="0" fontId="85" fillId="0" borderId="0" xfId="4" applyFont="1" applyAlignment="1">
      <alignment horizontal="right"/>
    </xf>
    <xf numFmtId="0" fontId="88" fillId="0" borderId="0" xfId="4" applyFont="1" applyAlignment="1">
      <alignment horizontal="right" vertical="center"/>
    </xf>
    <xf numFmtId="0" fontId="84" fillId="0" borderId="10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59" fillId="0" borderId="0" xfId="4" applyFont="1" applyAlignment="1">
      <alignment horizontal="right" vertical="center"/>
    </xf>
    <xf numFmtId="0" fontId="57" fillId="0" borderId="10" xfId="4" applyFont="1" applyBorder="1" applyAlignment="1">
      <alignment horizontal="center" vertical="center"/>
    </xf>
    <xf numFmtId="0" fontId="74" fillId="0" borderId="7" xfId="4" applyFont="1" applyBorder="1" applyAlignment="1">
      <alignment horizontal="left" vertical="center"/>
    </xf>
    <xf numFmtId="2" fontId="72" fillId="0" borderId="7" xfId="4" applyNumberFormat="1" applyFont="1" applyBorder="1" applyAlignment="1">
      <alignment horizontal="center"/>
    </xf>
    <xf numFmtId="0" fontId="89" fillId="0" borderId="0" xfId="4" applyFont="1" applyAlignment="1">
      <alignment horizontal="center" vertical="center"/>
    </xf>
    <xf numFmtId="0" fontId="78" fillId="0" borderId="3" xfId="4" applyFont="1" applyBorder="1" applyAlignment="1">
      <alignment horizontal="center" vertical="center"/>
    </xf>
    <xf numFmtId="0" fontId="79" fillId="0" borderId="0" xfId="4" applyFont="1" applyAlignment="1">
      <alignment horizontal="right" vertical="center"/>
    </xf>
    <xf numFmtId="2" fontId="72" fillId="0" borderId="7" xfId="4" applyNumberFormat="1" applyFont="1" applyBorder="1" applyAlignment="1">
      <alignment horizontal="center" vertical="center"/>
    </xf>
    <xf numFmtId="43" fontId="72" fillId="0" borderId="0" xfId="4" applyNumberFormat="1" applyFont="1" applyAlignment="1">
      <alignment horizontal="center" vertical="center"/>
    </xf>
    <xf numFmtId="0" fontId="79" fillId="0" borderId="10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90" fillId="3" borderId="7" xfId="0" applyFont="1" applyFill="1" applyBorder="1" applyAlignment="1">
      <alignment horizontal="left" vertical="top" wrapText="1"/>
    </xf>
    <xf numFmtId="0" fontId="90" fillId="3" borderId="7" xfId="0" applyFont="1" applyFill="1" applyBorder="1" applyAlignment="1">
      <alignment horizontal="center" vertical="center" wrapText="1"/>
    </xf>
    <xf numFmtId="2" fontId="90" fillId="3" borderId="7" xfId="0" applyNumberFormat="1" applyFont="1" applyFill="1" applyBorder="1" applyAlignment="1">
      <alignment horizontal="center" vertical="center" wrapText="1"/>
    </xf>
    <xf numFmtId="4" fontId="90" fillId="3" borderId="7" xfId="0" applyNumberFormat="1" applyFont="1" applyFill="1" applyBorder="1" applyAlignment="1">
      <alignment horizontal="center" vertical="center" wrapText="1"/>
    </xf>
    <xf numFmtId="4" fontId="37" fillId="3" borderId="30" xfId="0" applyNumberFormat="1" applyFont="1" applyFill="1" applyBorder="1" applyAlignment="1">
      <alignment horizontal="center" vertical="center" shrinkToFit="1"/>
    </xf>
    <xf numFmtId="4" fontId="37" fillId="3" borderId="31" xfId="0" applyNumberFormat="1" applyFont="1" applyFill="1" applyBorder="1" applyAlignment="1">
      <alignment horizontal="center" vertical="center" shrinkToFit="1"/>
    </xf>
    <xf numFmtId="4" fontId="78" fillId="0" borderId="7" xfId="0" applyNumberFormat="1" applyFont="1" applyBorder="1" applyAlignment="1">
      <alignment horizontal="center" vertical="center"/>
    </xf>
    <xf numFmtId="4" fontId="91" fillId="0" borderId="7" xfId="0" applyNumberFormat="1" applyFont="1" applyBorder="1" applyAlignment="1">
      <alignment horizontal="center" vertical="center"/>
    </xf>
    <xf numFmtId="4" fontId="78" fillId="0" borderId="3" xfId="0" applyNumberFormat="1" applyFont="1" applyBorder="1" applyAlignment="1">
      <alignment horizontal="center" vertical="center"/>
    </xf>
    <xf numFmtId="4" fontId="78" fillId="3" borderId="7" xfId="0" applyNumberFormat="1" applyFont="1" applyFill="1" applyBorder="1" applyAlignment="1">
      <alignment horizontal="center" vertical="center"/>
    </xf>
    <xf numFmtId="4" fontId="91" fillId="3" borderId="7" xfId="0" applyNumberFormat="1" applyFont="1" applyFill="1" applyBorder="1" applyAlignment="1">
      <alignment horizontal="center" vertical="center"/>
    </xf>
    <xf numFmtId="4" fontId="78" fillId="3" borderId="3" xfId="0" applyNumberFormat="1" applyFont="1" applyFill="1" applyBorder="1" applyAlignment="1">
      <alignment horizontal="center" vertical="center"/>
    </xf>
    <xf numFmtId="0" fontId="78" fillId="3" borderId="0" xfId="0" applyFont="1" applyFill="1" applyAlignment="1">
      <alignment horizontal="left" vertical="top"/>
    </xf>
    <xf numFmtId="0" fontId="64" fillId="5" borderId="3" xfId="4" applyFont="1" applyFill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4" fontId="0" fillId="7" borderId="7" xfId="0" applyNumberFormat="1" applyFill="1" applyBorder="1" applyAlignment="1">
      <alignment horizontal="center" vertical="center"/>
    </xf>
    <xf numFmtId="4" fontId="0" fillId="7" borderId="0" xfId="0" applyNumberFormat="1" applyFill="1" applyAlignment="1">
      <alignment horizontal="left" vertical="top"/>
    </xf>
    <xf numFmtId="0" fontId="0" fillId="7" borderId="0" xfId="0" applyFill="1" applyAlignment="1">
      <alignment horizontal="left" vertical="top"/>
    </xf>
    <xf numFmtId="2" fontId="0" fillId="7" borderId="0" xfId="0" applyNumberFormat="1" applyFill="1" applyAlignment="1">
      <alignment horizontal="left" vertical="top"/>
    </xf>
    <xf numFmtId="0" fontId="12" fillId="0" borderId="1" xfId="4" applyFont="1" applyBorder="1" applyAlignment="1">
      <alignment horizontal="center" vertical="center"/>
    </xf>
    <xf numFmtId="0" fontId="13" fillId="0" borderId="0" xfId="4" applyFont="1" applyBorder="1" applyAlignment="1">
      <alignment horizontal="left"/>
    </xf>
    <xf numFmtId="0" fontId="13" fillId="0" borderId="0" xfId="4" applyFont="1" applyBorder="1" applyAlignment="1">
      <alignment horizontal="center" vertical="center"/>
    </xf>
    <xf numFmtId="4" fontId="0" fillId="9" borderId="0" xfId="0" applyNumberFormat="1" applyFill="1" applyAlignment="1">
      <alignment horizontal="left" vertical="top"/>
    </xf>
    <xf numFmtId="0" fontId="0" fillId="9" borderId="0" xfId="0" applyFill="1" applyAlignment="1">
      <alignment horizontal="left" vertical="top"/>
    </xf>
    <xf numFmtId="4" fontId="0" fillId="0" borderId="7" xfId="0" applyNumberFormat="1" applyFill="1" applyBorder="1" applyAlignment="1">
      <alignment horizontal="center" vertical="center"/>
    </xf>
    <xf numFmtId="4" fontId="46" fillId="0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2" fontId="0" fillId="9" borderId="0" xfId="0" applyNumberFormat="1" applyFill="1" applyAlignment="1">
      <alignment horizontal="left" vertical="top"/>
    </xf>
    <xf numFmtId="4" fontId="0" fillId="0" borderId="0" xfId="0" applyNumberFormat="1" applyFill="1" applyAlignment="1">
      <alignment horizontal="left" vertical="top"/>
    </xf>
    <xf numFmtId="0" fontId="74" fillId="0" borderId="7" xfId="0" applyFont="1" applyBorder="1"/>
    <xf numFmtId="2" fontId="62" fillId="0" borderId="7" xfId="0" applyNumberFormat="1" applyFont="1" applyBorder="1" applyAlignment="1">
      <alignment horizontal="center"/>
    </xf>
    <xf numFmtId="4" fontId="78" fillId="9" borderId="0" xfId="0" applyNumberFormat="1" applyFont="1" applyFill="1" applyAlignment="1">
      <alignment horizontal="left" vertical="top"/>
    </xf>
    <xf numFmtId="0" fontId="78" fillId="9" borderId="0" xfId="0" applyFont="1" applyFill="1" applyAlignment="1">
      <alignment horizontal="left" vertical="top"/>
    </xf>
    <xf numFmtId="4" fontId="35" fillId="0" borderId="31" xfId="0" applyNumberFormat="1" applyFont="1" applyFill="1" applyBorder="1" applyAlignment="1">
      <alignment horizontal="center" vertical="center" wrapText="1"/>
    </xf>
    <xf numFmtId="4" fontId="0" fillId="0" borderId="37" xfId="0" applyNumberFormat="1" applyFill="1" applyBorder="1" applyAlignment="1">
      <alignment vertical="top"/>
    </xf>
    <xf numFmtId="4" fontId="46" fillId="0" borderId="7" xfId="0" applyNumberFormat="1" applyFont="1" applyFill="1" applyBorder="1" applyAlignment="1">
      <alignment horizontal="center" vertical="top" wrapText="1"/>
    </xf>
    <xf numFmtId="4" fontId="0" fillId="0" borderId="7" xfId="0" applyNumberFormat="1" applyFill="1" applyBorder="1" applyAlignment="1">
      <alignment horizontal="center" vertical="top"/>
    </xf>
    <xf numFmtId="4" fontId="48" fillId="0" borderId="7" xfId="0" applyNumberFormat="1" applyFont="1" applyFill="1" applyBorder="1" applyAlignment="1">
      <alignment horizontal="center" vertical="center"/>
    </xf>
    <xf numFmtId="4" fontId="91" fillId="0" borderId="7" xfId="0" applyNumberFormat="1" applyFont="1" applyFill="1" applyBorder="1" applyAlignment="1">
      <alignment horizontal="center" vertical="center"/>
    </xf>
    <xf numFmtId="4" fontId="46" fillId="0" borderId="7" xfId="0" applyNumberFormat="1" applyFont="1" applyFill="1" applyBorder="1" applyAlignment="1">
      <alignment horizontal="center" vertical="top"/>
    </xf>
    <xf numFmtId="4" fontId="3" fillId="0" borderId="7" xfId="0" applyNumberFormat="1" applyFont="1" applyFill="1" applyBorder="1" applyAlignment="1">
      <alignment horizontal="center" vertical="center"/>
    </xf>
    <xf numFmtId="4" fontId="78" fillId="0" borderId="7" xfId="0" applyNumberFormat="1" applyFont="1" applyFill="1" applyBorder="1" applyAlignment="1">
      <alignment horizontal="center" vertical="center"/>
    </xf>
    <xf numFmtId="0" fontId="97" fillId="0" borderId="30" xfId="0" applyFont="1" applyFill="1" applyBorder="1" applyAlignment="1">
      <alignment horizontal="center" vertical="center" wrapText="1"/>
    </xf>
    <xf numFmtId="0" fontId="98" fillId="0" borderId="7" xfId="0" applyFont="1" applyFill="1" applyBorder="1" applyAlignment="1">
      <alignment horizontal="left" vertical="center" wrapText="1"/>
    </xf>
    <xf numFmtId="0" fontId="98" fillId="0" borderId="7" xfId="0" applyFont="1" applyFill="1" applyBorder="1" applyAlignment="1">
      <alignment horizontal="center" vertical="center" wrapText="1"/>
    </xf>
    <xf numFmtId="4" fontId="98" fillId="0" borderId="7" xfId="0" applyNumberFormat="1" applyFont="1" applyFill="1" applyBorder="1" applyAlignment="1">
      <alignment horizontal="center" vertical="center" wrapText="1"/>
    </xf>
    <xf numFmtId="4" fontId="99" fillId="0" borderId="30" xfId="0" applyNumberFormat="1" applyFont="1" applyFill="1" applyBorder="1" applyAlignment="1">
      <alignment horizontal="center" vertical="center" shrinkToFit="1"/>
    </xf>
    <xf numFmtId="4" fontId="99" fillId="0" borderId="31" xfId="0" applyNumberFormat="1" applyFont="1" applyFill="1" applyBorder="1" applyAlignment="1">
      <alignment horizontal="center" vertical="center" shrinkToFit="1"/>
    </xf>
    <xf numFmtId="4" fontId="96" fillId="0" borderId="7" xfId="0" applyNumberFormat="1" applyFont="1" applyFill="1" applyBorder="1" applyAlignment="1">
      <alignment horizontal="center" vertical="center"/>
    </xf>
    <xf numFmtId="4" fontId="96" fillId="0" borderId="3" xfId="0" applyNumberFormat="1" applyFont="1" applyFill="1" applyBorder="1" applyAlignment="1">
      <alignment horizontal="center" vertical="center"/>
    </xf>
    <xf numFmtId="4" fontId="96" fillId="0" borderId="0" xfId="0" applyNumberFormat="1" applyFont="1" applyFill="1" applyAlignment="1">
      <alignment horizontal="left" vertical="top"/>
    </xf>
    <xf numFmtId="0" fontId="96" fillId="0" borderId="0" xfId="0" applyFont="1" applyFill="1" applyAlignment="1">
      <alignment horizontal="left" vertical="top"/>
    </xf>
    <xf numFmtId="4" fontId="95" fillId="0" borderId="7" xfId="0" applyNumberFormat="1" applyFont="1" applyFill="1" applyBorder="1" applyAlignment="1">
      <alignment horizontal="center" vertical="center"/>
    </xf>
    <xf numFmtId="0" fontId="98" fillId="0" borderId="7" xfId="0" applyFont="1" applyFill="1" applyBorder="1" applyAlignment="1">
      <alignment horizontal="left" vertical="top" wrapText="1"/>
    </xf>
    <xf numFmtId="2" fontId="98" fillId="0" borderId="7" xfId="0" applyNumberFormat="1" applyFont="1" applyFill="1" applyBorder="1" applyAlignment="1">
      <alignment horizontal="center" vertical="center" wrapText="1"/>
    </xf>
    <xf numFmtId="2" fontId="99" fillId="0" borderId="30" xfId="0" applyNumberFormat="1" applyFont="1" applyFill="1" applyBorder="1" applyAlignment="1">
      <alignment horizontal="center" vertical="center" shrinkToFit="1"/>
    </xf>
    <xf numFmtId="2" fontId="99" fillId="0" borderId="31" xfId="0" applyNumberFormat="1" applyFont="1" applyFill="1" applyBorder="1" applyAlignment="1">
      <alignment horizontal="center" vertical="center" shrinkToFit="1"/>
    </xf>
    <xf numFmtId="2" fontId="96" fillId="0" borderId="0" xfId="0" applyNumberFormat="1" applyFont="1" applyFill="1" applyAlignment="1">
      <alignment horizontal="left" vertical="top"/>
    </xf>
    <xf numFmtId="0" fontId="49" fillId="0" borderId="0" xfId="0" applyFont="1" applyAlignment="1">
      <alignment vertical="center" wrapText="1"/>
    </xf>
    <xf numFmtId="0" fontId="100" fillId="8" borderId="6" xfId="4" applyFont="1" applyFill="1" applyBorder="1" applyAlignment="1">
      <alignment horizontal="left"/>
    </xf>
    <xf numFmtId="0" fontId="93" fillId="8" borderId="1" xfId="4" applyFont="1" applyFill="1" applyBorder="1" applyAlignment="1">
      <alignment horizontal="center" vertical="center"/>
    </xf>
    <xf numFmtId="0" fontId="101" fillId="8" borderId="0" xfId="4" applyFont="1" applyFill="1" applyAlignment="1">
      <alignment horizontal="left"/>
    </xf>
    <xf numFmtId="0" fontId="100" fillId="8" borderId="0" xfId="4" applyFont="1" applyFill="1" applyAlignment="1">
      <alignment horizontal="right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00" fillId="0" borderId="6" xfId="4" applyFont="1" applyFill="1" applyBorder="1" applyAlignment="1">
      <alignment horizontal="left"/>
    </xf>
    <xf numFmtId="4" fontId="46" fillId="7" borderId="7" xfId="0" applyNumberFormat="1" applyFont="1" applyFill="1" applyBorder="1" applyAlignment="1">
      <alignment horizontal="center" vertical="top" wrapText="1"/>
    </xf>
    <xf numFmtId="4" fontId="0" fillId="7" borderId="7" xfId="0" applyNumberFormat="1" applyFill="1" applyBorder="1" applyAlignment="1">
      <alignment horizontal="center" vertical="top"/>
    </xf>
    <xf numFmtId="4" fontId="35" fillId="7" borderId="31" xfId="0" applyNumberFormat="1" applyFont="1" applyFill="1" applyBorder="1" applyAlignment="1">
      <alignment horizontal="center" vertical="center" wrapText="1"/>
    </xf>
    <xf numFmtId="2" fontId="35" fillId="7" borderId="31" xfId="0" applyNumberFormat="1" applyFont="1" applyFill="1" applyBorder="1" applyAlignment="1">
      <alignment horizontal="center" vertical="center" wrapText="1"/>
    </xf>
    <xf numFmtId="2" fontId="51" fillId="7" borderId="31" xfId="0" applyNumberFormat="1" applyFont="1" applyFill="1" applyBorder="1" applyAlignment="1">
      <alignment horizontal="center" vertical="top" shrinkToFit="1"/>
    </xf>
    <xf numFmtId="4" fontId="3" fillId="7" borderId="7" xfId="0" applyNumberFormat="1" applyFont="1" applyFill="1" applyBorder="1" applyAlignment="1">
      <alignment horizontal="center" vertical="center"/>
    </xf>
    <xf numFmtId="4" fontId="46" fillId="3" borderId="7" xfId="0" applyNumberFormat="1" applyFont="1" applyFill="1" applyBorder="1" applyAlignment="1">
      <alignment horizontal="center" vertical="top" wrapText="1"/>
    </xf>
    <xf numFmtId="4" fontId="46" fillId="3" borderId="7" xfId="0" applyNumberFormat="1" applyFont="1" applyFill="1" applyBorder="1" applyAlignment="1">
      <alignment horizontal="center" vertical="top"/>
    </xf>
    <xf numFmtId="4" fontId="0" fillId="3" borderId="0" xfId="0" applyNumberFormat="1" applyFill="1" applyAlignment="1">
      <alignment horizontal="left" vertical="top"/>
    </xf>
    <xf numFmtId="0" fontId="49" fillId="0" borderId="0" xfId="0" applyFont="1" applyFill="1" applyAlignment="1">
      <alignment vertical="center" wrapText="1"/>
    </xf>
    <xf numFmtId="0" fontId="103" fillId="4" borderId="0" xfId="0" applyFont="1" applyFill="1" applyAlignment="1">
      <alignment horizontal="left" vertical="top"/>
    </xf>
    <xf numFmtId="4" fontId="79" fillId="0" borderId="3" xfId="0" applyNumberFormat="1" applyFont="1" applyBorder="1" applyAlignment="1">
      <alignment horizontal="center" vertical="center"/>
    </xf>
    <xf numFmtId="4" fontId="49" fillId="0" borderId="0" xfId="0" applyNumberFormat="1" applyFont="1" applyAlignment="1">
      <alignment vertical="center" wrapText="1"/>
    </xf>
    <xf numFmtId="0" fontId="90" fillId="3" borderId="26" xfId="0" applyFont="1" applyFill="1" applyBorder="1" applyAlignment="1">
      <alignment horizontal="left" vertical="top" wrapText="1"/>
    </xf>
    <xf numFmtId="0" fontId="90" fillId="3" borderId="26" xfId="0" applyFont="1" applyFill="1" applyBorder="1" applyAlignment="1">
      <alignment horizontal="center" vertical="center" wrapText="1"/>
    </xf>
    <xf numFmtId="2" fontId="90" fillId="3" borderId="26" xfId="0" applyNumberFormat="1" applyFont="1" applyFill="1" applyBorder="1" applyAlignment="1">
      <alignment horizontal="center" vertical="center" wrapText="1"/>
    </xf>
    <xf numFmtId="4" fontId="90" fillId="3" borderId="26" xfId="0" applyNumberFormat="1" applyFont="1" applyFill="1" applyBorder="1" applyAlignment="1">
      <alignment horizontal="center" vertical="center" wrapText="1"/>
    </xf>
    <xf numFmtId="0" fontId="63" fillId="3" borderId="0" xfId="0" applyFont="1" applyFill="1" applyAlignment="1">
      <alignment horizontal="left" vertical="top"/>
    </xf>
    <xf numFmtId="0" fontId="63" fillId="3" borderId="2" xfId="0" applyFont="1" applyFill="1" applyBorder="1" applyAlignment="1">
      <alignment horizontal="left" vertical="top"/>
    </xf>
    <xf numFmtId="4" fontId="63" fillId="3" borderId="37" xfId="0" applyNumberFormat="1" applyFont="1" applyFill="1" applyBorder="1" applyAlignment="1">
      <alignment vertical="top"/>
    </xf>
    <xf numFmtId="4" fontId="63" fillId="3" borderId="2" xfId="0" applyNumberFormat="1" applyFont="1" applyFill="1" applyBorder="1" applyAlignment="1">
      <alignment vertical="top"/>
    </xf>
    <xf numFmtId="4" fontId="63" fillId="3" borderId="39" xfId="0" applyNumberFormat="1" applyFont="1" applyFill="1" applyBorder="1" applyAlignment="1">
      <alignment vertical="top"/>
    </xf>
    <xf numFmtId="4" fontId="106" fillId="3" borderId="7" xfId="0" applyNumberFormat="1" applyFont="1" applyFill="1" applyBorder="1" applyAlignment="1">
      <alignment horizontal="center" vertical="top" wrapText="1"/>
    </xf>
    <xf numFmtId="4" fontId="106" fillId="3" borderId="3" xfId="0" applyNumberFormat="1" applyFont="1" applyFill="1" applyBorder="1" applyAlignment="1">
      <alignment horizontal="center" vertical="top" wrapText="1"/>
    </xf>
    <xf numFmtId="0" fontId="107" fillId="3" borderId="27" xfId="0" applyFont="1" applyFill="1" applyBorder="1" applyAlignment="1">
      <alignment horizontal="center" vertical="center" wrapText="1"/>
    </xf>
    <xf numFmtId="0" fontId="106" fillId="3" borderId="7" xfId="0" applyFont="1" applyFill="1" applyBorder="1" applyAlignment="1">
      <alignment horizontal="left" vertical="top" wrapText="1"/>
    </xf>
    <xf numFmtId="0" fontId="107" fillId="3" borderId="28" xfId="0" applyFont="1" applyFill="1" applyBorder="1" applyAlignment="1">
      <alignment vertical="top" wrapText="1"/>
    </xf>
    <xf numFmtId="0" fontId="107" fillId="3" borderId="29" xfId="0" applyFont="1" applyFill="1" applyBorder="1" applyAlignment="1">
      <alignment vertical="top" wrapText="1"/>
    </xf>
    <xf numFmtId="4" fontId="107" fillId="3" borderId="30" xfId="0" applyNumberFormat="1" applyFont="1" applyFill="1" applyBorder="1" applyAlignment="1">
      <alignment horizontal="center" vertical="center" wrapText="1"/>
    </xf>
    <xf numFmtId="4" fontId="107" fillId="3" borderId="31" xfId="0" applyNumberFormat="1" applyFont="1" applyFill="1" applyBorder="1" applyAlignment="1">
      <alignment horizontal="center" vertical="center" wrapText="1"/>
    </xf>
    <xf numFmtId="4" fontId="63" fillId="3" borderId="7" xfId="0" applyNumberFormat="1" applyFont="1" applyFill="1" applyBorder="1" applyAlignment="1">
      <alignment horizontal="center" vertical="top"/>
    </xf>
    <xf numFmtId="4" fontId="106" fillId="3" borderId="7" xfId="0" applyNumberFormat="1" applyFont="1" applyFill="1" applyBorder="1" applyAlignment="1">
      <alignment horizontal="center" vertical="top"/>
    </xf>
    <xf numFmtId="4" fontId="106" fillId="3" borderId="3" xfId="0" applyNumberFormat="1" applyFont="1" applyFill="1" applyBorder="1" applyAlignment="1">
      <alignment horizontal="center" vertical="top"/>
    </xf>
    <xf numFmtId="0" fontId="108" fillId="3" borderId="30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2" fontId="63" fillId="3" borderId="7" xfId="0" applyNumberFormat="1" applyFont="1" applyFill="1" applyBorder="1" applyAlignment="1">
      <alignment horizontal="center" vertical="center" wrapText="1"/>
    </xf>
    <xf numFmtId="4" fontId="112" fillId="3" borderId="30" xfId="0" applyNumberFormat="1" applyFont="1" applyFill="1" applyBorder="1" applyAlignment="1">
      <alignment horizontal="center" vertical="center" shrinkToFit="1"/>
    </xf>
    <xf numFmtId="4" fontId="112" fillId="3" borderId="31" xfId="0" applyNumberFormat="1" applyFont="1" applyFill="1" applyBorder="1" applyAlignment="1">
      <alignment horizontal="center" vertical="center" shrinkToFit="1"/>
    </xf>
    <xf numFmtId="4" fontId="63" fillId="3" borderId="7" xfId="0" applyNumberFormat="1" applyFont="1" applyFill="1" applyBorder="1" applyAlignment="1">
      <alignment horizontal="center" vertical="center"/>
    </xf>
    <xf numFmtId="4" fontId="106" fillId="3" borderId="7" xfId="0" applyNumberFormat="1" applyFont="1" applyFill="1" applyBorder="1" applyAlignment="1">
      <alignment horizontal="center" vertical="center"/>
    </xf>
    <xf numFmtId="4" fontId="63" fillId="3" borderId="3" xfId="0" applyNumberFormat="1" applyFont="1" applyFill="1" applyBorder="1" applyAlignment="1">
      <alignment horizontal="center" vertical="center"/>
    </xf>
    <xf numFmtId="0" fontId="107" fillId="3" borderId="30" xfId="0" applyFont="1" applyFill="1" applyBorder="1" applyAlignment="1">
      <alignment horizontal="center" vertical="top" wrapText="1"/>
    </xf>
    <xf numFmtId="0" fontId="63" fillId="3" borderId="30" xfId="0" applyFont="1" applyFill="1" applyBorder="1" applyAlignment="1">
      <alignment horizontal="left" wrapText="1"/>
    </xf>
    <xf numFmtId="4" fontId="107" fillId="3" borderId="30" xfId="0" applyNumberFormat="1" applyFont="1" applyFill="1" applyBorder="1" applyAlignment="1">
      <alignment horizontal="center" vertical="top" wrapText="1"/>
    </xf>
    <xf numFmtId="4" fontId="107" fillId="3" borderId="31" xfId="0" applyNumberFormat="1" applyFont="1" applyFill="1" applyBorder="1" applyAlignment="1">
      <alignment horizontal="center" vertical="top" wrapText="1"/>
    </xf>
    <xf numFmtId="4" fontId="107" fillId="3" borderId="7" xfId="0" applyNumberFormat="1" applyFont="1" applyFill="1" applyBorder="1" applyAlignment="1">
      <alignment horizontal="center" vertical="center" wrapText="1"/>
    </xf>
    <xf numFmtId="0" fontId="63" fillId="3" borderId="30" xfId="0" applyFont="1" applyFill="1" applyBorder="1" applyAlignment="1">
      <alignment horizontal="left" vertical="center" wrapText="1"/>
    </xf>
    <xf numFmtId="4" fontId="63" fillId="3" borderId="7" xfId="0" applyNumberFormat="1" applyFont="1" applyFill="1" applyBorder="1" applyAlignment="1">
      <alignment horizontal="center" vertical="center" wrapText="1"/>
    </xf>
    <xf numFmtId="4" fontId="108" fillId="3" borderId="30" xfId="0" applyNumberFormat="1" applyFont="1" applyFill="1" applyBorder="1" applyAlignment="1">
      <alignment horizontal="center" vertical="center" shrinkToFit="1"/>
    </xf>
    <xf numFmtId="4" fontId="108" fillId="3" borderId="31" xfId="0" applyNumberFormat="1" applyFont="1" applyFill="1" applyBorder="1" applyAlignment="1">
      <alignment horizontal="center" vertical="center" shrinkToFit="1"/>
    </xf>
    <xf numFmtId="4" fontId="92" fillId="3" borderId="7" xfId="0" applyNumberFormat="1" applyFont="1" applyFill="1" applyBorder="1" applyAlignment="1">
      <alignment horizontal="center" vertical="center"/>
    </xf>
    <xf numFmtId="4" fontId="90" fillId="3" borderId="7" xfId="0" applyNumberFormat="1" applyFont="1" applyFill="1" applyBorder="1" applyAlignment="1">
      <alignment horizontal="center" vertical="center"/>
    </xf>
    <xf numFmtId="4" fontId="90" fillId="3" borderId="3" xfId="0" applyNumberFormat="1" applyFont="1" applyFill="1" applyBorder="1" applyAlignment="1">
      <alignment horizontal="center" vertical="center"/>
    </xf>
    <xf numFmtId="0" fontId="90" fillId="3" borderId="0" xfId="0" applyFont="1" applyFill="1" applyAlignment="1">
      <alignment horizontal="left" vertical="top"/>
    </xf>
    <xf numFmtId="4" fontId="63" fillId="3" borderId="0" xfId="0" applyNumberFormat="1" applyFont="1" applyFill="1" applyAlignment="1">
      <alignment horizontal="left" vertical="top"/>
    </xf>
    <xf numFmtId="0" fontId="104" fillId="3" borderId="0" xfId="0" applyFont="1" applyFill="1" applyAlignment="1">
      <alignment horizontal="left" vertical="top"/>
    </xf>
    <xf numFmtId="4" fontId="63" fillId="3" borderId="25" xfId="0" applyNumberFormat="1" applyFont="1" applyFill="1" applyBorder="1" applyAlignment="1">
      <alignment horizontal="center" vertical="center"/>
    </xf>
    <xf numFmtId="4" fontId="63" fillId="3" borderId="26" xfId="0" applyNumberFormat="1" applyFont="1" applyFill="1" applyBorder="1" applyAlignment="1">
      <alignment horizontal="center" vertical="center"/>
    </xf>
    <xf numFmtId="0" fontId="63" fillId="3" borderId="0" xfId="0" applyFont="1" applyFill="1" applyBorder="1" applyAlignment="1">
      <alignment horizontal="center" vertical="center" wrapText="1"/>
    </xf>
    <xf numFmtId="0" fontId="107" fillId="3" borderId="30" xfId="0" applyFont="1" applyFill="1" applyBorder="1" applyAlignment="1">
      <alignment horizontal="left" vertical="top" wrapText="1"/>
    </xf>
    <xf numFmtId="2" fontId="112" fillId="3" borderId="30" xfId="0" applyNumberFormat="1" applyFont="1" applyFill="1" applyBorder="1" applyAlignment="1">
      <alignment horizontal="right" vertical="top" shrinkToFit="1"/>
    </xf>
    <xf numFmtId="4" fontId="115" fillId="3" borderId="31" xfId="0" applyNumberFormat="1" applyFont="1" applyFill="1" applyBorder="1" applyAlignment="1">
      <alignment horizontal="center" vertical="center" shrinkToFit="1"/>
    </xf>
    <xf numFmtId="4" fontId="106" fillId="3" borderId="3" xfId="0" applyNumberFormat="1" applyFont="1" applyFill="1" applyBorder="1" applyAlignment="1">
      <alignment horizontal="center" vertical="center"/>
    </xf>
    <xf numFmtId="4" fontId="112" fillId="3" borderId="33" xfId="0" applyNumberFormat="1" applyFont="1" applyFill="1" applyBorder="1" applyAlignment="1">
      <alignment horizontal="center" vertical="center" shrinkToFit="1"/>
    </xf>
    <xf numFmtId="2" fontId="112" fillId="3" borderId="30" xfId="0" applyNumberFormat="1" applyFont="1" applyFill="1" applyBorder="1" applyAlignment="1">
      <alignment horizontal="center" vertical="center" shrinkToFit="1"/>
    </xf>
    <xf numFmtId="2" fontId="112" fillId="3" borderId="31" xfId="0" applyNumberFormat="1" applyFont="1" applyFill="1" applyBorder="1" applyAlignment="1">
      <alignment horizontal="center" vertical="center" shrinkToFit="1"/>
    </xf>
    <xf numFmtId="2" fontId="63" fillId="3" borderId="0" xfId="0" applyNumberFormat="1" applyFont="1" applyFill="1" applyAlignment="1">
      <alignment horizontal="left" vertical="top"/>
    </xf>
    <xf numFmtId="0" fontId="107" fillId="3" borderId="7" xfId="0" applyFont="1" applyFill="1" applyBorder="1" applyAlignment="1">
      <alignment horizontal="center" vertical="top" wrapText="1"/>
    </xf>
    <xf numFmtId="0" fontId="107" fillId="3" borderId="7" xfId="0" applyFont="1" applyFill="1" applyBorder="1" applyAlignment="1">
      <alignment vertical="top" wrapText="1"/>
    </xf>
    <xf numFmtId="2" fontId="107" fillId="3" borderId="7" xfId="0" applyNumberFormat="1" applyFont="1" applyFill="1" applyBorder="1" applyAlignment="1">
      <alignment horizontal="center" vertical="top" wrapText="1"/>
    </xf>
    <xf numFmtId="2" fontId="107" fillId="3" borderId="7" xfId="0" applyNumberFormat="1" applyFont="1" applyFill="1" applyBorder="1" applyAlignment="1">
      <alignment horizontal="center" vertical="center" wrapText="1"/>
    </xf>
    <xf numFmtId="0" fontId="108" fillId="3" borderId="27" xfId="0" applyFont="1" applyFill="1" applyBorder="1" applyAlignment="1">
      <alignment horizontal="center" vertical="center" wrapText="1"/>
    </xf>
    <xf numFmtId="2" fontId="108" fillId="3" borderId="27" xfId="0" applyNumberFormat="1" applyFont="1" applyFill="1" applyBorder="1" applyAlignment="1">
      <alignment horizontal="center" vertical="center" shrinkToFit="1"/>
    </xf>
    <xf numFmtId="2" fontId="108" fillId="3" borderId="43" xfId="0" applyNumberFormat="1" applyFont="1" applyFill="1" applyBorder="1" applyAlignment="1">
      <alignment horizontal="center" vertical="center" shrinkToFit="1"/>
    </xf>
    <xf numFmtId="4" fontId="90" fillId="3" borderId="26" xfId="0" applyNumberFormat="1" applyFont="1" applyFill="1" applyBorder="1" applyAlignment="1">
      <alignment horizontal="center" vertical="center"/>
    </xf>
    <xf numFmtId="4" fontId="92" fillId="3" borderId="26" xfId="0" applyNumberFormat="1" applyFont="1" applyFill="1" applyBorder="1" applyAlignment="1">
      <alignment horizontal="center" vertical="center"/>
    </xf>
    <xf numFmtId="4" fontId="90" fillId="3" borderId="23" xfId="0" applyNumberFormat="1" applyFont="1" applyFill="1" applyBorder="1" applyAlignment="1">
      <alignment horizontal="center" vertical="center"/>
    </xf>
    <xf numFmtId="2" fontId="108" fillId="3" borderId="30" xfId="0" applyNumberFormat="1" applyFont="1" applyFill="1" applyBorder="1" applyAlignment="1">
      <alignment horizontal="center" vertical="center" shrinkToFit="1"/>
    </xf>
    <xf numFmtId="2" fontId="108" fillId="3" borderId="31" xfId="0" applyNumberFormat="1" applyFont="1" applyFill="1" applyBorder="1" applyAlignment="1">
      <alignment horizontal="center" vertical="center" shrinkToFit="1"/>
    </xf>
    <xf numFmtId="2" fontId="115" fillId="3" borderId="30" xfId="0" applyNumberFormat="1" applyFont="1" applyFill="1" applyBorder="1" applyAlignment="1">
      <alignment horizontal="center" vertical="top" shrinkToFit="1"/>
    </xf>
    <xf numFmtId="0" fontId="63" fillId="3" borderId="30" xfId="0" applyFont="1" applyFill="1" applyBorder="1" applyAlignment="1">
      <alignment horizontal="center" wrapText="1"/>
    </xf>
    <xf numFmtId="0" fontId="63" fillId="3" borderId="31" xfId="0" applyFont="1" applyFill="1" applyBorder="1" applyAlignment="1">
      <alignment horizontal="center" wrapText="1"/>
    </xf>
    <xf numFmtId="44" fontId="107" fillId="3" borderId="30" xfId="3" applyFont="1" applyFill="1" applyBorder="1" applyAlignment="1">
      <alignment horizontal="center" vertical="top" wrapText="1"/>
    </xf>
    <xf numFmtId="44" fontId="63" fillId="3" borderId="0" xfId="3" applyFont="1" applyFill="1" applyAlignment="1">
      <alignment horizontal="left" vertical="top"/>
    </xf>
    <xf numFmtId="0" fontId="116" fillId="3" borderId="0" xfId="0" applyFont="1" applyFill="1" applyAlignment="1">
      <alignment vertical="center" wrapText="1"/>
    </xf>
    <xf numFmtId="4" fontId="116" fillId="3" borderId="0" xfId="0" applyNumberFormat="1" applyFont="1" applyFill="1" applyAlignment="1">
      <alignment vertical="center" wrapText="1"/>
    </xf>
    <xf numFmtId="0" fontId="108" fillId="3" borderId="41" xfId="0" applyFont="1" applyFill="1" applyBorder="1" applyAlignment="1">
      <alignment horizontal="center" vertical="center" wrapText="1"/>
    </xf>
    <xf numFmtId="0" fontId="63" fillId="3" borderId="25" xfId="0" applyFont="1" applyFill="1" applyBorder="1" applyAlignment="1">
      <alignment horizontal="left" vertical="top" wrapText="1"/>
    </xf>
    <xf numFmtId="0" fontId="63" fillId="3" borderId="25" xfId="0" applyFont="1" applyFill="1" applyBorder="1" applyAlignment="1">
      <alignment horizontal="center" vertical="center" wrapText="1"/>
    </xf>
    <xf numFmtId="2" fontId="63" fillId="3" borderId="25" xfId="0" applyNumberFormat="1" applyFont="1" applyFill="1" applyBorder="1" applyAlignment="1">
      <alignment horizontal="center" vertical="center" wrapText="1"/>
    </xf>
    <xf numFmtId="2" fontId="112" fillId="3" borderId="41" xfId="0" applyNumberFormat="1" applyFont="1" applyFill="1" applyBorder="1" applyAlignment="1">
      <alignment horizontal="center" vertical="center" shrinkToFit="1"/>
    </xf>
    <xf numFmtId="2" fontId="112" fillId="3" borderId="42" xfId="0" applyNumberFormat="1" applyFont="1" applyFill="1" applyBorder="1" applyAlignment="1">
      <alignment horizontal="center" vertical="center" shrinkToFit="1"/>
    </xf>
    <xf numFmtId="4" fontId="106" fillId="3" borderId="25" xfId="0" applyNumberFormat="1" applyFont="1" applyFill="1" applyBorder="1" applyAlignment="1">
      <alignment horizontal="center" vertical="center"/>
    </xf>
    <xf numFmtId="4" fontId="63" fillId="3" borderId="5" xfId="0" applyNumberFormat="1" applyFont="1" applyFill="1" applyBorder="1" applyAlignment="1">
      <alignment horizontal="center" vertical="center"/>
    </xf>
    <xf numFmtId="2" fontId="112" fillId="3" borderId="7" xfId="0" applyNumberFormat="1" applyFont="1" applyFill="1" applyBorder="1" applyAlignment="1">
      <alignment horizontal="center" vertical="center" shrinkToFit="1"/>
    </xf>
    <xf numFmtId="0" fontId="63" fillId="3" borderId="7" xfId="0" applyFont="1" applyFill="1" applyBorder="1" applyAlignment="1">
      <alignment horizontal="left" vertical="center" wrapText="1"/>
    </xf>
    <xf numFmtId="44" fontId="116" fillId="3" borderId="0" xfId="0" applyNumberFormat="1" applyFont="1" applyFill="1" applyAlignment="1">
      <alignment vertical="center" wrapText="1"/>
    </xf>
    <xf numFmtId="2" fontId="90" fillId="0" borderId="7" xfId="0" applyNumberFormat="1" applyFont="1" applyFill="1" applyBorder="1" applyAlignment="1">
      <alignment horizontal="center" vertical="center" wrapText="1"/>
    </xf>
    <xf numFmtId="0" fontId="90" fillId="3" borderId="25" xfId="0" applyFont="1" applyFill="1" applyBorder="1" applyAlignment="1">
      <alignment horizontal="left" vertical="top" wrapText="1"/>
    </xf>
    <xf numFmtId="0" fontId="90" fillId="3" borderId="25" xfId="0" applyFont="1" applyFill="1" applyBorder="1" applyAlignment="1">
      <alignment horizontal="center" vertical="center" wrapText="1"/>
    </xf>
    <xf numFmtId="2" fontId="90" fillId="3" borderId="25" xfId="0" applyNumberFormat="1" applyFont="1" applyFill="1" applyBorder="1" applyAlignment="1">
      <alignment horizontal="center" vertical="center" wrapText="1"/>
    </xf>
    <xf numFmtId="4" fontId="108" fillId="3" borderId="41" xfId="0" applyNumberFormat="1" applyFont="1" applyFill="1" applyBorder="1" applyAlignment="1">
      <alignment horizontal="center" vertical="center" shrinkToFit="1"/>
    </xf>
    <xf numFmtId="4" fontId="108" fillId="3" borderId="42" xfId="0" applyNumberFormat="1" applyFont="1" applyFill="1" applyBorder="1" applyAlignment="1">
      <alignment horizontal="center" vertical="center" shrinkToFit="1"/>
    </xf>
    <xf numFmtId="4" fontId="90" fillId="3" borderId="25" xfId="0" applyNumberFormat="1" applyFont="1" applyFill="1" applyBorder="1" applyAlignment="1">
      <alignment horizontal="center" vertical="center"/>
    </xf>
    <xf numFmtId="4" fontId="92" fillId="3" borderId="25" xfId="0" applyNumberFormat="1" applyFont="1" applyFill="1" applyBorder="1" applyAlignment="1">
      <alignment horizontal="center" vertical="center"/>
    </xf>
    <xf numFmtId="4" fontId="108" fillId="3" borderId="7" xfId="0" applyNumberFormat="1" applyFont="1" applyFill="1" applyBorder="1" applyAlignment="1">
      <alignment horizontal="center" vertical="center" shrinkToFit="1"/>
    </xf>
    <xf numFmtId="4" fontId="112" fillId="3" borderId="42" xfId="0" applyNumberFormat="1" applyFont="1" applyFill="1" applyBorder="1" applyAlignment="1">
      <alignment horizontal="center" vertical="center" shrinkToFit="1"/>
    </xf>
    <xf numFmtId="0" fontId="63" fillId="3" borderId="26" xfId="0" applyFont="1" applyFill="1" applyBorder="1" applyAlignment="1">
      <alignment horizontal="left" vertical="top" wrapText="1"/>
    </xf>
    <xf numFmtId="0" fontId="63" fillId="3" borderId="26" xfId="0" applyFont="1" applyFill="1" applyBorder="1" applyAlignment="1">
      <alignment horizontal="center" vertical="center" wrapText="1"/>
    </xf>
    <xf numFmtId="2" fontId="63" fillId="3" borderId="26" xfId="0" applyNumberFormat="1" applyFont="1" applyFill="1" applyBorder="1" applyAlignment="1">
      <alignment horizontal="center" vertical="center" wrapText="1"/>
    </xf>
    <xf numFmtId="2" fontId="112" fillId="3" borderId="27" xfId="0" applyNumberFormat="1" applyFont="1" applyFill="1" applyBorder="1" applyAlignment="1">
      <alignment horizontal="center" vertical="center" shrinkToFit="1"/>
    </xf>
    <xf numFmtId="2" fontId="112" fillId="3" borderId="43" xfId="0" applyNumberFormat="1" applyFont="1" applyFill="1" applyBorder="1" applyAlignment="1">
      <alignment horizontal="center" vertical="center" shrinkToFit="1"/>
    </xf>
    <xf numFmtId="4" fontId="106" fillId="3" borderId="26" xfId="0" applyNumberFormat="1" applyFont="1" applyFill="1" applyBorder="1" applyAlignment="1">
      <alignment horizontal="center" vertical="center"/>
    </xf>
    <xf numFmtId="4" fontId="63" fillId="3" borderId="23" xfId="0" applyNumberFormat="1" applyFont="1" applyFill="1" applyBorder="1" applyAlignment="1">
      <alignment horizontal="center" vertical="center"/>
    </xf>
    <xf numFmtId="4" fontId="112" fillId="3" borderId="41" xfId="0" applyNumberFormat="1" applyFont="1" applyFill="1" applyBorder="1" applyAlignment="1">
      <alignment horizontal="center" vertical="center" shrinkToFit="1"/>
    </xf>
    <xf numFmtId="0" fontId="107" fillId="3" borderId="27" xfId="0" applyFont="1" applyFill="1" applyBorder="1" applyAlignment="1">
      <alignment horizontal="center" vertical="top" wrapText="1"/>
    </xf>
    <xf numFmtId="0" fontId="107" fillId="3" borderId="27" xfId="0" applyFont="1" applyFill="1" applyBorder="1" applyAlignment="1">
      <alignment horizontal="left" vertical="top" wrapText="1"/>
    </xf>
    <xf numFmtId="0" fontId="63" fillId="3" borderId="27" xfId="0" applyFont="1" applyFill="1" applyBorder="1" applyAlignment="1">
      <alignment horizontal="left" wrapText="1"/>
    </xf>
    <xf numFmtId="2" fontId="112" fillId="3" borderId="27" xfId="0" applyNumberFormat="1" applyFont="1" applyFill="1" applyBorder="1" applyAlignment="1">
      <alignment horizontal="right" vertical="top" shrinkToFit="1"/>
    </xf>
    <xf numFmtId="4" fontId="115" fillId="3" borderId="27" xfId="0" applyNumberFormat="1" applyFont="1" applyFill="1" applyBorder="1" applyAlignment="1">
      <alignment horizontal="center" vertical="center" shrinkToFit="1"/>
    </xf>
    <xf numFmtId="4" fontId="115" fillId="3" borderId="43" xfId="0" applyNumberFormat="1" applyFont="1" applyFill="1" applyBorder="1" applyAlignment="1">
      <alignment horizontal="center" vertical="center" shrinkToFit="1"/>
    </xf>
    <xf numFmtId="4" fontId="106" fillId="3" borderId="23" xfId="0" applyNumberFormat="1" applyFont="1" applyFill="1" applyBorder="1" applyAlignment="1">
      <alignment horizontal="center" vertical="center"/>
    </xf>
    <xf numFmtId="9" fontId="63" fillId="3" borderId="0" xfId="10" applyFont="1" applyFill="1" applyAlignment="1">
      <alignment horizontal="left" vertical="top"/>
    </xf>
    <xf numFmtId="0" fontId="108" fillId="3" borderId="7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4" fontId="106" fillId="0" borderId="7" xfId="0" applyNumberFormat="1" applyFont="1" applyFill="1" applyBorder="1" applyAlignment="1">
      <alignment horizontal="center" vertical="top" wrapText="1"/>
    </xf>
    <xf numFmtId="4" fontId="63" fillId="0" borderId="7" xfId="0" applyNumberFormat="1" applyFont="1" applyFill="1" applyBorder="1" applyAlignment="1">
      <alignment horizontal="center" vertical="top"/>
    </xf>
    <xf numFmtId="4" fontId="63" fillId="0" borderId="7" xfId="0" applyNumberFormat="1" applyFont="1" applyFill="1" applyBorder="1" applyAlignment="1">
      <alignment horizontal="center" vertical="center"/>
    </xf>
    <xf numFmtId="4" fontId="90" fillId="0" borderId="7" xfId="0" applyNumberFormat="1" applyFont="1" applyFill="1" applyBorder="1" applyAlignment="1">
      <alignment horizontal="center" vertical="center"/>
    </xf>
    <xf numFmtId="4" fontId="63" fillId="0" borderId="26" xfId="0" applyNumberFormat="1" applyFont="1" applyFill="1" applyBorder="1" applyAlignment="1">
      <alignment horizontal="center" vertical="center"/>
    </xf>
    <xf numFmtId="4" fontId="90" fillId="0" borderId="26" xfId="0" applyNumberFormat="1" applyFont="1" applyFill="1" applyBorder="1" applyAlignment="1">
      <alignment horizontal="center" vertical="center"/>
    </xf>
    <xf numFmtId="4" fontId="63" fillId="0" borderId="0" xfId="0" applyNumberFormat="1" applyFont="1" applyFill="1" applyAlignment="1">
      <alignment horizontal="left" vertical="top"/>
    </xf>
    <xf numFmtId="0" fontId="116" fillId="0" borderId="0" xfId="0" applyFont="1" applyFill="1" applyAlignment="1">
      <alignment vertical="center" wrapText="1"/>
    </xf>
    <xf numFmtId="0" fontId="63" fillId="0" borderId="0" xfId="0" applyFont="1" applyFill="1" applyAlignment="1">
      <alignment horizontal="left" vertical="top"/>
    </xf>
    <xf numFmtId="2" fontId="35" fillId="0" borderId="31" xfId="0" applyNumberFormat="1" applyFont="1" applyFill="1" applyBorder="1" applyAlignment="1">
      <alignment horizontal="center" vertical="center" wrapText="1"/>
    </xf>
    <xf numFmtId="0" fontId="49" fillId="3" borderId="0" xfId="0" applyFont="1" applyFill="1" applyAlignment="1">
      <alignment vertical="center" wrapText="1"/>
    </xf>
    <xf numFmtId="4" fontId="0" fillId="0" borderId="2" xfId="0" applyNumberFormat="1" applyFill="1" applyBorder="1" applyAlignment="1">
      <alignment vertical="top"/>
    </xf>
    <xf numFmtId="4" fontId="46" fillId="0" borderId="3" xfId="0" applyNumberFormat="1" applyFont="1" applyFill="1" applyBorder="1" applyAlignment="1">
      <alignment horizontal="center" vertical="top" wrapText="1"/>
    </xf>
    <xf numFmtId="4" fontId="46" fillId="0" borderId="3" xfId="0" applyNumberFormat="1" applyFont="1" applyFill="1" applyBorder="1" applyAlignment="1">
      <alignment horizontal="center" vertical="top"/>
    </xf>
    <xf numFmtId="4" fontId="0" fillId="0" borderId="3" xfId="0" applyNumberForma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4" fontId="78" fillId="0" borderId="3" xfId="0" applyNumberFormat="1" applyFont="1" applyFill="1" applyBorder="1" applyAlignment="1">
      <alignment horizontal="center" vertical="center"/>
    </xf>
    <xf numFmtId="4" fontId="46" fillId="0" borderId="3" xfId="0" applyNumberFormat="1" applyFont="1" applyFill="1" applyBorder="1" applyAlignment="1">
      <alignment horizontal="center" vertical="center"/>
    </xf>
    <xf numFmtId="4" fontId="106" fillId="0" borderId="7" xfId="0" applyNumberFormat="1" applyFont="1" applyFill="1" applyBorder="1" applyAlignment="1">
      <alignment horizontal="center" vertical="top"/>
    </xf>
    <xf numFmtId="4" fontId="107" fillId="0" borderId="31" xfId="0" applyNumberFormat="1" applyFont="1" applyFill="1" applyBorder="1" applyAlignment="1">
      <alignment horizontal="center" vertical="center" wrapText="1"/>
    </xf>
    <xf numFmtId="4" fontId="63" fillId="0" borderId="25" xfId="0" applyNumberFormat="1" applyFont="1" applyFill="1" applyBorder="1" applyAlignment="1">
      <alignment horizontal="center" vertical="center"/>
    </xf>
    <xf numFmtId="4" fontId="106" fillId="0" borderId="26" xfId="0" applyNumberFormat="1" applyFont="1" applyFill="1" applyBorder="1" applyAlignment="1">
      <alignment horizontal="center" vertical="center"/>
    </xf>
    <xf numFmtId="4" fontId="107" fillId="0" borderId="7" xfId="0" applyNumberFormat="1" applyFont="1" applyFill="1" applyBorder="1" applyAlignment="1">
      <alignment horizontal="center" vertical="center" wrapText="1"/>
    </xf>
    <xf numFmtId="4" fontId="106" fillId="0" borderId="7" xfId="0" applyNumberFormat="1" applyFont="1" applyFill="1" applyBorder="1" applyAlignment="1">
      <alignment horizontal="center" vertical="center"/>
    </xf>
    <xf numFmtId="0" fontId="37" fillId="0" borderId="30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left" vertical="top" wrapText="1"/>
    </xf>
    <xf numFmtId="0" fontId="38" fillId="0" borderId="7" xfId="0" applyFont="1" applyFill="1" applyBorder="1" applyAlignment="1">
      <alignment horizontal="center" vertical="center" wrapText="1"/>
    </xf>
    <xf numFmtId="4" fontId="38" fillId="0" borderId="7" xfId="0" applyNumberFormat="1" applyFont="1" applyFill="1" applyBorder="1" applyAlignment="1">
      <alignment horizontal="center" vertical="center" wrapText="1"/>
    </xf>
    <xf numFmtId="4" fontId="47" fillId="0" borderId="30" xfId="0" applyNumberFormat="1" applyFont="1" applyFill="1" applyBorder="1" applyAlignment="1">
      <alignment horizontal="center" vertical="center" shrinkToFit="1"/>
    </xf>
    <xf numFmtId="4" fontId="47" fillId="0" borderId="31" xfId="0" applyNumberFormat="1" applyFont="1" applyFill="1" applyBorder="1" applyAlignment="1">
      <alignment horizontal="center" vertical="center" shrinkToFit="1"/>
    </xf>
    <xf numFmtId="0" fontId="90" fillId="0" borderId="7" xfId="0" applyFont="1" applyFill="1" applyBorder="1" applyAlignment="1">
      <alignment horizontal="left" vertical="top" wrapText="1"/>
    </xf>
    <xf numFmtId="0" fontId="90" fillId="0" borderId="7" xfId="0" applyFont="1" applyFill="1" applyBorder="1" applyAlignment="1">
      <alignment horizontal="center" vertical="center" wrapText="1"/>
    </xf>
    <xf numFmtId="4" fontId="90" fillId="0" borderId="7" xfId="0" applyNumberFormat="1" applyFont="1" applyFill="1" applyBorder="1" applyAlignment="1">
      <alignment horizontal="center" vertical="center" wrapText="1"/>
    </xf>
    <xf numFmtId="4" fontId="37" fillId="0" borderId="30" xfId="0" applyNumberFormat="1" applyFont="1" applyFill="1" applyBorder="1" applyAlignment="1">
      <alignment horizontal="center" vertical="center" shrinkToFit="1"/>
    </xf>
    <xf numFmtId="4" fontId="37" fillId="0" borderId="31" xfId="0" applyNumberFormat="1" applyFont="1" applyFill="1" applyBorder="1" applyAlignment="1">
      <alignment horizontal="center" vertical="center" shrinkToFit="1"/>
    </xf>
    <xf numFmtId="0" fontId="118" fillId="0" borderId="30" xfId="0" applyFont="1" applyFill="1" applyBorder="1" applyAlignment="1">
      <alignment horizontal="center" vertical="center" wrapText="1"/>
    </xf>
    <xf numFmtId="0" fontId="92" fillId="0" borderId="7" xfId="0" applyFont="1" applyFill="1" applyBorder="1" applyAlignment="1">
      <alignment horizontal="left" vertical="top" wrapText="1"/>
    </xf>
    <xf numFmtId="0" fontId="92" fillId="0" borderId="7" xfId="0" applyFont="1" applyFill="1" applyBorder="1" applyAlignment="1">
      <alignment horizontal="center" vertical="center" wrapText="1"/>
    </xf>
    <xf numFmtId="4" fontId="92" fillId="0" borderId="7" xfId="0" applyNumberFormat="1" applyFont="1" applyFill="1" applyBorder="1" applyAlignment="1">
      <alignment horizontal="center" vertical="center" wrapText="1"/>
    </xf>
    <xf numFmtId="4" fontId="118" fillId="0" borderId="30" xfId="0" applyNumberFormat="1" applyFont="1" applyFill="1" applyBorder="1" applyAlignment="1">
      <alignment horizontal="center" vertical="center" shrinkToFit="1"/>
    </xf>
    <xf numFmtId="4" fontId="118" fillId="0" borderId="31" xfId="0" applyNumberFormat="1" applyFont="1" applyFill="1" applyBorder="1" applyAlignment="1">
      <alignment horizontal="center" vertical="center" shrinkToFit="1"/>
    </xf>
    <xf numFmtId="4" fontId="91" fillId="0" borderId="3" xfId="0" applyNumberFormat="1" applyFont="1" applyFill="1" applyBorder="1" applyAlignment="1">
      <alignment horizontal="center" vertical="center"/>
    </xf>
    <xf numFmtId="0" fontId="107" fillId="0" borderId="30" xfId="0" applyFont="1" applyFill="1" applyBorder="1" applyAlignment="1">
      <alignment horizontal="center" vertical="top" wrapText="1"/>
    </xf>
    <xf numFmtId="0" fontId="78" fillId="0" borderId="30" xfId="0" applyFont="1" applyFill="1" applyBorder="1" applyAlignment="1">
      <alignment horizontal="left" vertical="center" wrapText="1"/>
    </xf>
    <xf numFmtId="4" fontId="107" fillId="0" borderId="30" xfId="0" applyNumberFormat="1" applyFont="1" applyFill="1" applyBorder="1" applyAlignment="1">
      <alignment horizontal="center" vertical="top" wrapText="1"/>
    </xf>
    <xf numFmtId="4" fontId="107" fillId="0" borderId="31" xfId="0" applyNumberFormat="1" applyFont="1" applyFill="1" applyBorder="1" applyAlignment="1">
      <alignment horizontal="center" vertical="top" wrapText="1"/>
    </xf>
    <xf numFmtId="0" fontId="107" fillId="0" borderId="30" xfId="0" applyFont="1" applyFill="1" applyBorder="1" applyAlignment="1">
      <alignment horizontal="left" vertical="top" wrapText="1"/>
    </xf>
    <xf numFmtId="0" fontId="78" fillId="0" borderId="30" xfId="0" applyFont="1" applyFill="1" applyBorder="1" applyAlignment="1">
      <alignment horizontal="left" wrapText="1"/>
    </xf>
    <xf numFmtId="2" fontId="37" fillId="0" borderId="30" xfId="0" applyNumberFormat="1" applyFont="1" applyFill="1" applyBorder="1" applyAlignment="1">
      <alignment horizontal="right" vertical="top" shrinkToFit="1"/>
    </xf>
    <xf numFmtId="2" fontId="38" fillId="0" borderId="7" xfId="0" applyNumberFormat="1" applyFont="1" applyFill="1" applyBorder="1" applyAlignment="1">
      <alignment horizontal="center" vertical="center" wrapText="1"/>
    </xf>
    <xf numFmtId="2" fontId="47" fillId="0" borderId="30" xfId="0" applyNumberFormat="1" applyFont="1" applyFill="1" applyBorder="1" applyAlignment="1">
      <alignment horizontal="center" vertical="center" shrinkToFit="1"/>
    </xf>
    <xf numFmtId="2" fontId="47" fillId="0" borderId="31" xfId="0" applyNumberFormat="1" applyFont="1" applyFill="1" applyBorder="1" applyAlignment="1">
      <alignment horizontal="center" vertical="center" shrinkToFit="1"/>
    </xf>
    <xf numFmtId="0" fontId="35" fillId="0" borderId="30" xfId="0" applyFont="1" applyFill="1" applyBorder="1" applyAlignment="1">
      <alignment horizontal="center" vertical="top" wrapText="1"/>
    </xf>
    <xf numFmtId="0" fontId="35" fillId="0" borderId="33" xfId="0" applyFont="1" applyFill="1" applyBorder="1" applyAlignment="1">
      <alignment vertical="top" wrapText="1"/>
    </xf>
    <xf numFmtId="2" fontId="35" fillId="0" borderId="30" xfId="0" applyNumberFormat="1" applyFont="1" applyFill="1" applyBorder="1" applyAlignment="1">
      <alignment horizontal="center" vertical="top" wrapText="1"/>
    </xf>
    <xf numFmtId="2" fontId="35" fillId="0" borderId="31" xfId="0" applyNumberFormat="1" applyFont="1" applyFill="1" applyBorder="1" applyAlignment="1">
      <alignment horizontal="center" vertical="top" wrapText="1"/>
    </xf>
    <xf numFmtId="4" fontId="35" fillId="0" borderId="7" xfId="0" applyNumberFormat="1" applyFont="1" applyFill="1" applyBorder="1" applyAlignment="1">
      <alignment horizontal="center" vertical="center" wrapText="1"/>
    </xf>
    <xf numFmtId="2" fontId="37" fillId="0" borderId="30" xfId="0" applyNumberFormat="1" applyFont="1" applyFill="1" applyBorder="1" applyAlignment="1">
      <alignment horizontal="center" vertical="center" shrinkToFit="1"/>
    </xf>
    <xf numFmtId="2" fontId="37" fillId="0" borderId="31" xfId="0" applyNumberFormat="1" applyFont="1" applyFill="1" applyBorder="1" applyAlignment="1">
      <alignment horizontal="center" vertical="center" shrinkToFit="1"/>
    </xf>
    <xf numFmtId="0" fontId="35" fillId="0" borderId="30" xfId="0" applyFont="1" applyFill="1" applyBorder="1" applyAlignment="1">
      <alignment horizontal="left" vertical="top" wrapText="1"/>
    </xf>
    <xf numFmtId="0" fontId="0" fillId="0" borderId="30" xfId="0" applyFill="1" applyBorder="1" applyAlignment="1">
      <alignment horizontal="left" wrapText="1"/>
    </xf>
    <xf numFmtId="2" fontId="47" fillId="0" borderId="30" xfId="0" applyNumberFormat="1" applyFont="1" applyFill="1" applyBorder="1" applyAlignment="1">
      <alignment horizontal="right" vertical="top" shrinkToFit="1"/>
    </xf>
    <xf numFmtId="2" fontId="51" fillId="0" borderId="30" xfId="0" applyNumberFormat="1" applyFont="1" applyFill="1" applyBorder="1" applyAlignment="1">
      <alignment horizontal="center" vertical="top" shrinkToFit="1"/>
    </xf>
    <xf numFmtId="2" fontId="51" fillId="0" borderId="31" xfId="0" applyNumberFormat="1" applyFont="1" applyFill="1" applyBorder="1" applyAlignment="1">
      <alignment horizontal="center" vertical="top" shrinkToFit="1"/>
    </xf>
    <xf numFmtId="0" fontId="63" fillId="3" borderId="7" xfId="0" applyFont="1" applyFill="1" applyBorder="1" applyAlignment="1">
      <alignment horizontal="center" vertical="center" wrapText="1"/>
    </xf>
    <xf numFmtId="0" fontId="108" fillId="3" borderId="7" xfId="0" applyFont="1" applyFill="1" applyBorder="1" applyAlignment="1">
      <alignment horizontal="center" vertical="center" wrapText="1"/>
    </xf>
    <xf numFmtId="4" fontId="90" fillId="3" borderId="25" xfId="0" applyNumberFormat="1" applyFont="1" applyFill="1" applyBorder="1" applyAlignment="1">
      <alignment horizontal="center" vertical="center" wrapText="1"/>
    </xf>
    <xf numFmtId="4" fontId="90" fillId="0" borderId="25" xfId="0" applyNumberFormat="1" applyFont="1" applyFill="1" applyBorder="1" applyAlignment="1">
      <alignment horizontal="center" vertical="center"/>
    </xf>
    <xf numFmtId="4" fontId="90" fillId="3" borderId="5" xfId="0" applyNumberFormat="1" applyFont="1" applyFill="1" applyBorder="1" applyAlignment="1">
      <alignment horizontal="center" vertical="center"/>
    </xf>
    <xf numFmtId="2" fontId="112" fillId="3" borderId="25" xfId="0" applyNumberFormat="1" applyFont="1" applyFill="1" applyBorder="1" applyAlignment="1">
      <alignment horizontal="center" vertical="center" shrinkToFit="1"/>
    </xf>
    <xf numFmtId="2" fontId="119" fillId="3" borderId="7" xfId="0" applyNumberFormat="1" applyFont="1" applyFill="1" applyBorder="1" applyAlignment="1">
      <alignment horizontal="center" vertical="center" wrapText="1"/>
    </xf>
    <xf numFmtId="2" fontId="119" fillId="0" borderId="7" xfId="0" applyNumberFormat="1" applyFont="1" applyFill="1" applyBorder="1" applyAlignment="1">
      <alignment horizontal="center" vertical="center" wrapText="1"/>
    </xf>
    <xf numFmtId="0" fontId="119" fillId="3" borderId="7" xfId="0" applyFont="1" applyFill="1" applyBorder="1" applyAlignment="1">
      <alignment horizontal="center" vertical="center" wrapText="1"/>
    </xf>
    <xf numFmtId="4" fontId="119" fillId="3" borderId="7" xfId="0" applyNumberFormat="1" applyFont="1" applyFill="1" applyBorder="1" applyAlignment="1">
      <alignment horizontal="center" vertical="center" wrapText="1"/>
    </xf>
    <xf numFmtId="4" fontId="119" fillId="3" borderId="25" xfId="0" applyNumberFormat="1" applyFont="1" applyFill="1" applyBorder="1" applyAlignment="1">
      <alignment horizontal="center" vertical="center" wrapText="1"/>
    </xf>
    <xf numFmtId="0" fontId="108" fillId="0" borderId="30" xfId="0" applyFont="1" applyFill="1" applyBorder="1" applyAlignment="1">
      <alignment horizontal="center" vertical="center" wrapText="1"/>
    </xf>
    <xf numFmtId="0" fontId="63" fillId="0" borderId="7" xfId="0" applyFont="1" applyFill="1" applyBorder="1" applyAlignment="1">
      <alignment horizontal="left" vertical="top" wrapText="1"/>
    </xf>
    <xf numFmtId="0" fontId="63" fillId="0" borderId="7" xfId="0" applyFont="1" applyFill="1" applyBorder="1" applyAlignment="1">
      <alignment horizontal="center" vertical="center" wrapText="1"/>
    </xf>
    <xf numFmtId="4" fontId="63" fillId="0" borderId="7" xfId="0" applyNumberFormat="1" applyFont="1" applyFill="1" applyBorder="1" applyAlignment="1">
      <alignment horizontal="center" vertical="center" wrapText="1"/>
    </xf>
    <xf numFmtId="4" fontId="112" fillId="0" borderId="30" xfId="0" applyNumberFormat="1" applyFont="1" applyFill="1" applyBorder="1" applyAlignment="1">
      <alignment horizontal="center" vertical="center" shrinkToFit="1"/>
    </xf>
    <xf numFmtId="4" fontId="112" fillId="0" borderId="31" xfId="0" applyNumberFormat="1" applyFont="1" applyFill="1" applyBorder="1" applyAlignment="1">
      <alignment horizontal="center" vertical="center" shrinkToFit="1"/>
    </xf>
    <xf numFmtId="4" fontId="63" fillId="0" borderId="3" xfId="0" applyNumberFormat="1" applyFont="1" applyFill="1" applyBorder="1" applyAlignment="1">
      <alignment horizontal="center" vertical="center"/>
    </xf>
    <xf numFmtId="4" fontId="90" fillId="3" borderId="0" xfId="0" applyNumberFormat="1" applyFont="1" applyFill="1" applyAlignment="1">
      <alignment horizontal="left" vertical="top"/>
    </xf>
    <xf numFmtId="4" fontId="112" fillId="3" borderId="44" xfId="0" applyNumberFormat="1" applyFont="1" applyFill="1" applyBorder="1" applyAlignment="1">
      <alignment horizontal="center" vertical="center" shrinkToFit="1"/>
    </xf>
    <xf numFmtId="0" fontId="64" fillId="5" borderId="4" xfId="4" applyFont="1" applyFill="1" applyBorder="1" applyAlignment="1">
      <alignment horizontal="center" vertical="center"/>
    </xf>
    <xf numFmtId="0" fontId="71" fillId="0" borderId="5" xfId="4" applyFont="1" applyBorder="1" applyAlignment="1">
      <alignment horizontal="center" vertical="center"/>
    </xf>
    <xf numFmtId="0" fontId="121" fillId="0" borderId="6" xfId="4" applyFont="1" applyBorder="1" applyAlignment="1">
      <alignment horizontal="left"/>
    </xf>
    <xf numFmtId="0" fontId="121" fillId="0" borderId="6" xfId="4" applyFont="1" applyBorder="1" applyAlignment="1">
      <alignment horizontal="center" vertical="center"/>
    </xf>
    <xf numFmtId="43" fontId="71" fillId="0" borderId="6" xfId="4" applyNumberFormat="1" applyFont="1" applyBorder="1" applyAlignment="1">
      <alignment horizontal="center" vertical="center"/>
    </xf>
    <xf numFmtId="0" fontId="71" fillId="0" borderId="9" xfId="4" applyFont="1" applyBorder="1" applyAlignment="1">
      <alignment horizontal="center" vertical="center"/>
    </xf>
    <xf numFmtId="0" fontId="80" fillId="0" borderId="0" xfId="4" applyFont="1" applyAlignment="1">
      <alignment horizontal="right"/>
    </xf>
    <xf numFmtId="0" fontId="73" fillId="0" borderId="10" xfId="4" applyFont="1" applyBorder="1" applyAlignment="1">
      <alignment horizontal="center" vertical="center"/>
    </xf>
    <xf numFmtId="0" fontId="64" fillId="3" borderId="0" xfId="4" applyFont="1" applyFill="1" applyAlignment="1">
      <alignment horizontal="left"/>
    </xf>
    <xf numFmtId="0" fontId="122" fillId="3" borderId="0" xfId="4" applyFont="1" applyFill="1" applyAlignment="1">
      <alignment horizontal="right" vertical="center"/>
    </xf>
    <xf numFmtId="0" fontId="64" fillId="3" borderId="0" xfId="4" applyFont="1" applyFill="1" applyAlignment="1">
      <alignment horizontal="center" vertical="center"/>
    </xf>
    <xf numFmtId="43" fontId="64" fillId="3" borderId="0" xfId="4" applyNumberFormat="1" applyFont="1" applyFill="1" applyAlignment="1">
      <alignment horizontal="center" vertical="center"/>
    </xf>
    <xf numFmtId="2" fontId="123" fillId="0" borderId="1" xfId="2" applyFont="1" applyBorder="1" applyAlignment="1">
      <alignment horizontal="center" vertical="top"/>
    </xf>
    <xf numFmtId="2" fontId="123" fillId="0" borderId="0" xfId="2" applyFont="1" applyAlignment="1">
      <alignment horizontal="left"/>
    </xf>
    <xf numFmtId="2" fontId="123" fillId="0" borderId="0" xfId="2" applyFont="1" applyAlignment="1">
      <alignment horizontal="right"/>
    </xf>
    <xf numFmtId="2" fontId="123" fillId="0" borderId="0" xfId="2" applyFont="1" applyAlignment="1">
      <alignment horizontal="center"/>
    </xf>
    <xf numFmtId="2" fontId="123" fillId="0" borderId="0" xfId="2" applyFont="1" applyAlignment="1">
      <alignment vertical="center"/>
    </xf>
    <xf numFmtId="4" fontId="123" fillId="0" borderId="0" xfId="2" applyNumberFormat="1" applyFont="1" applyAlignment="1">
      <alignment horizontal="right" vertical="center"/>
    </xf>
    <xf numFmtId="2" fontId="124" fillId="0" borderId="1" xfId="2" applyFont="1" applyBorder="1" applyAlignment="1">
      <alignment horizontal="center" vertical="top"/>
    </xf>
    <xf numFmtId="2" fontId="124" fillId="0" borderId="0" xfId="2" applyFont="1"/>
    <xf numFmtId="2" fontId="124" fillId="0" borderId="0" xfId="2" applyFont="1" applyAlignment="1">
      <alignment horizontal="right"/>
    </xf>
    <xf numFmtId="2" fontId="124" fillId="0" borderId="0" xfId="2" applyFont="1" applyAlignment="1">
      <alignment horizontal="center"/>
    </xf>
    <xf numFmtId="2" fontId="124" fillId="0" borderId="0" xfId="2" applyFont="1" applyAlignment="1">
      <alignment vertical="center"/>
    </xf>
    <xf numFmtId="4" fontId="124" fillId="0" borderId="0" xfId="2" applyNumberFormat="1" applyFont="1" applyAlignment="1">
      <alignment horizontal="right" vertical="center"/>
    </xf>
    <xf numFmtId="2" fontId="123" fillId="0" borderId="0" xfId="2" applyFont="1"/>
    <xf numFmtId="0" fontId="64" fillId="0" borderId="0" xfId="4" applyFont="1" applyAlignment="1">
      <alignment horizontal="left"/>
    </xf>
    <xf numFmtId="0" fontId="121" fillId="0" borderId="0" xfId="4" applyFont="1" applyAlignment="1">
      <alignment horizontal="right"/>
    </xf>
    <xf numFmtId="0" fontId="64" fillId="0" borderId="0" xfId="4" applyFont="1" applyAlignment="1">
      <alignment horizontal="right"/>
    </xf>
    <xf numFmtId="0" fontId="64" fillId="0" borderId="0" xfId="4" applyFont="1" applyAlignment="1">
      <alignment horizontal="center" vertical="center"/>
    </xf>
    <xf numFmtId="4" fontId="73" fillId="0" borderId="7" xfId="4" applyNumberFormat="1" applyFont="1" applyBorder="1" applyAlignment="1">
      <alignment horizontal="center"/>
    </xf>
    <xf numFmtId="2" fontId="125" fillId="0" borderId="1" xfId="2" applyFont="1" applyBorder="1" applyAlignment="1">
      <alignment horizontal="center" vertical="top"/>
    </xf>
    <xf numFmtId="2" fontId="125" fillId="0" borderId="0" xfId="2" applyFont="1" applyAlignment="1">
      <alignment horizontal="left"/>
    </xf>
    <xf numFmtId="2" fontId="126" fillId="0" borderId="0" xfId="2" applyFont="1" applyAlignment="1">
      <alignment horizontal="right"/>
    </xf>
    <xf numFmtId="2" fontId="126" fillId="0" borderId="0" xfId="2" applyFont="1" applyAlignment="1">
      <alignment horizontal="left"/>
    </xf>
    <xf numFmtId="2" fontId="126" fillId="0" borderId="0" xfId="2" applyFont="1" applyAlignment="1">
      <alignment horizontal="center"/>
    </xf>
    <xf numFmtId="2" fontId="126" fillId="0" borderId="0" xfId="2" applyFont="1" applyAlignment="1">
      <alignment vertical="center"/>
    </xf>
    <xf numFmtId="4" fontId="126" fillId="0" borderId="0" xfId="2" applyNumberFormat="1" applyFont="1" applyAlignment="1">
      <alignment horizontal="right" vertical="center"/>
    </xf>
    <xf numFmtId="2" fontId="126" fillId="0" borderId="10" xfId="2" applyFont="1" applyBorder="1" applyAlignment="1">
      <alignment horizontal="center" vertical="center"/>
    </xf>
    <xf numFmtId="2" fontId="125" fillId="0" borderId="0" xfId="2" applyFont="1" applyAlignment="1">
      <alignment horizontal="right"/>
    </xf>
    <xf numFmtId="2" fontId="125" fillId="0" borderId="0" xfId="2" applyFont="1" applyAlignment="1">
      <alignment horizontal="center"/>
    </xf>
    <xf numFmtId="2" fontId="125" fillId="0" borderId="0" xfId="2" applyFont="1" applyAlignment="1">
      <alignment vertical="center"/>
    </xf>
    <xf numFmtId="4" fontId="125" fillId="0" borderId="0" xfId="2" applyNumberFormat="1" applyFont="1" applyAlignment="1">
      <alignment horizontal="right" vertical="center"/>
    </xf>
    <xf numFmtId="2" fontId="127" fillId="0" borderId="10" xfId="2" applyFont="1" applyBorder="1" applyAlignment="1">
      <alignment horizontal="center" vertical="center"/>
    </xf>
    <xf numFmtId="0" fontId="62" fillId="0" borderId="10" xfId="4" applyFont="1" applyBorder="1" applyAlignment="1">
      <alignment horizontal="center" vertical="center"/>
    </xf>
    <xf numFmtId="0" fontId="62" fillId="0" borderId="0" xfId="4" applyFont="1" applyAlignment="1">
      <alignment horizontal="right" vertical="center"/>
    </xf>
    <xf numFmtId="2" fontId="78" fillId="0" borderId="0" xfId="1" applyNumberFormat="1" applyFont="1" applyBorder="1" applyAlignment="1">
      <alignment horizontal="right" vertical="center" wrapText="1"/>
    </xf>
    <xf numFmtId="0" fontId="128" fillId="0" borderId="5" xfId="4" applyFont="1" applyBorder="1" applyAlignment="1">
      <alignment horizontal="center" vertical="center"/>
    </xf>
    <xf numFmtId="0" fontId="81" fillId="0" borderId="6" xfId="4" applyFont="1" applyBorder="1" applyAlignment="1">
      <alignment horizontal="left"/>
    </xf>
    <xf numFmtId="0" fontId="128" fillId="0" borderId="7" xfId="4" applyFont="1" applyBorder="1" applyAlignment="1">
      <alignment horizontal="center"/>
    </xf>
    <xf numFmtId="0" fontId="128" fillId="0" borderId="7" xfId="4" applyFont="1" applyBorder="1" applyAlignment="1">
      <alignment horizontal="center" vertical="center"/>
    </xf>
    <xf numFmtId="0" fontId="81" fillId="0" borderId="6" xfId="4" applyFont="1" applyBorder="1" applyAlignment="1">
      <alignment horizontal="center" vertical="center"/>
    </xf>
    <xf numFmtId="43" fontId="128" fillId="0" borderId="6" xfId="4" applyNumberFormat="1" applyFont="1" applyBorder="1" applyAlignment="1">
      <alignment horizontal="center" vertical="center"/>
    </xf>
    <xf numFmtId="0" fontId="128" fillId="0" borderId="9" xfId="4" applyFont="1" applyBorder="1" applyAlignment="1">
      <alignment horizontal="center" vertical="center"/>
    </xf>
    <xf numFmtId="0" fontId="73" fillId="3" borderId="1" xfId="4" applyFont="1" applyFill="1" applyBorder="1" applyAlignment="1">
      <alignment horizontal="center" vertical="center"/>
    </xf>
    <xf numFmtId="0" fontId="80" fillId="3" borderId="0" xfId="4" applyFont="1" applyFill="1" applyAlignment="1">
      <alignment horizontal="left"/>
    </xf>
    <xf numFmtId="0" fontId="129" fillId="3" borderId="0" xfId="4" applyFont="1" applyFill="1" applyAlignment="1">
      <alignment horizontal="right" vertical="center"/>
    </xf>
    <xf numFmtId="0" fontId="80" fillId="3" borderId="0" xfId="4" applyFont="1" applyFill="1" applyAlignment="1">
      <alignment horizontal="center" vertical="center"/>
    </xf>
    <xf numFmtId="43" fontId="80" fillId="3" borderId="0" xfId="4" applyNumberFormat="1" applyFont="1" applyFill="1" applyAlignment="1">
      <alignment horizontal="center" vertical="center"/>
    </xf>
    <xf numFmtId="0" fontId="80" fillId="3" borderId="10" xfId="4" applyFont="1" applyFill="1" applyBorder="1" applyAlignment="1">
      <alignment horizontal="center" vertical="center"/>
    </xf>
    <xf numFmtId="0" fontId="73" fillId="0" borderId="7" xfId="4" applyFont="1" applyBorder="1"/>
    <xf numFmtId="0" fontId="1" fillId="0" borderId="1" xfId="4" applyFont="1" applyBorder="1" applyAlignment="1">
      <alignment horizontal="center" vertical="center"/>
    </xf>
    <xf numFmtId="0" fontId="64" fillId="0" borderId="0" xfId="4" applyFont="1" applyBorder="1" applyAlignment="1">
      <alignment horizontal="left"/>
    </xf>
    <xf numFmtId="0" fontId="121" fillId="0" borderId="0" xfId="4" applyFont="1" applyBorder="1" applyAlignment="1">
      <alignment horizontal="right"/>
    </xf>
    <xf numFmtId="0" fontId="0" fillId="0" borderId="0" xfId="4" applyFont="1" applyBorder="1" applyAlignment="1">
      <alignment horizontal="right" vertical="center"/>
    </xf>
    <xf numFmtId="2" fontId="1" fillId="0" borderId="7" xfId="4" applyNumberFormat="1" applyFont="1" applyBorder="1" applyAlignment="1">
      <alignment horizontal="center"/>
    </xf>
    <xf numFmtId="2" fontId="1" fillId="0" borderId="7" xfId="4" applyNumberFormat="1" applyFont="1" applyBorder="1" applyAlignment="1">
      <alignment horizontal="center" vertical="center"/>
    </xf>
    <xf numFmtId="0" fontId="64" fillId="0" borderId="0" xfId="4" applyFont="1" applyBorder="1" applyAlignment="1">
      <alignment horizontal="center" vertical="center"/>
    </xf>
    <xf numFmtId="43" fontId="1" fillId="0" borderId="0" xfId="4" applyNumberFormat="1" applyFont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64" fillId="3" borderId="0" xfId="4" applyFont="1" applyFill="1" applyBorder="1" applyAlignment="1">
      <alignment horizontal="left"/>
    </xf>
    <xf numFmtId="0" fontId="122" fillId="3" borderId="0" xfId="4" applyFont="1" applyFill="1" applyBorder="1" applyAlignment="1">
      <alignment horizontal="right" vertical="center"/>
    </xf>
    <xf numFmtId="0" fontId="64" fillId="3" borderId="0" xfId="4" applyFont="1" applyFill="1" applyBorder="1" applyAlignment="1">
      <alignment horizontal="center" vertical="center"/>
    </xf>
    <xf numFmtId="43" fontId="64" fillId="3" borderId="0" xfId="4" applyNumberFormat="1" applyFont="1" applyFill="1" applyBorder="1" applyAlignment="1">
      <alignment horizontal="center" vertical="center"/>
    </xf>
    <xf numFmtId="0" fontId="1" fillId="3" borderId="0" xfId="4" applyFont="1" applyFill="1" applyBorder="1" applyAlignment="1">
      <alignment horizontal="center" vertical="center"/>
    </xf>
    <xf numFmtId="43" fontId="73" fillId="0" borderId="7" xfId="4" applyNumberFormat="1" applyFont="1" applyBorder="1" applyAlignment="1">
      <alignment horizontal="center" vertical="center"/>
    </xf>
    <xf numFmtId="2" fontId="92" fillId="0" borderId="11" xfId="2" applyFont="1" applyBorder="1"/>
    <xf numFmtId="2" fontId="92" fillId="0" borderId="12" xfId="2" applyFont="1" applyBorder="1"/>
    <xf numFmtId="2" fontId="92" fillId="0" borderId="11" xfId="2" applyFont="1" applyBorder="1" applyAlignment="1">
      <alignment horizontal="left"/>
    </xf>
    <xf numFmtId="4" fontId="92" fillId="0" borderId="12" xfId="2" applyNumberFormat="1" applyFont="1" applyBorder="1" applyAlignment="1">
      <alignment horizontal="center"/>
    </xf>
    <xf numFmtId="2" fontId="92" fillId="0" borderId="12" xfId="2" applyFont="1" applyBorder="1" applyAlignment="1">
      <alignment horizontal="left"/>
    </xf>
    <xf numFmtId="2" fontId="92" fillId="0" borderId="11" xfId="9" applyNumberFormat="1" applyFont="1" applyBorder="1" applyAlignment="1">
      <alignment horizontal="center"/>
    </xf>
    <xf numFmtId="2" fontId="92" fillId="0" borderId="16" xfId="2" applyFont="1" applyBorder="1" applyAlignment="1">
      <alignment horizontal="center"/>
    </xf>
    <xf numFmtId="2" fontId="92" fillId="0" borderId="13" xfId="2" applyFont="1" applyBorder="1"/>
    <xf numFmtId="2" fontId="92" fillId="0" borderId="0" xfId="2" applyFont="1"/>
    <xf numFmtId="2" fontId="92" fillId="0" borderId="13" xfId="2" applyFont="1" applyBorder="1" applyAlignment="1">
      <alignment horizontal="left"/>
    </xf>
    <xf numFmtId="4" fontId="92" fillId="0" borderId="0" xfId="2" applyNumberFormat="1" applyFont="1" applyAlignment="1">
      <alignment horizontal="center"/>
    </xf>
    <xf numFmtId="2" fontId="92" fillId="0" borderId="0" xfId="2" applyFont="1" applyAlignment="1">
      <alignment horizontal="left"/>
    </xf>
    <xf numFmtId="2" fontId="92" fillId="0" borderId="13" xfId="9" applyNumberFormat="1" applyFont="1" applyBorder="1" applyAlignment="1">
      <alignment horizontal="center"/>
    </xf>
    <xf numFmtId="2" fontId="92" fillId="0" borderId="17" xfId="2" applyFont="1" applyBorder="1" applyAlignment="1">
      <alignment horizontal="center"/>
    </xf>
    <xf numFmtId="2" fontId="92" fillId="0" borderId="0" xfId="2" applyFont="1" applyAlignment="1">
      <alignment horizontal="center"/>
    </xf>
    <xf numFmtId="2" fontId="92" fillId="0" borderId="13" xfId="2" applyFont="1" applyBorder="1" applyAlignment="1">
      <alignment horizontal="center"/>
    </xf>
    <xf numFmtId="2" fontId="92" fillId="0" borderId="14" xfId="2" applyFont="1" applyBorder="1"/>
    <xf numFmtId="2" fontId="92" fillId="0" borderId="15" xfId="2" applyFont="1" applyBorder="1"/>
    <xf numFmtId="2" fontId="92" fillId="0" borderId="15" xfId="2" applyFont="1" applyBorder="1" applyAlignment="1">
      <alignment horizontal="left"/>
    </xf>
    <xf numFmtId="2" fontId="92" fillId="0" borderId="15" xfId="2" applyFont="1" applyBorder="1" applyAlignment="1">
      <alignment horizontal="center"/>
    </xf>
    <xf numFmtId="2" fontId="92" fillId="0" borderId="14" xfId="2" applyFont="1" applyBorder="1" applyAlignment="1">
      <alignment horizontal="center"/>
    </xf>
    <xf numFmtId="2" fontId="92" fillId="0" borderId="18" xfId="9" applyNumberFormat="1" applyFont="1" applyBorder="1" applyAlignment="1">
      <alignment horizontal="center"/>
    </xf>
    <xf numFmtId="4" fontId="45" fillId="3" borderId="7" xfId="8" applyNumberFormat="1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/>
    </xf>
    <xf numFmtId="4" fontId="41" fillId="3" borderId="20" xfId="0" applyNumberFormat="1" applyFont="1" applyFill="1" applyBorder="1" applyAlignment="1">
      <alignment horizontal="left" vertical="top" wrapText="1"/>
    </xf>
    <xf numFmtId="4" fontId="0" fillId="3" borderId="19" xfId="0" applyNumberFormat="1" applyFill="1" applyBorder="1" applyAlignment="1">
      <alignment horizontal="left" vertical="top" wrapText="1"/>
    </xf>
    <xf numFmtId="4" fontId="0" fillId="3" borderId="22" xfId="0" applyNumberFormat="1" applyFill="1" applyBorder="1" applyAlignment="1">
      <alignment horizontal="left" vertical="top" wrapText="1"/>
    </xf>
    <xf numFmtId="4" fontId="0" fillId="3" borderId="21" xfId="0" applyNumberFormat="1" applyFill="1" applyBorder="1" applyAlignment="1">
      <alignment horizontal="left" vertical="top" wrapText="1"/>
    </xf>
    <xf numFmtId="0" fontId="34" fillId="3" borderId="5" xfId="0" applyFont="1" applyFill="1" applyBorder="1" applyAlignment="1">
      <alignment horizontal="left" vertical="center" wrapText="1"/>
    </xf>
    <xf numFmtId="0" fontId="34" fillId="3" borderId="6" xfId="0" applyFont="1" applyFill="1" applyBorder="1" applyAlignment="1">
      <alignment horizontal="left" vertical="center" wrapText="1"/>
    </xf>
    <xf numFmtId="0" fontId="34" fillId="3" borderId="19" xfId="0" applyFont="1" applyFill="1" applyBorder="1" applyAlignment="1">
      <alignment horizontal="left" vertical="center" wrapText="1"/>
    </xf>
    <xf numFmtId="0" fontId="34" fillId="3" borderId="1" xfId="0" applyFont="1" applyFill="1" applyBorder="1" applyAlignment="1">
      <alignment horizontal="left" vertical="center" wrapText="1"/>
    </xf>
    <xf numFmtId="0" fontId="34" fillId="3" borderId="0" xfId="0" applyFont="1" applyFill="1" applyAlignment="1">
      <alignment horizontal="left" vertical="center" wrapText="1"/>
    </xf>
    <xf numFmtId="0" fontId="34" fillId="3" borderId="21" xfId="0" applyFont="1" applyFill="1" applyBorder="1" applyAlignment="1">
      <alignment horizontal="left" vertical="center" wrapText="1"/>
    </xf>
    <xf numFmtId="0" fontId="34" fillId="3" borderId="23" xfId="0" applyFont="1" applyFill="1" applyBorder="1" applyAlignment="1">
      <alignment horizontal="left" vertical="center" wrapText="1"/>
    </xf>
    <xf numFmtId="0" fontId="34" fillId="3" borderId="2" xfId="0" applyFont="1" applyFill="1" applyBorder="1" applyAlignment="1">
      <alignment horizontal="left" vertical="center" wrapText="1"/>
    </xf>
    <xf numFmtId="0" fontId="34" fillId="3" borderId="24" xfId="0" applyFont="1" applyFill="1" applyBorder="1" applyAlignment="1">
      <alignment horizontal="left" vertical="center" wrapText="1"/>
    </xf>
    <xf numFmtId="0" fontId="35" fillId="3" borderId="31" xfId="0" applyFont="1" applyFill="1" applyBorder="1" applyAlignment="1">
      <alignment horizontal="left" vertical="top" wrapText="1"/>
    </xf>
    <xf numFmtId="0" fontId="35" fillId="3" borderId="32" xfId="0" applyFont="1" applyFill="1" applyBorder="1" applyAlignment="1">
      <alignment horizontal="left" vertical="top" wrapText="1"/>
    </xf>
    <xf numFmtId="0" fontId="35" fillId="3" borderId="33" xfId="0" applyFont="1" applyFill="1" applyBorder="1" applyAlignment="1">
      <alignment horizontal="left" vertical="top" wrapText="1"/>
    </xf>
    <xf numFmtId="0" fontId="35" fillId="3" borderId="31" xfId="0" applyFont="1" applyFill="1" applyBorder="1" applyAlignment="1">
      <alignment horizontal="left" vertical="top" wrapText="1" indent="3"/>
    </xf>
    <xf numFmtId="0" fontId="35" fillId="3" borderId="32" xfId="0" applyFont="1" applyFill="1" applyBorder="1" applyAlignment="1">
      <alignment horizontal="left" vertical="top" wrapText="1" indent="3"/>
    </xf>
    <xf numFmtId="0" fontId="35" fillId="3" borderId="33" xfId="0" applyFont="1" applyFill="1" applyBorder="1" applyAlignment="1">
      <alignment horizontal="left" vertical="top" wrapText="1" indent="3"/>
    </xf>
    <xf numFmtId="4" fontId="44" fillId="3" borderId="37" xfId="0" applyNumberFormat="1" applyFont="1" applyFill="1" applyBorder="1" applyAlignment="1">
      <alignment horizontal="left" vertical="top" wrapText="1"/>
    </xf>
    <xf numFmtId="4" fontId="44" fillId="3" borderId="24" xfId="0" applyNumberFormat="1" applyFont="1" applyFill="1" applyBorder="1" applyAlignment="1">
      <alignment horizontal="left" vertical="top" wrapText="1"/>
    </xf>
    <xf numFmtId="4" fontId="8" fillId="3" borderId="37" xfId="0" applyNumberFormat="1" applyFont="1" applyFill="1" applyBorder="1" applyAlignment="1">
      <alignment horizontal="center" vertical="top" wrapText="1"/>
    </xf>
    <xf numFmtId="4" fontId="8" fillId="3" borderId="24" xfId="0" applyNumberFormat="1" applyFont="1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4" fontId="45" fillId="3" borderId="23" xfId="8" applyNumberFormat="1" applyFont="1" applyFill="1" applyBorder="1" applyAlignment="1">
      <alignment horizontal="center" vertical="center"/>
    </xf>
    <xf numFmtId="4" fontId="45" fillId="3" borderId="2" xfId="8" applyNumberFormat="1" applyFont="1" applyFill="1" applyBorder="1" applyAlignment="1">
      <alignment horizontal="center" vertical="center"/>
    </xf>
    <xf numFmtId="4" fontId="45" fillId="3" borderId="39" xfId="8" applyNumberFormat="1" applyFont="1" applyFill="1" applyBorder="1" applyAlignment="1">
      <alignment horizontal="center" vertical="center"/>
    </xf>
    <xf numFmtId="0" fontId="35" fillId="3" borderId="7" xfId="0" applyFont="1" applyFill="1" applyBorder="1" applyAlignment="1">
      <alignment horizontal="center" vertical="center" wrapText="1"/>
    </xf>
    <xf numFmtId="0" fontId="50" fillId="3" borderId="0" xfId="0" applyFont="1" applyFill="1" applyAlignment="1">
      <alignment horizontal="center" vertical="top"/>
    </xf>
    <xf numFmtId="0" fontId="0" fillId="3" borderId="7" xfId="0" applyFill="1" applyBorder="1" applyAlignment="1">
      <alignment horizontal="center" vertical="center" wrapText="1"/>
    </xf>
    <xf numFmtId="0" fontId="35" fillId="3" borderId="25" xfId="0" applyFont="1" applyFill="1" applyBorder="1" applyAlignment="1">
      <alignment horizontal="center" vertical="center" wrapText="1"/>
    </xf>
    <xf numFmtId="0" fontId="35" fillId="3" borderId="26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29" xfId="0" applyFont="1" applyFill="1" applyBorder="1" applyAlignment="1">
      <alignment horizontal="center" vertical="center" wrapText="1"/>
    </xf>
    <xf numFmtId="0" fontId="35" fillId="3" borderId="34" xfId="0" applyFont="1" applyFill="1" applyBorder="1" applyAlignment="1">
      <alignment horizontal="center" vertical="top" wrapText="1"/>
    </xf>
    <xf numFmtId="0" fontId="35" fillId="3" borderId="35" xfId="0" applyFont="1" applyFill="1" applyBorder="1" applyAlignment="1">
      <alignment horizontal="center" vertical="top" wrapText="1"/>
    </xf>
    <xf numFmtId="0" fontId="35" fillId="3" borderId="36" xfId="0" applyFont="1" applyFill="1" applyBorder="1" applyAlignment="1">
      <alignment horizontal="center" vertical="top" wrapText="1"/>
    </xf>
    <xf numFmtId="0" fontId="35" fillId="3" borderId="38" xfId="0" applyFont="1" applyFill="1" applyBorder="1" applyAlignment="1">
      <alignment horizontal="center" vertical="center" wrapText="1"/>
    </xf>
    <xf numFmtId="0" fontId="35" fillId="3" borderId="40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top"/>
    </xf>
    <xf numFmtId="0" fontId="23" fillId="3" borderId="6" xfId="0" applyFont="1" applyFill="1" applyBorder="1" applyAlignment="1">
      <alignment horizontal="center" vertical="top"/>
    </xf>
    <xf numFmtId="0" fontId="23" fillId="3" borderId="19" xfId="0" applyFont="1" applyFill="1" applyBorder="1" applyAlignment="1">
      <alignment horizontal="center" vertical="top"/>
    </xf>
    <xf numFmtId="4" fontId="42" fillId="3" borderId="20" xfId="0" applyNumberFormat="1" applyFont="1" applyFill="1" applyBorder="1" applyAlignment="1">
      <alignment horizontal="center" vertical="top" wrapText="1"/>
    </xf>
    <xf numFmtId="4" fontId="42" fillId="3" borderId="19" xfId="0" applyNumberFormat="1" applyFont="1" applyFill="1" applyBorder="1" applyAlignment="1">
      <alignment horizontal="center" vertical="top" wrapText="1"/>
    </xf>
    <xf numFmtId="4" fontId="23" fillId="0" borderId="20" xfId="0" applyNumberFormat="1" applyFont="1" applyBorder="1" applyAlignment="1">
      <alignment horizontal="center" vertical="top"/>
    </xf>
    <xf numFmtId="4" fontId="0" fillId="0" borderId="6" xfId="0" applyNumberFormat="1" applyBorder="1" applyAlignment="1">
      <alignment horizontal="center" vertical="top"/>
    </xf>
    <xf numFmtId="4" fontId="0" fillId="0" borderId="9" xfId="0" applyNumberFormat="1" applyBorder="1" applyAlignment="1">
      <alignment horizontal="center" vertical="top"/>
    </xf>
    <xf numFmtId="0" fontId="23" fillId="3" borderId="22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165" fontId="34" fillId="3" borderId="22" xfId="0" applyNumberFormat="1" applyFont="1" applyFill="1" applyBorder="1" applyAlignment="1">
      <alignment horizontal="center" vertical="center" wrapText="1"/>
    </xf>
    <xf numFmtId="165" fontId="34" fillId="3" borderId="21" xfId="0" applyNumberFormat="1" applyFont="1" applyFill="1" applyBorder="1" applyAlignment="1">
      <alignment horizontal="center" vertical="center" wrapText="1"/>
    </xf>
    <xf numFmtId="165" fontId="43" fillId="0" borderId="22" xfId="0" applyNumberFormat="1" applyFont="1" applyBorder="1" applyAlignment="1">
      <alignment horizontal="center" vertical="center"/>
    </xf>
    <xf numFmtId="165" fontId="43" fillId="0" borderId="0" xfId="0" applyNumberFormat="1" applyFont="1" applyAlignment="1">
      <alignment horizontal="center" vertical="center"/>
    </xf>
    <xf numFmtId="165" fontId="43" fillId="0" borderId="10" xfId="0" applyNumberFormat="1" applyFont="1" applyBorder="1" applyAlignment="1">
      <alignment horizontal="center" vertical="center"/>
    </xf>
    <xf numFmtId="0" fontId="6" fillId="0" borderId="0" xfId="4" applyFont="1" applyAlignment="1">
      <alignment horizontal="center"/>
    </xf>
    <xf numFmtId="0" fontId="11" fillId="0" borderId="4" xfId="4" applyFont="1" applyBorder="1" applyAlignment="1">
      <alignment horizontal="left" vertical="top" wrapText="1"/>
    </xf>
    <xf numFmtId="0" fontId="11" fillId="0" borderId="8" xfId="4" applyFont="1" applyBorder="1" applyAlignment="1">
      <alignment horizontal="left" vertical="top" wrapText="1"/>
    </xf>
    <xf numFmtId="0" fontId="11" fillId="5" borderId="4" xfId="4" applyFont="1" applyFill="1" applyBorder="1" applyAlignment="1">
      <alignment horizontal="left" wrapText="1"/>
    </xf>
    <xf numFmtId="0" fontId="11" fillId="6" borderId="4" xfId="4" applyFont="1" applyFill="1" applyBorder="1" applyAlignment="1">
      <alignment horizontal="left" vertical="top" wrapText="1"/>
    </xf>
    <xf numFmtId="0" fontId="11" fillId="6" borderId="8" xfId="4" applyFont="1" applyFill="1" applyBorder="1" applyAlignment="1">
      <alignment horizontal="left" vertical="top" wrapText="1"/>
    </xf>
    <xf numFmtId="0" fontId="8" fillId="3" borderId="0" xfId="8" applyFont="1" applyFill="1" applyAlignment="1">
      <alignment horizontal="left" vertical="top"/>
    </xf>
    <xf numFmtId="0" fontId="8" fillId="0" borderId="0" xfId="8" applyFont="1" applyAlignment="1">
      <alignment horizontal="left" vertical="center"/>
    </xf>
    <xf numFmtId="0" fontId="9" fillId="3" borderId="0" xfId="8" applyFont="1" applyFill="1" applyAlignment="1">
      <alignment horizontal="left" vertical="center"/>
    </xf>
    <xf numFmtId="0" fontId="10" fillId="4" borderId="3" xfId="8" applyFont="1" applyFill="1" applyBorder="1" applyAlignment="1">
      <alignment horizontal="center" vertical="center" wrapText="1"/>
    </xf>
    <xf numFmtId="0" fontId="10" fillId="4" borderId="4" xfId="8" applyFont="1" applyFill="1" applyBorder="1" applyAlignment="1">
      <alignment horizontal="center" vertical="center" wrapText="1"/>
    </xf>
    <xf numFmtId="0" fontId="10" fillId="4" borderId="8" xfId="8" applyFont="1" applyFill="1" applyBorder="1" applyAlignment="1">
      <alignment horizontal="center" vertical="center" wrapText="1"/>
    </xf>
    <xf numFmtId="164" fontId="7" fillId="0" borderId="0" xfId="7" applyNumberFormat="1" applyFont="1" applyAlignment="1">
      <alignment horizontal="center" vertical="center"/>
    </xf>
    <xf numFmtId="164" fontId="7" fillId="0" borderId="2" xfId="7" applyNumberFormat="1" applyFont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4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horizontal="center" vertical="center"/>
    </xf>
    <xf numFmtId="0" fontId="8" fillId="0" borderId="0" xfId="8" applyFont="1" applyAlignment="1">
      <alignment horizontal="left" vertical="top" wrapText="1"/>
    </xf>
    <xf numFmtId="0" fontId="8" fillId="0" borderId="0" xfId="8" applyFont="1" applyAlignment="1">
      <alignment horizontal="left" vertical="top"/>
    </xf>
    <xf numFmtId="0" fontId="28" fillId="0" borderId="4" xfId="4" applyFont="1" applyBorder="1" applyAlignment="1">
      <alignment horizontal="left" vertical="top" wrapText="1"/>
    </xf>
    <xf numFmtId="0" fontId="28" fillId="0" borderId="8" xfId="4" applyFont="1" applyBorder="1" applyAlignment="1">
      <alignment horizontal="left" vertical="top" wrapText="1"/>
    </xf>
    <xf numFmtId="0" fontId="17" fillId="0" borderId="4" xfId="4" applyFont="1" applyBorder="1" applyAlignment="1">
      <alignment horizontal="left" vertical="top" wrapText="1"/>
    </xf>
    <xf numFmtId="0" fontId="17" fillId="0" borderId="8" xfId="4" applyFont="1" applyBorder="1" applyAlignment="1">
      <alignment horizontal="left" vertical="top" wrapText="1"/>
    </xf>
    <xf numFmtId="0" fontId="12" fillId="0" borderId="5" xfId="4" applyFont="1" applyBorder="1" applyAlignment="1">
      <alignment horizontal="center" vertical="center"/>
    </xf>
    <xf numFmtId="0" fontId="12" fillId="0" borderId="6" xfId="4" applyFont="1" applyBorder="1" applyAlignment="1">
      <alignment horizontal="center" vertical="center"/>
    </xf>
    <xf numFmtId="0" fontId="82" fillId="3" borderId="0" xfId="0" applyFont="1" applyFill="1" applyAlignment="1">
      <alignment horizontal="center" vertical="top"/>
    </xf>
    <xf numFmtId="0" fontId="83" fillId="3" borderId="7" xfId="0" applyFont="1" applyFill="1" applyBorder="1" applyAlignment="1">
      <alignment horizontal="center" vertical="center"/>
    </xf>
    <xf numFmtId="0" fontId="62" fillId="3" borderId="22" xfId="0" applyFont="1" applyFill="1" applyBorder="1" applyAlignment="1">
      <alignment horizontal="center" vertical="center"/>
    </xf>
    <xf numFmtId="0" fontId="64" fillId="0" borderId="4" xfId="4" applyFont="1" applyBorder="1" applyAlignment="1">
      <alignment horizontal="left" vertical="top" wrapText="1"/>
    </xf>
    <xf numFmtId="2" fontId="11" fillId="0" borderId="4" xfId="4" applyNumberFormat="1" applyFont="1" applyBorder="1" applyAlignment="1">
      <alignment horizontal="left" vertical="top" wrapText="1"/>
    </xf>
    <xf numFmtId="0" fontId="35" fillId="0" borderId="31" xfId="0" applyFont="1" applyFill="1" applyBorder="1" applyAlignment="1">
      <alignment horizontal="left" vertical="top" wrapText="1"/>
    </xf>
    <xf numFmtId="0" fontId="35" fillId="0" borderId="32" xfId="0" applyFont="1" applyFill="1" applyBorder="1" applyAlignment="1">
      <alignment horizontal="left" vertical="top" wrapText="1"/>
    </xf>
    <xf numFmtId="0" fontId="82" fillId="0" borderId="0" xfId="0" applyFont="1" applyFill="1" applyAlignment="1">
      <alignment horizontal="center" vertical="top"/>
    </xf>
    <xf numFmtId="0" fontId="50" fillId="0" borderId="0" xfId="0" applyFont="1" applyFill="1" applyAlignment="1">
      <alignment horizontal="center" vertical="top"/>
    </xf>
    <xf numFmtId="0" fontId="107" fillId="0" borderId="31" xfId="0" applyFont="1" applyFill="1" applyBorder="1" applyAlignment="1">
      <alignment horizontal="left" vertical="top" wrapText="1"/>
    </xf>
    <xf numFmtId="0" fontId="107" fillId="0" borderId="32" xfId="0" applyFont="1" applyFill="1" applyBorder="1" applyAlignment="1">
      <alignment horizontal="left" vertical="top" wrapText="1"/>
    </xf>
    <xf numFmtId="0" fontId="107" fillId="0" borderId="33" xfId="0" applyFont="1" applyFill="1" applyBorder="1" applyAlignment="1">
      <alignment horizontal="left" vertical="top" wrapText="1"/>
    </xf>
    <xf numFmtId="0" fontId="94" fillId="8" borderId="5" xfId="4" applyFont="1" applyFill="1" applyBorder="1" applyAlignment="1">
      <alignment horizontal="center" vertical="center" wrapText="1"/>
    </xf>
    <xf numFmtId="0" fontId="94" fillId="8" borderId="6" xfId="4" applyFont="1" applyFill="1" applyBorder="1" applyAlignment="1">
      <alignment horizontal="center" vertical="center" wrapText="1"/>
    </xf>
    <xf numFmtId="0" fontId="94" fillId="8" borderId="1" xfId="4" applyFont="1" applyFill="1" applyBorder="1" applyAlignment="1">
      <alignment horizontal="center" vertical="center" wrapText="1"/>
    </xf>
    <xf numFmtId="0" fontId="94" fillId="8" borderId="0" xfId="4" applyFont="1" applyFill="1" applyBorder="1" applyAlignment="1">
      <alignment horizontal="center" vertical="center" wrapText="1"/>
    </xf>
    <xf numFmtId="0" fontId="93" fillId="8" borderId="1" xfId="4" applyFont="1" applyFill="1" applyBorder="1" applyAlignment="1">
      <alignment horizontal="center" vertical="center" wrapText="1"/>
    </xf>
    <xf numFmtId="0" fontId="93" fillId="8" borderId="0" xfId="4" applyFont="1" applyFill="1" applyBorder="1" applyAlignment="1">
      <alignment horizontal="center" vertical="center" wrapText="1"/>
    </xf>
    <xf numFmtId="0" fontId="94" fillId="8" borderId="5" xfId="4" applyFont="1" applyFill="1" applyBorder="1" applyAlignment="1">
      <alignment horizontal="center" vertical="center"/>
    </xf>
    <xf numFmtId="0" fontId="94" fillId="8" borderId="6" xfId="4" applyFont="1" applyFill="1" applyBorder="1" applyAlignment="1">
      <alignment horizontal="center" vertical="center"/>
    </xf>
    <xf numFmtId="0" fontId="94" fillId="8" borderId="1" xfId="4" applyFont="1" applyFill="1" applyBorder="1" applyAlignment="1">
      <alignment horizontal="center" vertical="center"/>
    </xf>
    <xf numFmtId="0" fontId="94" fillId="8" borderId="0" xfId="4" applyFont="1" applyFill="1" applyBorder="1" applyAlignment="1">
      <alignment horizontal="center" vertical="center"/>
    </xf>
    <xf numFmtId="0" fontId="92" fillId="0" borderId="0" xfId="8" applyFont="1" applyAlignment="1">
      <alignment horizontal="left" vertical="center"/>
    </xf>
    <xf numFmtId="0" fontId="113" fillId="3" borderId="22" xfId="0" applyFont="1" applyFill="1" applyBorder="1" applyAlignment="1">
      <alignment horizontal="center" vertical="center" wrapText="1"/>
    </xf>
    <xf numFmtId="0" fontId="113" fillId="3" borderId="0" xfId="0" applyFont="1" applyFill="1" applyBorder="1" applyAlignment="1">
      <alignment horizontal="center" vertical="center" wrapText="1"/>
    </xf>
    <xf numFmtId="0" fontId="113" fillId="3" borderId="10" xfId="0" applyFont="1" applyFill="1" applyBorder="1" applyAlignment="1">
      <alignment horizontal="center" vertical="center" wrapText="1"/>
    </xf>
    <xf numFmtId="0" fontId="107" fillId="3" borderId="31" xfId="0" applyFont="1" applyFill="1" applyBorder="1" applyAlignment="1">
      <alignment horizontal="left" vertical="top" wrapText="1" indent="3"/>
    </xf>
    <xf numFmtId="0" fontId="107" fillId="3" borderId="32" xfId="0" applyFont="1" applyFill="1" applyBorder="1" applyAlignment="1">
      <alignment horizontal="left" vertical="top" wrapText="1" indent="3"/>
    </xf>
    <xf numFmtId="0" fontId="107" fillId="3" borderId="33" xfId="0" applyFont="1" applyFill="1" applyBorder="1" applyAlignment="1">
      <alignment horizontal="left" vertical="top" wrapText="1" indent="3"/>
    </xf>
    <xf numFmtId="0" fontId="117" fillId="3" borderId="0" xfId="0" applyFont="1" applyFill="1" applyAlignment="1">
      <alignment horizontal="center" vertical="top"/>
    </xf>
    <xf numFmtId="0" fontId="108" fillId="3" borderId="37" xfId="0" applyFont="1" applyFill="1" applyBorder="1" applyAlignment="1">
      <alignment horizontal="center" vertical="center" wrapText="1"/>
    </xf>
    <xf numFmtId="0" fontId="108" fillId="3" borderId="2" xfId="0" applyFont="1" applyFill="1" applyBorder="1" applyAlignment="1">
      <alignment horizontal="center" vertical="center" wrapText="1"/>
    </xf>
    <xf numFmtId="0" fontId="108" fillId="3" borderId="4" xfId="0" applyFont="1" applyFill="1" applyBorder="1" applyAlignment="1">
      <alignment horizontal="center" vertical="center" wrapText="1"/>
    </xf>
    <xf numFmtId="0" fontId="108" fillId="3" borderId="8" xfId="0" applyFont="1" applyFill="1" applyBorder="1" applyAlignment="1">
      <alignment horizontal="center" vertical="center" wrapText="1"/>
    </xf>
    <xf numFmtId="0" fontId="108" fillId="3" borderId="22" xfId="0" applyFont="1" applyFill="1" applyBorder="1" applyAlignment="1">
      <alignment horizontal="center" vertical="center" wrapText="1"/>
    </xf>
    <xf numFmtId="0" fontId="108" fillId="3" borderId="0" xfId="0" applyFont="1" applyFill="1" applyBorder="1" applyAlignment="1">
      <alignment horizontal="center" vertical="center" wrapText="1"/>
    </xf>
    <xf numFmtId="0" fontId="108" fillId="3" borderId="10" xfId="0" applyFont="1" applyFill="1" applyBorder="1" applyAlignment="1">
      <alignment horizontal="center" vertical="center" wrapText="1"/>
    </xf>
    <xf numFmtId="0" fontId="107" fillId="3" borderId="31" xfId="0" applyFont="1" applyFill="1" applyBorder="1" applyAlignment="1">
      <alignment horizontal="left" vertical="top" wrapText="1"/>
    </xf>
    <xf numFmtId="0" fontId="107" fillId="3" borderId="32" xfId="0" applyFont="1" applyFill="1" applyBorder="1" applyAlignment="1">
      <alignment horizontal="left" vertical="top" wrapText="1"/>
    </xf>
    <xf numFmtId="0" fontId="107" fillId="3" borderId="33" xfId="0" applyFont="1" applyFill="1" applyBorder="1" applyAlignment="1">
      <alignment horizontal="left" vertical="top" wrapText="1"/>
    </xf>
    <xf numFmtId="0" fontId="108" fillId="3" borderId="7" xfId="0" applyFont="1" applyFill="1" applyBorder="1" applyAlignment="1">
      <alignment horizontal="center" vertical="center" wrapText="1"/>
    </xf>
    <xf numFmtId="0" fontId="107" fillId="3" borderId="7" xfId="0" applyFont="1" applyFill="1" applyBorder="1" applyAlignment="1">
      <alignment horizontal="left" vertical="top" wrapText="1"/>
    </xf>
    <xf numFmtId="0" fontId="114" fillId="3" borderId="22" xfId="0" applyFont="1" applyFill="1" applyBorder="1" applyAlignment="1">
      <alignment horizontal="center" vertical="center" wrapText="1"/>
    </xf>
    <xf numFmtId="0" fontId="114" fillId="3" borderId="0" xfId="0" applyFont="1" applyFill="1" applyBorder="1" applyAlignment="1">
      <alignment horizontal="center" vertical="center" wrapText="1"/>
    </xf>
    <xf numFmtId="0" fontId="114" fillId="3" borderId="10" xfId="0" applyFont="1" applyFill="1" applyBorder="1" applyAlignment="1">
      <alignment horizontal="center" vertical="center" wrapText="1"/>
    </xf>
    <xf numFmtId="0" fontId="113" fillId="3" borderId="20" xfId="0" applyFont="1" applyFill="1" applyBorder="1" applyAlignment="1">
      <alignment horizontal="center" vertical="center" wrapText="1"/>
    </xf>
    <xf numFmtId="0" fontId="113" fillId="3" borderId="6" xfId="0" applyFont="1" applyFill="1" applyBorder="1" applyAlignment="1">
      <alignment horizontal="center" vertical="center" wrapText="1"/>
    </xf>
    <xf numFmtId="0" fontId="113" fillId="3" borderId="9" xfId="0" applyFont="1" applyFill="1" applyBorder="1" applyAlignment="1">
      <alignment horizontal="center" vertical="center" wrapText="1"/>
    </xf>
    <xf numFmtId="0" fontId="63" fillId="3" borderId="23" xfId="0" applyFont="1" applyFill="1" applyBorder="1" applyAlignment="1">
      <alignment horizontal="center" wrapText="1"/>
    </xf>
    <xf numFmtId="0" fontId="63" fillId="3" borderId="2" xfId="0" applyFont="1" applyFill="1" applyBorder="1" applyAlignment="1">
      <alignment horizontal="center" wrapText="1"/>
    </xf>
    <xf numFmtId="0" fontId="107" fillId="3" borderId="7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0" fontId="107" fillId="3" borderId="25" xfId="0" applyFont="1" applyFill="1" applyBorder="1" applyAlignment="1">
      <alignment horizontal="center" vertical="center" wrapText="1"/>
    </xf>
    <xf numFmtId="0" fontId="107" fillId="3" borderId="26" xfId="0" applyFont="1" applyFill="1" applyBorder="1" applyAlignment="1">
      <alignment horizontal="center" vertical="center" wrapText="1"/>
    </xf>
    <xf numFmtId="0" fontId="107" fillId="3" borderId="19" xfId="0" applyFont="1" applyFill="1" applyBorder="1" applyAlignment="1">
      <alignment horizontal="center" vertical="center" wrapText="1"/>
    </xf>
    <xf numFmtId="0" fontId="107" fillId="3" borderId="29" xfId="0" applyFont="1" applyFill="1" applyBorder="1" applyAlignment="1">
      <alignment horizontal="center" vertical="center" wrapText="1"/>
    </xf>
    <xf numFmtId="0" fontId="107" fillId="3" borderId="38" xfId="0" applyFont="1" applyFill="1" applyBorder="1" applyAlignment="1">
      <alignment horizontal="center" vertical="center" wrapText="1"/>
    </xf>
    <xf numFmtId="0" fontId="107" fillId="3" borderId="40" xfId="0" applyFont="1" applyFill="1" applyBorder="1" applyAlignment="1">
      <alignment horizontal="center" vertical="center" wrapText="1"/>
    </xf>
    <xf numFmtId="4" fontId="111" fillId="3" borderId="23" xfId="8" applyNumberFormat="1" applyFont="1" applyFill="1" applyBorder="1" applyAlignment="1">
      <alignment horizontal="center" vertical="center"/>
    </xf>
    <xf numFmtId="4" fontId="111" fillId="3" borderId="2" xfId="8" applyNumberFormat="1" applyFont="1" applyFill="1" applyBorder="1" applyAlignment="1">
      <alignment horizontal="center" vertical="center"/>
    </xf>
    <xf numFmtId="4" fontId="111" fillId="3" borderId="39" xfId="8" applyNumberFormat="1" applyFont="1" applyFill="1" applyBorder="1" applyAlignment="1">
      <alignment horizontal="center" vertical="center"/>
    </xf>
    <xf numFmtId="4" fontId="111" fillId="3" borderId="7" xfId="8" applyNumberFormat="1" applyFont="1" applyFill="1" applyBorder="1" applyAlignment="1">
      <alignment horizontal="center" vertical="center"/>
    </xf>
    <xf numFmtId="0" fontId="105" fillId="3" borderId="7" xfId="0" applyFont="1" applyFill="1" applyBorder="1" applyAlignment="1">
      <alignment horizontal="center" vertical="center"/>
    </xf>
    <xf numFmtId="0" fontId="106" fillId="3" borderId="5" xfId="0" applyFont="1" applyFill="1" applyBorder="1" applyAlignment="1">
      <alignment horizontal="left" vertical="center" wrapText="1"/>
    </xf>
    <xf numFmtId="0" fontId="106" fillId="3" borderId="6" xfId="0" applyFont="1" applyFill="1" applyBorder="1" applyAlignment="1">
      <alignment horizontal="left" vertical="center" wrapText="1"/>
    </xf>
    <xf numFmtId="0" fontId="106" fillId="3" borderId="1" xfId="0" applyFont="1" applyFill="1" applyBorder="1" applyAlignment="1">
      <alignment horizontal="left" vertical="center" wrapText="1"/>
    </xf>
    <xf numFmtId="0" fontId="106" fillId="3" borderId="0" xfId="0" applyFont="1" applyFill="1" applyAlignment="1">
      <alignment horizontal="left" vertical="center" wrapText="1"/>
    </xf>
    <xf numFmtId="0" fontId="106" fillId="3" borderId="23" xfId="0" applyFont="1" applyFill="1" applyBorder="1" applyAlignment="1">
      <alignment horizontal="left" vertical="center" wrapText="1"/>
    </xf>
    <xf numFmtId="0" fontId="106" fillId="3" borderId="2" xfId="0" applyFont="1" applyFill="1" applyBorder="1" applyAlignment="1">
      <alignment horizontal="left" vertical="center" wrapText="1"/>
    </xf>
    <xf numFmtId="0" fontId="63" fillId="3" borderId="20" xfId="0" applyFont="1" applyFill="1" applyBorder="1" applyAlignment="1">
      <alignment horizontal="center" vertical="top"/>
    </xf>
    <xf numFmtId="0" fontId="63" fillId="3" borderId="6" xfId="0" applyFont="1" applyFill="1" applyBorder="1" applyAlignment="1">
      <alignment horizontal="center" vertical="top"/>
    </xf>
    <xf numFmtId="0" fontId="63" fillId="3" borderId="19" xfId="0" applyFont="1" applyFill="1" applyBorder="1" applyAlignment="1">
      <alignment horizontal="center" vertical="top"/>
    </xf>
    <xf numFmtId="0" fontId="107" fillId="3" borderId="34" xfId="0" applyFont="1" applyFill="1" applyBorder="1" applyAlignment="1">
      <alignment horizontal="center" vertical="top" wrapText="1"/>
    </xf>
    <xf numFmtId="0" fontId="107" fillId="3" borderId="35" xfId="0" applyFont="1" applyFill="1" applyBorder="1" applyAlignment="1">
      <alignment horizontal="center" vertical="top" wrapText="1"/>
    </xf>
    <xf numFmtId="0" fontId="107" fillId="3" borderId="36" xfId="0" applyFont="1" applyFill="1" applyBorder="1" applyAlignment="1">
      <alignment horizontal="center" vertical="top" wrapText="1"/>
    </xf>
    <xf numFmtId="4" fontId="108" fillId="3" borderId="20" xfId="0" applyNumberFormat="1" applyFont="1" applyFill="1" applyBorder="1" applyAlignment="1">
      <alignment horizontal="left" vertical="top" wrapText="1"/>
    </xf>
    <xf numFmtId="4" fontId="63" fillId="3" borderId="19" xfId="0" applyNumberFormat="1" applyFont="1" applyFill="1" applyBorder="1" applyAlignment="1">
      <alignment horizontal="left" vertical="top" wrapText="1"/>
    </xf>
    <xf numFmtId="4" fontId="63" fillId="3" borderId="22" xfId="0" applyNumberFormat="1" applyFont="1" applyFill="1" applyBorder="1" applyAlignment="1">
      <alignment horizontal="left" vertical="top" wrapText="1"/>
    </xf>
    <xf numFmtId="4" fontId="63" fillId="3" borderId="21" xfId="0" applyNumberFormat="1" applyFont="1" applyFill="1" applyBorder="1" applyAlignment="1">
      <alignment horizontal="left" vertical="top" wrapText="1"/>
    </xf>
    <xf numFmtId="4" fontId="109" fillId="3" borderId="20" xfId="0" applyNumberFormat="1" applyFont="1" applyFill="1" applyBorder="1" applyAlignment="1">
      <alignment horizontal="center" vertical="top" wrapText="1"/>
    </xf>
    <xf numFmtId="4" fontId="109" fillId="3" borderId="19" xfId="0" applyNumberFormat="1" applyFont="1" applyFill="1" applyBorder="1" applyAlignment="1">
      <alignment horizontal="center" vertical="top" wrapText="1"/>
    </xf>
    <xf numFmtId="4" fontId="63" fillId="3" borderId="20" xfId="0" applyNumberFormat="1" applyFont="1" applyFill="1" applyBorder="1" applyAlignment="1">
      <alignment horizontal="center" vertical="top"/>
    </xf>
    <xf numFmtId="4" fontId="63" fillId="3" borderId="6" xfId="0" applyNumberFormat="1" applyFont="1" applyFill="1" applyBorder="1" applyAlignment="1">
      <alignment horizontal="center" vertical="top"/>
    </xf>
    <xf numFmtId="4" fontId="63" fillId="3" borderId="9" xfId="0" applyNumberFormat="1" applyFont="1" applyFill="1" applyBorder="1" applyAlignment="1">
      <alignment horizontal="center" vertical="top"/>
    </xf>
    <xf numFmtId="0" fontId="63" fillId="3" borderId="22" xfId="0" applyFont="1" applyFill="1" applyBorder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3" fillId="3" borderId="21" xfId="0" applyFont="1" applyFill="1" applyBorder="1" applyAlignment="1">
      <alignment horizontal="center" vertical="center"/>
    </xf>
    <xf numFmtId="165" fontId="106" fillId="3" borderId="22" xfId="0" applyNumberFormat="1" applyFont="1" applyFill="1" applyBorder="1" applyAlignment="1">
      <alignment horizontal="center" vertical="center" wrapText="1"/>
    </xf>
    <xf numFmtId="165" fontId="106" fillId="3" borderId="21" xfId="0" applyNumberFormat="1" applyFont="1" applyFill="1" applyBorder="1" applyAlignment="1">
      <alignment horizontal="center" vertical="center" wrapText="1"/>
    </xf>
    <xf numFmtId="165" fontId="110" fillId="3" borderId="22" xfId="0" applyNumberFormat="1" applyFont="1" applyFill="1" applyBorder="1" applyAlignment="1">
      <alignment horizontal="center" vertical="center"/>
    </xf>
    <xf numFmtId="165" fontId="110" fillId="3" borderId="0" xfId="0" applyNumberFormat="1" applyFont="1" applyFill="1" applyAlignment="1">
      <alignment horizontal="center" vertical="center"/>
    </xf>
    <xf numFmtId="165" fontId="110" fillId="3" borderId="10" xfId="0" applyNumberFormat="1" applyFont="1" applyFill="1" applyBorder="1" applyAlignment="1">
      <alignment horizontal="center" vertical="center"/>
    </xf>
    <xf numFmtId="4" fontId="108" fillId="3" borderId="37" xfId="0" applyNumberFormat="1" applyFont="1" applyFill="1" applyBorder="1" applyAlignment="1">
      <alignment horizontal="left" vertical="top" wrapText="1"/>
    </xf>
    <xf numFmtId="4" fontId="108" fillId="3" borderId="24" xfId="0" applyNumberFormat="1" applyFont="1" applyFill="1" applyBorder="1" applyAlignment="1">
      <alignment horizontal="left" vertical="top" wrapText="1"/>
    </xf>
    <xf numFmtId="4" fontId="92" fillId="3" borderId="37" xfId="0" applyNumberFormat="1" applyFont="1" applyFill="1" applyBorder="1" applyAlignment="1">
      <alignment horizontal="center" vertical="top" wrapText="1"/>
    </xf>
    <xf numFmtId="4" fontId="92" fillId="3" borderId="24" xfId="0" applyNumberFormat="1" applyFont="1" applyFill="1" applyBorder="1" applyAlignment="1">
      <alignment horizontal="center" vertical="top" wrapText="1"/>
    </xf>
    <xf numFmtId="0" fontId="106" fillId="3" borderId="45" xfId="0" applyFont="1" applyFill="1" applyBorder="1" applyAlignment="1">
      <alignment horizontal="left" vertical="top"/>
    </xf>
    <xf numFmtId="0" fontId="64" fillId="5" borderId="4" xfId="4" applyFont="1" applyFill="1" applyBorder="1" applyAlignment="1">
      <alignment horizontal="left" wrapText="1"/>
    </xf>
    <xf numFmtId="164" fontId="91" fillId="0" borderId="0" xfId="7" applyNumberFormat="1" applyFont="1" applyAlignment="1">
      <alignment horizontal="center" vertical="center"/>
    </xf>
    <xf numFmtId="164" fontId="91" fillId="0" borderId="2" xfId="7" applyNumberFormat="1" applyFont="1" applyBorder="1" applyAlignment="1">
      <alignment horizontal="center" vertical="center"/>
    </xf>
    <xf numFmtId="0" fontId="92" fillId="2" borderId="3" xfId="8" applyFont="1" applyFill="1" applyBorder="1" applyAlignment="1">
      <alignment horizontal="center" vertical="center"/>
    </xf>
    <xf numFmtId="0" fontId="92" fillId="2" borderId="4" xfId="8" applyFont="1" applyFill="1" applyBorder="1" applyAlignment="1">
      <alignment horizontal="center" vertical="center"/>
    </xf>
    <xf numFmtId="0" fontId="92" fillId="2" borderId="8" xfId="8" applyFont="1" applyFill="1" applyBorder="1" applyAlignment="1">
      <alignment horizontal="center" vertical="center"/>
    </xf>
    <xf numFmtId="0" fontId="92" fillId="0" borderId="0" xfId="8" applyFont="1" applyAlignment="1">
      <alignment horizontal="left" vertical="top" wrapText="1"/>
    </xf>
    <xf numFmtId="0" fontId="92" fillId="0" borderId="0" xfId="8" applyFont="1" applyAlignment="1">
      <alignment horizontal="left" vertical="top"/>
    </xf>
    <xf numFmtId="0" fontId="92" fillId="3" borderId="0" xfId="8" applyFont="1" applyFill="1" applyAlignment="1">
      <alignment horizontal="left" vertical="top"/>
    </xf>
    <xf numFmtId="0" fontId="120" fillId="3" borderId="0" xfId="8" applyFont="1" applyFill="1" applyAlignment="1">
      <alignment horizontal="left" vertical="center"/>
    </xf>
    <xf numFmtId="0" fontId="104" fillId="4" borderId="3" xfId="8" applyFont="1" applyFill="1" applyBorder="1" applyAlignment="1">
      <alignment horizontal="center" vertical="center" wrapText="1"/>
    </xf>
    <xf numFmtId="0" fontId="104" fillId="4" borderId="4" xfId="8" applyFont="1" applyFill="1" applyBorder="1" applyAlignment="1">
      <alignment horizontal="center" vertical="center" wrapText="1"/>
    </xf>
    <xf numFmtId="0" fontId="104" fillId="4" borderId="8" xfId="8" applyFont="1" applyFill="1" applyBorder="1" applyAlignment="1">
      <alignment horizontal="center" vertical="center" wrapText="1"/>
    </xf>
    <xf numFmtId="0" fontId="64" fillId="0" borderId="8" xfId="4" applyFont="1" applyBorder="1" applyAlignment="1">
      <alignment horizontal="left" vertical="top" wrapText="1"/>
    </xf>
    <xf numFmtId="0" fontId="80" fillId="0" borderId="4" xfId="4" applyFont="1" applyBorder="1" applyAlignment="1">
      <alignment horizontal="left" vertical="top" wrapText="1"/>
    </xf>
    <xf numFmtId="0" fontId="80" fillId="0" borderId="8" xfId="4" applyFont="1" applyBorder="1" applyAlignment="1">
      <alignment horizontal="left" vertical="top" wrapText="1"/>
    </xf>
    <xf numFmtId="0" fontId="71" fillId="0" borderId="5" xfId="4" applyFont="1" applyBorder="1" applyAlignment="1">
      <alignment horizontal="center" vertical="center"/>
    </xf>
    <xf numFmtId="0" fontId="71" fillId="0" borderId="6" xfId="4" applyFont="1" applyBorder="1" applyAlignment="1">
      <alignment horizontal="center" vertical="center"/>
    </xf>
    <xf numFmtId="2" fontId="64" fillId="0" borderId="4" xfId="4" applyNumberFormat="1" applyFont="1" applyBorder="1" applyAlignment="1">
      <alignment horizontal="left" vertical="top" wrapText="1"/>
    </xf>
    <xf numFmtId="0" fontId="94" fillId="0" borderId="5" xfId="4" applyFont="1" applyFill="1" applyBorder="1" applyAlignment="1">
      <alignment horizontal="center" vertical="center" wrapText="1"/>
    </xf>
    <xf numFmtId="0" fontId="94" fillId="0" borderId="6" xfId="4" applyFont="1" applyFill="1" applyBorder="1" applyAlignment="1">
      <alignment horizontal="center" vertical="center" wrapText="1"/>
    </xf>
    <xf numFmtId="0" fontId="94" fillId="0" borderId="1" xfId="4" applyFont="1" applyFill="1" applyBorder="1" applyAlignment="1">
      <alignment horizontal="center" vertical="center" wrapText="1"/>
    </xf>
    <xf numFmtId="0" fontId="94" fillId="0" borderId="0" xfId="4" applyFont="1" applyFill="1" applyBorder="1" applyAlignment="1">
      <alignment horizontal="center" vertical="center" wrapText="1"/>
    </xf>
  </cellXfs>
  <cellStyles count="13">
    <cellStyle name="Moeda" xfId="3" builtinId="4"/>
    <cellStyle name="Normal" xfId="0" builtinId="0"/>
    <cellStyle name="Normal 186" xfId="12"/>
    <cellStyle name="Normal 19" xfId="6"/>
    <cellStyle name="Normal 2 2" xfId="7"/>
    <cellStyle name="Normal 2 2 2" xfId="8"/>
    <cellStyle name="Normal 2 3" xfId="4"/>
    <cellStyle name="Normal 2 3 2" xfId="5"/>
    <cellStyle name="Normal 3 2" xfId="2"/>
    <cellStyle name="Normal 4" xfId="11"/>
    <cellStyle name="Normal 5" xfId="1"/>
    <cellStyle name="Porcentagem" xfId="10" builtinId="5"/>
    <cellStyle name="Vírgula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iago/Pastas%20do%20Trabalho/Prefeituras%20-%20Consultoria/Sousa/maria%20marques/Medi&#231;&#227;o%2010/BM%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M%2010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 01"/>
      <sheetName val="BM 02"/>
      <sheetName val="Memória 01"/>
      <sheetName val="Memória 02"/>
      <sheetName val="BM 03"/>
      <sheetName val="Memória 03"/>
      <sheetName val="Memória 04"/>
      <sheetName val="BM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BM 09"/>
      <sheetName val="Memória 09"/>
      <sheetName val="BM 10"/>
      <sheetName val="Memória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2">
          <cell r="B52" t="str">
    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    </cell>
        </row>
        <row r="95">
          <cell r="B95" t="str">
            <v>INSTALAÇÕES HIDRÁULICAS</v>
          </cell>
        </row>
      </sheetData>
      <sheetData sheetId="9"/>
      <sheetData sheetId="10">
        <row r="45">
          <cell r="B45" t="str">
            <v>REVESTIMENTO CERÂMICO PARA PAREDES INTERNAS COM PLACAS TIPO ESMALTADA PADRÃO POPULAR DE DIMENSÕES 20X20 CM, ARGAMASSA TIPO AC I, APLICADAS EM AMBIENTES DE ÁREA MAIOR QUE 5 M2 NA ALTURA INTEIRA DAS PAREDES. AF_06/2014</v>
          </cell>
        </row>
      </sheetData>
      <sheetData sheetId="11"/>
      <sheetData sheetId="12">
        <row r="59">
          <cell r="B59" t="str">
            <v>ESQUADRIAS</v>
          </cell>
        </row>
        <row r="71">
          <cell r="B71" t="str">
            <v>COBERTA</v>
          </cell>
        </row>
        <row r="74">
          <cell r="B74" t="str">
            <v>CALHA EM CHAPA DE AÇO GALVANIZADO NÚMERO 24, DESENVOLVIMENTO DE 50 CM, INCLUSO TRANSPORTE VERTICAL. AF_07/2019</v>
          </cell>
          <cell r="D74">
            <v>89.1</v>
          </cell>
        </row>
        <row r="76">
          <cell r="B76" t="str">
            <v>INSTALAÇÕES ELÉTRICAS</v>
          </cell>
        </row>
        <row r="91">
          <cell r="B91" t="str">
            <v>ELETRODUTO FLEXÍVEL CORRUGADO REFORÇADO, PVC, DN 25 MM (3/4"), PARA CIRCUITOS TERMINAIS, INSTALADO EM LAJE - FORNECIMENTO E INSTALAÇÃO. AF_12/2015</v>
          </cell>
        </row>
        <row r="92">
          <cell r="B92" t="str">
            <v>ELETRODUTO RÍGIDO ROSCÁVEL, PVC, DN 40 MM (1 1/4"), PARA CIRCUITOS TERMINAIS, INSTALADO EM FORRO - FORNECIMENTO E INSTALAÇÃO. AF_12/2015</v>
          </cell>
        </row>
        <row r="95">
          <cell r="B95" t="str">
            <v>QUADRO DE DISTRIBUIÇÃO DE ENERGIA EM CHAPA DE AÇO GALVANIZADO, DE EMBUTIR, COM BARRAMENTO TRIFÁSICO, PARA 24 DISJUNTORES DIN 100A - FORNECIMENTO E INSTALAÇÃO. AF_10/2020</v>
          </cell>
        </row>
      </sheetData>
      <sheetData sheetId="13"/>
      <sheetData sheetId="14">
        <row r="47">
          <cell r="B47" t="str">
            <v>TEXTURA ACRÍLICA, APLICAÇÃO MANUAL EM PAREDE, UMA DEMÃO. AF_09/2016</v>
          </cell>
        </row>
        <row r="48">
          <cell r="B48" t="str">
            <v>APLICAÇÃO MANUAL DE FUNDO SELADOR ACRÍLICO EM PANOS COM PRESENÇA DE VÃOS DE EDIFÍCIOS DE MÚLTIPLOS PAVIMENTOS. AF_06/2014</v>
          </cell>
        </row>
        <row r="49">
          <cell r="B49" t="str">
            <v>APLICAÇÃO MANUAL DE PINTURA COM TINTA LÁTEX ACRÍLICA EM PAREDES, DUAS DEMÃOS. AF_06/2014</v>
          </cell>
        </row>
        <row r="50">
          <cell r="B50" t="str">
            <v>FORRO EM PLACAS DE GESSO, PARA AMBIENTES COMERCIAIS. AF_05/2017_P</v>
          </cell>
        </row>
        <row r="51">
          <cell r="B51" t="str">
            <v>APLICAÇÃO DE FUNDO SELADOR ACRÍLICO EM TETO, UMA DEMÃO. AF_06/2014</v>
          </cell>
        </row>
        <row r="52">
          <cell r="B52" t="str">
            <v>APLICAÇÃO MANUAL DE PINTURA COM TINTA LÁTEX ACRÍLICA EM TETO, DUAS DEMÃOS. AF_06/2014</v>
          </cell>
        </row>
        <row r="54">
          <cell r="B54" t="str">
            <v>APLICAÇÃO MANUAL DE MASSA ACRÍLICA EM PAREDES EXTERNAS DE CASAS, DUAS DEMÃOS. AF_05/2017</v>
          </cell>
        </row>
        <row r="59">
          <cell r="B59" t="str">
            <v>Demolição de reboco</v>
          </cell>
        </row>
        <row r="67">
          <cell r="B67" t="str">
            <v>LOUÇAS E METAIS</v>
          </cell>
        </row>
        <row r="68">
          <cell r="B68" t="str">
            <v>VASO SANITÁRIO SIFONADO COM CAIXA ACOPLADA LOUÇA BRANCA - PADRÃO MÉDIO, INCLUSO ENGATE FLEXÍVEL EM METAL CROMADO, 1/2  X 40CM - FORNECIMENTO E INSTALAÇÃO. AF_01/2020</v>
          </cell>
        </row>
        <row r="69">
          <cell r="B69" t="str">
            <v>CUBA DE EMBUTIR OVAL EM LOUÇA BRANCA, 35 X 50CM OU EQUIVALENTE, INCLUSO VÁLVULA E SIFÃO TIPO GARRAFA EM METAL CROMADO - FORNECIMENTO E INSTALAÇÃO. AF_01/2020</v>
          </cell>
        </row>
        <row r="70">
          <cell r="B70" t="str">
            <v>BANCADA DE GRANITO VERDE UBATUBA - FORNECIMENTO E INSTALAÇÃO [ ADAPTADO SINAPI 86888]</v>
          </cell>
        </row>
        <row r="71">
          <cell r="B71" t="str">
            <v>TORNEIRA CROMADA DE MESA, 1/2 OU 3/4, PARA LAVATÓRIO, PADRÃO POPULAR - FORNECIMENTO E INSTALAÇÃO. AF_01/2020</v>
          </cell>
        </row>
        <row r="74">
          <cell r="B74" t="str">
            <v>RUFO EM FIBROCIMENTO PARA TELHA ONDULADA E = 6 MM, ABA DE 26 CM, INCLUSO TRANSPORTE VERTICAL, EXCETO CONTRARRUFO. AF_07/2019</v>
          </cell>
        </row>
        <row r="80">
          <cell r="B80" t="str">
            <v>CABO DE COBRE FLEXÍVEL ISOLADO, 16 MM², 0,6/1,0 KV, PARA REDE AÉREA DE DISTRIBUIÇÃO DE ENERGIA ELÉTRICA DE BAIXA TENSÃO - FORNECIMENTO E INSTALAÇÃO. AF_07/2020</v>
          </cell>
        </row>
        <row r="88">
          <cell r="B88" t="str">
            <v>DISJUNTOR MONOPOLAR TIPO DIN, CORRENTE NOMINAL DE 16A - FORNECIMENTO E INSTALAÇÃO. AF_10/2020</v>
          </cell>
        </row>
        <row r="89">
          <cell r="B89" t="str">
            <v>DISJUNTOR MONOPOLAR TIPO DIN, CORRENTE NOMINAL DE 40A - FORNECIMENTO E INSTALAÇÃO. AF_10/2020</v>
          </cell>
        </row>
        <row r="90">
          <cell r="B90" t="str">
            <v>INTERRUPTOR BIPOLAR (1 MÓDULO), 10A/250V, INCLUINDO SUPORTE E PLACA - FORNECIMENTO E INSTALAÇÃO. AF_09/2017</v>
          </cell>
        </row>
        <row r="91">
          <cell r="B91" t="str">
            <v>ELETRODUTO FLEXÍVEL CORRUGADO REFORÇADO, PVC, DN 32 MM (1"), PARA CIRCUITOS TERMINAIS, INSTALADO EM LAJE - FORNECIMENTO E INSTALAÇÃO. AF_12/2015</v>
          </cell>
        </row>
        <row r="104">
          <cell r="B104" t="str">
            <v>CAIXA D´ÁGUA EM POLIETILENO, 2000 LITROS - FORNECIMENTO E INSTALAÇÃO. AF_06/2021</v>
          </cell>
        </row>
      </sheetData>
      <sheetData sheetId="15"/>
      <sheetData sheetId="16">
        <row r="38">
          <cell r="B38" t="str">
            <v>LAJE PRÉ-MOLDADA UNIDIRECIONAL, BIAPOIADA, PARA PISO, ENCHIMENTO EM CERÂMICA, VIGOTA CONVENCIONAL, ALTURA TOTAL DA LAJE (ENCHIMENTO+CAPA) = (8+3). AF_11/2020</v>
          </cell>
        </row>
        <row r="63">
          <cell r="B63" t="str">
            <v>PORTA EM ALUMÍNIO DE ABRIR TIPO VENEZIANA COM GUARNIÇÃO, FIXAÇÃO COM PARAFUSOS - FORNECIMENTO E INSTALAÇÃO. AF_12/2019</v>
          </cell>
        </row>
        <row r="67">
          <cell r="B67" t="str">
            <v>GRADIL EM FERRO FIXADO EM VÃOS DE JANELAS, FORMADO POR BARRAS CHATAS DE 25X4,8 MM. AF_04/2019</v>
          </cell>
        </row>
      </sheetData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BM 10"/>
      <sheetName val="MC 10"/>
      <sheetName val="Memória 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61">
          <cell r="B61" t="str">
            <v>EXECUÇÃO DE PASSEIO (CALÇADA) OU PISO DE CONCRETO COM CONCRETO MOLDADO IN LOCO, USINADO, ACABAMENTO CONVENCIONAL, ESPESSURA 8 CM, ARMADO. AF_07/2016</v>
          </cell>
        </row>
        <row r="66">
          <cell r="B66" t="str">
            <v>APLICAÇÃO E LIXAMENTO DE MASSA LÁTEX EM PAREDES, DUAS DEMÃOS. AF_06/2014</v>
          </cell>
        </row>
        <row r="67">
          <cell r="B67" t="str">
            <v>PINTURA TINTA DE ACABAMENTO ESMALTE SINTÉTICO FOSCO EM MADEIRA, 2 DEMÃOS. AF_01/2021</v>
          </cell>
        </row>
        <row r="68">
          <cell r="B68" t="str">
            <v>PINTURA COM TINTA ESMALTE SINTÉTICO BRILHANTE EM SUPERFÍCIES METÁLICAS (02 DEMÃOS). AF_01/2020</v>
          </cell>
        </row>
        <row r="107">
          <cell r="B107" t="str">
            <v>INTERRUPTOR BIPOLAR (1 MÓDULO), 10A/250V, INCLUINDO SUPORTE E PLACA - FORNECIMENTO E INSTALAÇÃO. AF_09/2017</v>
          </cell>
        </row>
        <row r="110">
          <cell r="B110" t="str">
            <v>ELETRODUTO RÍGIDO ROSCÁVEL, PVC, DN 40 MM (1 1/4"), PARA CIRCUITOS TERMINAIS, INSTALADO EM FORRO - FORNECIMENTO E INSTALAÇÃO. AF_12/2015</v>
          </cell>
        </row>
        <row r="117">
          <cell r="B117" t="str">
            <v>ELETRODUTO FLEXÍVEL CORRUGADO, PVC, DN 25 MM (3/4"), PARA CIRCUITOS TERMINAIS, INSTALADO EM FORRO - FORNECIMENTO E INSTALAÇÃO. AF_12/2015</v>
          </cell>
        </row>
        <row r="118">
          <cell r="B118" t="str">
            <v>ELETRODUTO FLEXÍVEL CORRUGADO, PVC, DN 25 MM (3/4"), PARA CIRCUITOS TERMINAIS, INSTALADO EM PAREDE - FORNECIMENTO E INSTALAÇÃO. AF_12/2015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tabSelected="1" view="pageBreakPreview" zoomScale="70" zoomScaleNormal="70" workbookViewId="0">
      <selection activeCell="Q44" sqref="Q44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19.109375" style="118" customWidth="1"/>
    <col min="11" max="11" width="18.6640625" style="119" customWidth="1"/>
    <col min="12" max="12" width="15.109375" style="119" customWidth="1"/>
    <col min="13" max="13" width="16.77734375" style="119" customWidth="1"/>
    <col min="14" max="14" width="19.44140625" style="119" customWidth="1"/>
    <col min="15" max="15" width="16.44140625" style="119" customWidth="1"/>
    <col min="16" max="17" width="16.33203125" style="119" customWidth="1"/>
  </cols>
  <sheetData>
    <row r="1" spans="1:17">
      <c r="A1" s="669" t="s">
        <v>0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25" customHeight="1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18" t="s">
        <v>6</v>
      </c>
      <c r="G6" s="719"/>
      <c r="H6" s="719"/>
      <c r="I6" s="720"/>
      <c r="J6" s="706"/>
      <c r="K6" s="672"/>
      <c r="L6" s="673"/>
      <c r="M6" s="721">
        <f>J102</f>
        <v>611138.17680000002</v>
      </c>
      <c r="N6" s="722"/>
      <c r="O6" s="723">
        <f>O102</f>
        <v>103099.86322500001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 t="s">
        <v>512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140" t="s">
        <v>21</v>
      </c>
      <c r="L10" s="140" t="s">
        <v>22</v>
      </c>
      <c r="M10" s="140" t="s">
        <v>23</v>
      </c>
      <c r="N10" s="140" t="s">
        <v>21</v>
      </c>
      <c r="O10" s="140" t="s">
        <v>22</v>
      </c>
      <c r="P10" s="141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SUM(I12:I13)</f>
        <v>22449.8596</v>
      </c>
      <c r="J11" s="143">
        <f>SUM(J12:J13)</f>
        <v>28111.367400000003</v>
      </c>
      <c r="K11" s="144"/>
      <c r="L11" s="144"/>
      <c r="M11" s="144"/>
      <c r="N11" s="145">
        <f>SUM(N12:N13)</f>
        <v>0</v>
      </c>
      <c r="O11" s="145">
        <f>SUM(O12:O13)</f>
        <v>25657.127400000001</v>
      </c>
      <c r="P11" s="146">
        <f>SUM(P12:P13)</f>
        <v>25657.127400000001</v>
      </c>
      <c r="Q11" s="145">
        <f>SUM(Q12:Q13)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149"/>
      <c r="L12" s="149"/>
      <c r="M12" s="149"/>
      <c r="N12" s="149"/>
      <c r="O12" s="149">
        <f>L12*F12</f>
        <v>0</v>
      </c>
      <c r="P12" s="151"/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149"/>
      <c r="L13" s="149">
        <f>'Memória 01'!J24</f>
        <v>497.81</v>
      </c>
      <c r="M13" s="149">
        <f>K13+L13</f>
        <v>497.81</v>
      </c>
      <c r="N13" s="149"/>
      <c r="O13" s="149">
        <f>L13*F13</f>
        <v>25657.127400000001</v>
      </c>
      <c r="P13" s="151">
        <f>O13+N13</f>
        <v>25657.127400000001</v>
      </c>
      <c r="Q13" s="149">
        <f>J13-P13</f>
        <v>0</v>
      </c>
    </row>
    <row r="14" spans="1:17">
      <c r="A14" s="133" t="s">
        <v>35</v>
      </c>
      <c r="B14" s="683" t="s">
        <v>36</v>
      </c>
      <c r="C14" s="684"/>
      <c r="D14" s="684"/>
      <c r="E14" s="684"/>
      <c r="F14" s="684"/>
      <c r="G14" s="685"/>
      <c r="H14" s="134"/>
      <c r="I14" s="157">
        <f>SUM(I15:I24)</f>
        <v>51220.847500000003</v>
      </c>
      <c r="J14" s="158">
        <f>SUM(J15:J24)</f>
        <v>64126.807400000005</v>
      </c>
      <c r="K14" s="149"/>
      <c r="L14" s="149"/>
      <c r="M14" s="143"/>
      <c r="N14" s="143">
        <f>SUM(N15:N24)</f>
        <v>0</v>
      </c>
      <c r="O14" s="143">
        <f>SUM(O15:O24)</f>
        <v>61948.074825000003</v>
      </c>
      <c r="P14" s="143">
        <f>SUM(P15:P24)</f>
        <v>61948.074825000003</v>
      </c>
      <c r="Q14" s="160">
        <f>SUM(Q15:Q24)</f>
        <v>2178.732575</v>
      </c>
    </row>
    <row r="15" spans="1:17" ht="26.4">
      <c r="A15" s="125" t="s">
        <v>37</v>
      </c>
      <c r="B15" s="126" t="s">
        <v>38</v>
      </c>
      <c r="C15" s="127" t="s">
        <v>39</v>
      </c>
      <c r="D15" s="128">
        <v>30.01</v>
      </c>
      <c r="E15" s="128">
        <v>57.55</v>
      </c>
      <c r="F15" s="128">
        <f t="shared" ref="F15:F24" si="3">TRUNC(E15*1.2522,2)</f>
        <v>72.06</v>
      </c>
      <c r="G15" s="127" t="s">
        <v>40</v>
      </c>
      <c r="H15" s="127" t="s">
        <v>34</v>
      </c>
      <c r="I15" s="147">
        <f t="shared" ref="I15:I24" si="4">E15*D15</f>
        <v>1727.0754999999999</v>
      </c>
      <c r="J15" s="148">
        <f t="shared" ref="J15:J24" si="5">D15*F15</f>
        <v>2162.5206000000003</v>
      </c>
      <c r="K15" s="149"/>
      <c r="L15" s="149">
        <f>'Memória 01'!J37</f>
        <v>7.6462500000000002</v>
      </c>
      <c r="M15" s="149">
        <f t="shared" ref="M15:M24" si="6">K15+L15</f>
        <v>7.6462500000000002</v>
      </c>
      <c r="N15" s="149"/>
      <c r="O15" s="149">
        <f>L15*F15</f>
        <v>550.98877500000003</v>
      </c>
      <c r="P15" s="151">
        <f t="shared" ref="P15:P24" si="7">O15+N15</f>
        <v>550.98877500000003</v>
      </c>
      <c r="Q15" s="149">
        <f>J15-P15</f>
        <v>1611.5318250000003</v>
      </c>
    </row>
    <row r="16" spans="1:17" ht="26.4">
      <c r="A16" s="125" t="s">
        <v>41</v>
      </c>
      <c r="B16" s="126" t="s">
        <v>42</v>
      </c>
      <c r="C16" s="127" t="s">
        <v>43</v>
      </c>
      <c r="D16" s="128">
        <v>48.62</v>
      </c>
      <c r="E16" s="128">
        <v>4.25</v>
      </c>
      <c r="F16" s="128">
        <f t="shared" si="3"/>
        <v>5.32</v>
      </c>
      <c r="G16" s="127" t="s">
        <v>44</v>
      </c>
      <c r="H16" s="127" t="s">
        <v>34</v>
      </c>
      <c r="I16" s="147">
        <f t="shared" si="4"/>
        <v>206.63499999999999</v>
      </c>
      <c r="J16" s="148">
        <f t="shared" si="5"/>
        <v>258.65839999999997</v>
      </c>
      <c r="K16" s="149"/>
      <c r="L16" s="149">
        <f>'Memória 01'!J63</f>
        <v>30.585000000000001</v>
      </c>
      <c r="M16" s="149">
        <f t="shared" si="6"/>
        <v>30.585000000000001</v>
      </c>
      <c r="N16" s="149"/>
      <c r="O16" s="149">
        <f t="shared" ref="O16:O24" si="8">L16*F16</f>
        <v>162.71220000000002</v>
      </c>
      <c r="P16" s="151">
        <f t="shared" si="7"/>
        <v>162.71220000000002</v>
      </c>
      <c r="Q16" s="149">
        <f t="shared" ref="Q16:Q24" si="9">J16-P16</f>
        <v>95.946199999999948</v>
      </c>
    </row>
    <row r="17" spans="1:17" ht="39.6">
      <c r="A17" s="125" t="s">
        <v>45</v>
      </c>
      <c r="B17" s="126" t="s">
        <v>46</v>
      </c>
      <c r="C17" s="127" t="s">
        <v>43</v>
      </c>
      <c r="D17" s="128">
        <v>48.62</v>
      </c>
      <c r="E17" s="128">
        <v>20.87</v>
      </c>
      <c r="F17" s="128">
        <f t="shared" si="3"/>
        <v>26.13</v>
      </c>
      <c r="G17" s="127" t="s">
        <v>47</v>
      </c>
      <c r="H17" s="127" t="s">
        <v>34</v>
      </c>
      <c r="I17" s="147">
        <f t="shared" si="4"/>
        <v>1014.6994</v>
      </c>
      <c r="J17" s="148">
        <f t="shared" si="5"/>
        <v>1270.4405999999999</v>
      </c>
      <c r="K17" s="149"/>
      <c r="L17" s="149">
        <f>'Memória 01'!J76</f>
        <v>30.585000000000001</v>
      </c>
      <c r="M17" s="149">
        <f t="shared" si="6"/>
        <v>30.585000000000001</v>
      </c>
      <c r="N17" s="149"/>
      <c r="O17" s="149">
        <f t="shared" si="8"/>
        <v>799.18605000000002</v>
      </c>
      <c r="P17" s="151">
        <f t="shared" si="7"/>
        <v>799.18605000000002</v>
      </c>
      <c r="Q17" s="149">
        <f t="shared" si="9"/>
        <v>471.25454999999988</v>
      </c>
    </row>
    <row r="18" spans="1:17" ht="39.6">
      <c r="A18" s="125" t="s">
        <v>48</v>
      </c>
      <c r="B18" s="126" t="s">
        <v>49</v>
      </c>
      <c r="C18" s="127" t="s">
        <v>43</v>
      </c>
      <c r="D18" s="128">
        <v>275.58999999999997</v>
      </c>
      <c r="E18" s="128">
        <v>63.59</v>
      </c>
      <c r="F18" s="128">
        <f t="shared" si="3"/>
        <v>79.62</v>
      </c>
      <c r="G18" s="127" t="s">
        <v>50</v>
      </c>
      <c r="H18" s="127" t="s">
        <v>34</v>
      </c>
      <c r="I18" s="147">
        <f t="shared" si="4"/>
        <v>17524.768100000001</v>
      </c>
      <c r="J18" s="148">
        <f t="shared" si="5"/>
        <v>21942.4758</v>
      </c>
      <c r="K18" s="149"/>
      <c r="L18" s="149">
        <f>'Memória 01'!J88</f>
        <v>275.58999999999997</v>
      </c>
      <c r="M18" s="149">
        <f t="shared" si="6"/>
        <v>275.58999999999997</v>
      </c>
      <c r="N18" s="149"/>
      <c r="O18" s="149">
        <f t="shared" si="8"/>
        <v>21942.4758</v>
      </c>
      <c r="P18" s="151">
        <f t="shared" si="7"/>
        <v>21942.4758</v>
      </c>
      <c r="Q18" s="149">
        <f t="shared" si="9"/>
        <v>0</v>
      </c>
    </row>
    <row r="19" spans="1:17" ht="26.4">
      <c r="A19" s="125" t="s">
        <v>51</v>
      </c>
      <c r="B19" s="126" t="s">
        <v>52</v>
      </c>
      <c r="C19" s="127" t="s">
        <v>53</v>
      </c>
      <c r="D19" s="128">
        <v>277.10000000000002</v>
      </c>
      <c r="E19" s="128">
        <v>15.18</v>
      </c>
      <c r="F19" s="128">
        <f t="shared" si="3"/>
        <v>19</v>
      </c>
      <c r="G19" s="127" t="s">
        <v>54</v>
      </c>
      <c r="H19" s="127" t="s">
        <v>34</v>
      </c>
      <c r="I19" s="147">
        <f t="shared" si="4"/>
        <v>4206.3780000000006</v>
      </c>
      <c r="J19" s="148">
        <f t="shared" si="5"/>
        <v>5264.9000000000005</v>
      </c>
      <c r="K19" s="149"/>
      <c r="L19" s="149">
        <f>'Memória 01'!J100</f>
        <v>277.09999999999997</v>
      </c>
      <c r="M19" s="149">
        <f t="shared" si="6"/>
        <v>277.09999999999997</v>
      </c>
      <c r="N19" s="149"/>
      <c r="O19" s="149">
        <f t="shared" si="8"/>
        <v>5264.9</v>
      </c>
      <c r="P19" s="151">
        <f t="shared" si="7"/>
        <v>5264.9</v>
      </c>
      <c r="Q19" s="149">
        <f t="shared" si="9"/>
        <v>0</v>
      </c>
    </row>
    <row r="20" spans="1:17" ht="26.4">
      <c r="A20" s="125" t="s">
        <v>55</v>
      </c>
      <c r="B20" s="126" t="s">
        <v>56</v>
      </c>
      <c r="C20" s="127" t="s">
        <v>53</v>
      </c>
      <c r="D20" s="128">
        <v>510.8</v>
      </c>
      <c r="E20" s="128">
        <v>13.38</v>
      </c>
      <c r="F20" s="128">
        <f t="shared" si="3"/>
        <v>16.75</v>
      </c>
      <c r="G20" s="127" t="s">
        <v>57</v>
      </c>
      <c r="H20" s="127" t="s">
        <v>34</v>
      </c>
      <c r="I20" s="147">
        <f t="shared" si="4"/>
        <v>6834.5040000000008</v>
      </c>
      <c r="J20" s="148">
        <f t="shared" si="5"/>
        <v>8555.9</v>
      </c>
      <c r="K20" s="149"/>
      <c r="L20" s="149">
        <f>'Memória 01'!J112</f>
        <v>510.8</v>
      </c>
      <c r="M20" s="149">
        <f t="shared" si="6"/>
        <v>510.8</v>
      </c>
      <c r="N20" s="149"/>
      <c r="O20" s="149">
        <f t="shared" si="8"/>
        <v>8555.9</v>
      </c>
      <c r="P20" s="151">
        <f t="shared" si="7"/>
        <v>8555.9</v>
      </c>
      <c r="Q20" s="149">
        <f t="shared" si="9"/>
        <v>0</v>
      </c>
    </row>
    <row r="21" spans="1:17" ht="39.6">
      <c r="A21" s="125" t="s">
        <v>58</v>
      </c>
      <c r="B21" s="126" t="s">
        <v>59</v>
      </c>
      <c r="C21" s="127" t="s">
        <v>53</v>
      </c>
      <c r="D21" s="128">
        <v>458.6</v>
      </c>
      <c r="E21" s="128">
        <v>11.96</v>
      </c>
      <c r="F21" s="128">
        <f t="shared" si="3"/>
        <v>14.97</v>
      </c>
      <c r="G21" s="127" t="s">
        <v>60</v>
      </c>
      <c r="H21" s="127" t="s">
        <v>34</v>
      </c>
      <c r="I21" s="147">
        <f t="shared" si="4"/>
        <v>5484.8560000000007</v>
      </c>
      <c r="J21" s="148">
        <f t="shared" si="5"/>
        <v>6865.2420000000002</v>
      </c>
      <c r="K21" s="149"/>
      <c r="L21" s="149">
        <f>'Memória 01'!J123</f>
        <v>458.6</v>
      </c>
      <c r="M21" s="149">
        <f t="shared" si="6"/>
        <v>458.6</v>
      </c>
      <c r="N21" s="149"/>
      <c r="O21" s="149">
        <f t="shared" si="8"/>
        <v>6865.2420000000002</v>
      </c>
      <c r="P21" s="151">
        <f t="shared" si="7"/>
        <v>6865.2420000000002</v>
      </c>
      <c r="Q21" s="149">
        <f t="shared" si="9"/>
        <v>0</v>
      </c>
    </row>
    <row r="22" spans="1:17" ht="39.6">
      <c r="A22" s="125" t="s">
        <v>61</v>
      </c>
      <c r="B22" s="126" t="s">
        <v>62</v>
      </c>
      <c r="C22" s="127" t="s">
        <v>53</v>
      </c>
      <c r="D22" s="128">
        <v>132.19999999999999</v>
      </c>
      <c r="E22" s="128">
        <v>10.11</v>
      </c>
      <c r="F22" s="128">
        <f t="shared" si="3"/>
        <v>12.65</v>
      </c>
      <c r="G22" s="127" t="s">
        <v>63</v>
      </c>
      <c r="H22" s="127" t="s">
        <v>34</v>
      </c>
      <c r="I22" s="147">
        <f t="shared" si="4"/>
        <v>1336.5419999999999</v>
      </c>
      <c r="J22" s="148">
        <f t="shared" si="5"/>
        <v>1672.33</v>
      </c>
      <c r="K22" s="149"/>
      <c r="L22" s="149">
        <f>'Memória 01'!J133</f>
        <v>132.19999999999999</v>
      </c>
      <c r="M22" s="149">
        <f t="shared" si="6"/>
        <v>132.19999999999999</v>
      </c>
      <c r="N22" s="149"/>
      <c r="O22" s="149">
        <f t="shared" si="8"/>
        <v>1672.33</v>
      </c>
      <c r="P22" s="151">
        <f t="shared" si="7"/>
        <v>1672.33</v>
      </c>
      <c r="Q22" s="149">
        <f t="shared" si="9"/>
        <v>0</v>
      </c>
    </row>
    <row r="23" spans="1:17" ht="52.8">
      <c r="A23" s="125" t="s">
        <v>64</v>
      </c>
      <c r="B23" s="126" t="s">
        <v>65</v>
      </c>
      <c r="C23" s="127" t="s">
        <v>39</v>
      </c>
      <c r="D23" s="128">
        <v>21.63</v>
      </c>
      <c r="E23" s="128">
        <v>463.3</v>
      </c>
      <c r="F23" s="128">
        <f t="shared" si="3"/>
        <v>580.14</v>
      </c>
      <c r="G23" s="127" t="s">
        <v>66</v>
      </c>
      <c r="H23" s="127" t="s">
        <v>34</v>
      </c>
      <c r="I23" s="147">
        <f t="shared" si="4"/>
        <v>10021.179</v>
      </c>
      <c r="J23" s="148">
        <f t="shared" si="5"/>
        <v>12548.428199999998</v>
      </c>
      <c r="K23" s="149"/>
      <c r="L23" s="149">
        <f>'Memória 01'!J145</f>
        <v>21.630000000000003</v>
      </c>
      <c r="M23" s="149">
        <f t="shared" si="6"/>
        <v>21.630000000000003</v>
      </c>
      <c r="N23" s="149"/>
      <c r="O23" s="149">
        <f t="shared" si="8"/>
        <v>12548.4282</v>
      </c>
      <c r="P23" s="151">
        <f t="shared" si="7"/>
        <v>12548.4282</v>
      </c>
      <c r="Q23" s="149">
        <f t="shared" si="9"/>
        <v>0</v>
      </c>
    </row>
    <row r="24" spans="1:17" ht="39.6">
      <c r="A24" s="125" t="s">
        <v>67</v>
      </c>
      <c r="B24" s="126" t="s">
        <v>68</v>
      </c>
      <c r="C24" s="127" t="s">
        <v>43</v>
      </c>
      <c r="D24" s="128">
        <v>132.91</v>
      </c>
      <c r="E24" s="128">
        <v>21.55</v>
      </c>
      <c r="F24" s="128">
        <f t="shared" si="3"/>
        <v>26.98</v>
      </c>
      <c r="G24" s="127" t="s">
        <v>69</v>
      </c>
      <c r="H24" s="127" t="s">
        <v>34</v>
      </c>
      <c r="I24" s="147">
        <f t="shared" si="4"/>
        <v>2864.2105000000001</v>
      </c>
      <c r="J24" s="148">
        <f t="shared" si="5"/>
        <v>3585.9117999999999</v>
      </c>
      <c r="K24" s="149"/>
      <c r="L24" s="149">
        <f>'Memória 01'!J155</f>
        <v>132.91</v>
      </c>
      <c r="M24" s="149">
        <f t="shared" si="6"/>
        <v>132.91</v>
      </c>
      <c r="N24" s="149"/>
      <c r="O24" s="149">
        <f t="shared" si="8"/>
        <v>3585.9117999999999</v>
      </c>
      <c r="P24" s="151">
        <f t="shared" si="7"/>
        <v>3585.9117999999999</v>
      </c>
      <c r="Q24" s="149">
        <f t="shared" si="9"/>
        <v>0</v>
      </c>
    </row>
    <row r="25" spans="1:17">
      <c r="A25" s="133" t="s">
        <v>70</v>
      </c>
      <c r="B25" s="683" t="s">
        <v>71</v>
      </c>
      <c r="C25" s="684"/>
      <c r="D25" s="684"/>
      <c r="E25" s="684"/>
      <c r="F25" s="684"/>
      <c r="G25" s="685"/>
      <c r="H25" s="135"/>
      <c r="I25" s="157">
        <f>SUM(I26:I34)</f>
        <v>76933.868900000001</v>
      </c>
      <c r="J25" s="158">
        <f>SUM(J26:J34)</f>
        <v>96318.699300000007</v>
      </c>
      <c r="K25" s="149"/>
      <c r="L25" s="149"/>
      <c r="M25" s="143"/>
      <c r="N25" s="143">
        <f>SUM(N26:N34)</f>
        <v>0</v>
      </c>
      <c r="O25" s="143">
        <f>SUM(O26:O34)</f>
        <v>9055.8919999999998</v>
      </c>
      <c r="P25" s="143">
        <f>SUM(P26:P34)</f>
        <v>9055.8919999999998</v>
      </c>
      <c r="Q25" s="160">
        <f>SUM(Q26:Q34)</f>
        <v>87262.8073</v>
      </c>
    </row>
    <row r="26" spans="1:17" ht="52.8">
      <c r="A26" s="125" t="s">
        <v>72</v>
      </c>
      <c r="B26" s="126" t="s">
        <v>73</v>
      </c>
      <c r="C26" s="127" t="s">
        <v>43</v>
      </c>
      <c r="D26" s="127">
        <v>200.52</v>
      </c>
      <c r="E26" s="136">
        <v>39.700000000000003</v>
      </c>
      <c r="F26" s="136">
        <f t="shared" ref="F26:F34" si="10">TRUNC(E26*1.2522,2)</f>
        <v>49.71</v>
      </c>
      <c r="G26" s="127" t="s">
        <v>74</v>
      </c>
      <c r="H26" s="127" t="s">
        <v>34</v>
      </c>
      <c r="I26" s="147">
        <f>E26*D26</f>
        <v>7960.6440000000011</v>
      </c>
      <c r="J26" s="148">
        <f>F26*D26</f>
        <v>9967.8492000000006</v>
      </c>
      <c r="K26" s="149"/>
      <c r="L26" s="149"/>
      <c r="M26" s="149">
        <f t="shared" ref="M26:M34" si="11">K26+L26</f>
        <v>0</v>
      </c>
      <c r="N26" s="149"/>
      <c r="O26" s="149"/>
      <c r="P26" s="151"/>
      <c r="Q26" s="149">
        <f t="shared" ref="Q26:Q55" si="12">J26-P26</f>
        <v>9967.8492000000006</v>
      </c>
    </row>
    <row r="27" spans="1:17" ht="52.8">
      <c r="A27" s="125" t="s">
        <v>75</v>
      </c>
      <c r="B27" s="126" t="s">
        <v>76</v>
      </c>
      <c r="C27" s="127" t="s">
        <v>53</v>
      </c>
      <c r="D27" s="128">
        <v>108.1</v>
      </c>
      <c r="E27" s="136">
        <v>12.17</v>
      </c>
      <c r="F27" s="136">
        <f t="shared" si="10"/>
        <v>15.23</v>
      </c>
      <c r="G27" s="127" t="s">
        <v>77</v>
      </c>
      <c r="H27" s="127" t="s">
        <v>34</v>
      </c>
      <c r="I27" s="147">
        <f t="shared" ref="I27:I34" si="13">E27*D27</f>
        <v>1315.577</v>
      </c>
      <c r="J27" s="148">
        <f t="shared" ref="J27:J34" si="14">F27*D27</f>
        <v>1646.3630000000001</v>
      </c>
      <c r="K27" s="149"/>
      <c r="L27" s="149"/>
      <c r="M27" s="149">
        <f t="shared" si="11"/>
        <v>0</v>
      </c>
      <c r="N27" s="149"/>
      <c r="O27" s="149"/>
      <c r="P27" s="151"/>
      <c r="Q27" s="149">
        <f t="shared" si="12"/>
        <v>1646.3630000000001</v>
      </c>
    </row>
    <row r="28" spans="1:17" ht="52.8">
      <c r="A28" s="125" t="s">
        <v>78</v>
      </c>
      <c r="B28" s="126" t="s">
        <v>79</v>
      </c>
      <c r="C28" s="127" t="s">
        <v>53</v>
      </c>
      <c r="D28" s="128">
        <v>315.39999999999998</v>
      </c>
      <c r="E28" s="136">
        <v>13.12</v>
      </c>
      <c r="F28" s="136">
        <f t="shared" si="10"/>
        <v>16.420000000000002</v>
      </c>
      <c r="G28" s="127" t="s">
        <v>80</v>
      </c>
      <c r="H28" s="127" t="s">
        <v>34</v>
      </c>
      <c r="I28" s="147">
        <f t="shared" si="13"/>
        <v>4138.0479999999998</v>
      </c>
      <c r="J28" s="148">
        <f t="shared" si="14"/>
        <v>5178.8680000000004</v>
      </c>
      <c r="K28" s="149"/>
      <c r="L28" s="149">
        <f>'Memória 01'!J166</f>
        <v>101.5</v>
      </c>
      <c r="M28" s="149">
        <f t="shared" si="11"/>
        <v>101.5</v>
      </c>
      <c r="N28" s="149"/>
      <c r="O28" s="149">
        <f t="shared" ref="O28:O29" si="15">L28*F28</f>
        <v>1666.63</v>
      </c>
      <c r="P28" s="151">
        <f>O28+N28</f>
        <v>1666.63</v>
      </c>
      <c r="Q28" s="149">
        <f t="shared" si="12"/>
        <v>3512.2380000000003</v>
      </c>
    </row>
    <row r="29" spans="1:17" ht="52.8">
      <c r="A29" s="125" t="s">
        <v>81</v>
      </c>
      <c r="B29" s="126" t="s">
        <v>82</v>
      </c>
      <c r="C29" s="127" t="s">
        <v>53</v>
      </c>
      <c r="D29" s="128">
        <v>500.1</v>
      </c>
      <c r="E29" s="136">
        <v>11.9</v>
      </c>
      <c r="F29" s="136">
        <f t="shared" si="10"/>
        <v>14.9</v>
      </c>
      <c r="G29" s="127" t="s">
        <v>83</v>
      </c>
      <c r="H29" s="127" t="s">
        <v>34</v>
      </c>
      <c r="I29" s="147">
        <f t="shared" si="13"/>
        <v>5951.1900000000005</v>
      </c>
      <c r="J29" s="148">
        <f t="shared" si="14"/>
        <v>7451.4900000000007</v>
      </c>
      <c r="K29" s="149"/>
      <c r="L29" s="149">
        <f>'Memória 01'!J176</f>
        <v>121.5</v>
      </c>
      <c r="M29" s="149">
        <f t="shared" si="11"/>
        <v>121.5</v>
      </c>
      <c r="N29" s="149"/>
      <c r="O29" s="149">
        <f t="shared" si="15"/>
        <v>1810.3500000000001</v>
      </c>
      <c r="P29" s="151">
        <f>O29+N29</f>
        <v>1810.3500000000001</v>
      </c>
      <c r="Q29" s="149">
        <f t="shared" si="12"/>
        <v>5641.14</v>
      </c>
    </row>
    <row r="30" spans="1:17" ht="52.8">
      <c r="A30" s="125" t="s">
        <v>84</v>
      </c>
      <c r="B30" s="126" t="s">
        <v>85</v>
      </c>
      <c r="C30" s="127" t="s">
        <v>53</v>
      </c>
      <c r="D30" s="128">
        <v>710.1</v>
      </c>
      <c r="E30" s="136">
        <v>10</v>
      </c>
      <c r="F30" s="136">
        <f t="shared" si="10"/>
        <v>12.52</v>
      </c>
      <c r="G30" s="127" t="s">
        <v>86</v>
      </c>
      <c r="H30" s="127" t="s">
        <v>34</v>
      </c>
      <c r="I30" s="147">
        <f t="shared" si="13"/>
        <v>7101</v>
      </c>
      <c r="J30" s="148">
        <f t="shared" si="14"/>
        <v>8890.4519999999993</v>
      </c>
      <c r="K30" s="149"/>
      <c r="L30" s="149">
        <f>'Memória 01'!J186</f>
        <v>445.6</v>
      </c>
      <c r="M30" s="149">
        <f t="shared" si="11"/>
        <v>445.6</v>
      </c>
      <c r="N30" s="149"/>
      <c r="O30" s="149">
        <f t="shared" ref="O30" si="16">L30*F30</f>
        <v>5578.9120000000003</v>
      </c>
      <c r="P30" s="151">
        <f>O30+N30</f>
        <v>5578.9120000000003</v>
      </c>
      <c r="Q30" s="149">
        <f t="shared" si="12"/>
        <v>3311.5399999999991</v>
      </c>
    </row>
    <row r="31" spans="1:17" ht="52.8">
      <c r="A31" s="125" t="s">
        <v>87</v>
      </c>
      <c r="B31" s="126" t="s">
        <v>88</v>
      </c>
      <c r="C31" s="127" t="s">
        <v>43</v>
      </c>
      <c r="D31" s="127">
        <v>121.95</v>
      </c>
      <c r="E31" s="136">
        <v>37.21</v>
      </c>
      <c r="F31" s="136">
        <f t="shared" si="10"/>
        <v>46.59</v>
      </c>
      <c r="G31" s="127" t="s">
        <v>89</v>
      </c>
      <c r="H31" s="127" t="s">
        <v>34</v>
      </c>
      <c r="I31" s="147">
        <f t="shared" si="13"/>
        <v>4537.7595000000001</v>
      </c>
      <c r="J31" s="148">
        <f t="shared" si="14"/>
        <v>5681.6505000000006</v>
      </c>
      <c r="K31" s="149"/>
      <c r="L31" s="149"/>
      <c r="M31" s="149">
        <f t="shared" si="11"/>
        <v>0</v>
      </c>
      <c r="N31" s="149"/>
      <c r="O31" s="149"/>
      <c r="P31" s="151"/>
      <c r="Q31" s="149">
        <f t="shared" si="12"/>
        <v>5681.6505000000006</v>
      </c>
    </row>
    <row r="32" spans="1:17" ht="52.8">
      <c r="A32" s="125" t="s">
        <v>90</v>
      </c>
      <c r="B32" s="126" t="s">
        <v>91</v>
      </c>
      <c r="C32" s="127" t="s">
        <v>53</v>
      </c>
      <c r="D32" s="128">
        <v>1063.5999999999999</v>
      </c>
      <c r="E32" s="136">
        <v>12.09</v>
      </c>
      <c r="F32" s="136">
        <f t="shared" si="10"/>
        <v>15.13</v>
      </c>
      <c r="G32" s="127" t="s">
        <v>92</v>
      </c>
      <c r="H32" s="127" t="s">
        <v>34</v>
      </c>
      <c r="I32" s="147">
        <f t="shared" si="13"/>
        <v>12858.923999999999</v>
      </c>
      <c r="J32" s="148">
        <f t="shared" si="14"/>
        <v>16092.268</v>
      </c>
      <c r="K32" s="149"/>
      <c r="L32" s="149"/>
      <c r="M32" s="149">
        <f t="shared" si="11"/>
        <v>0</v>
      </c>
      <c r="N32" s="149"/>
      <c r="O32" s="149"/>
      <c r="P32" s="151"/>
      <c r="Q32" s="149">
        <f t="shared" si="12"/>
        <v>16092.268</v>
      </c>
    </row>
    <row r="33" spans="1:17" ht="39.6">
      <c r="A33" s="125" t="s">
        <v>93</v>
      </c>
      <c r="B33" s="126" t="s">
        <v>94</v>
      </c>
      <c r="C33" s="127" t="s">
        <v>43</v>
      </c>
      <c r="D33" s="127">
        <v>369.96</v>
      </c>
      <c r="E33" s="136">
        <v>22.81</v>
      </c>
      <c r="F33" s="136">
        <f t="shared" si="10"/>
        <v>28.56</v>
      </c>
      <c r="G33" s="127" t="s">
        <v>95</v>
      </c>
      <c r="H33" s="127" t="s">
        <v>34</v>
      </c>
      <c r="I33" s="147">
        <f t="shared" si="13"/>
        <v>8438.7875999999997</v>
      </c>
      <c r="J33" s="148">
        <f t="shared" si="14"/>
        <v>10566.057599999998</v>
      </c>
      <c r="K33" s="149"/>
      <c r="L33" s="149"/>
      <c r="M33" s="149">
        <f t="shared" si="11"/>
        <v>0</v>
      </c>
      <c r="N33" s="149"/>
      <c r="O33" s="149"/>
      <c r="P33" s="151"/>
      <c r="Q33" s="149">
        <f t="shared" si="12"/>
        <v>10566.057599999998</v>
      </c>
    </row>
    <row r="34" spans="1:17" ht="52.8">
      <c r="A34" s="125" t="s">
        <v>96</v>
      </c>
      <c r="B34" s="126" t="s">
        <v>97</v>
      </c>
      <c r="C34" s="127" t="s">
        <v>39</v>
      </c>
      <c r="D34" s="127">
        <v>61.46</v>
      </c>
      <c r="E34" s="136">
        <v>400.78</v>
      </c>
      <c r="F34" s="136">
        <f t="shared" si="10"/>
        <v>501.85</v>
      </c>
      <c r="G34" s="127" t="s">
        <v>98</v>
      </c>
      <c r="H34" s="127" t="s">
        <v>34</v>
      </c>
      <c r="I34" s="147">
        <f t="shared" si="13"/>
        <v>24631.9388</v>
      </c>
      <c r="J34" s="148">
        <f t="shared" si="14"/>
        <v>30843.701000000001</v>
      </c>
      <c r="K34" s="149"/>
      <c r="L34" s="149"/>
      <c r="M34" s="149">
        <f t="shared" si="11"/>
        <v>0</v>
      </c>
      <c r="N34" s="149"/>
      <c r="O34" s="149"/>
      <c r="P34" s="151"/>
      <c r="Q34" s="149">
        <f t="shared" si="12"/>
        <v>30843.701000000001</v>
      </c>
    </row>
    <row r="35" spans="1:17">
      <c r="A35" s="133" t="s">
        <v>99</v>
      </c>
      <c r="B35" s="683" t="s">
        <v>100</v>
      </c>
      <c r="C35" s="684"/>
      <c r="D35" s="684"/>
      <c r="E35" s="684"/>
      <c r="F35" s="684"/>
      <c r="G35" s="685"/>
      <c r="H35" s="134"/>
      <c r="I35" s="157">
        <f>SUM(I36:I36)</f>
        <v>52171.7</v>
      </c>
      <c r="J35" s="158">
        <f>SUM(J36:J36)</f>
        <v>65326.421499999997</v>
      </c>
      <c r="K35" s="149"/>
      <c r="L35" s="149"/>
      <c r="M35" s="143"/>
      <c r="N35" s="143">
        <f>SUM(N36:N36)</f>
        <v>0</v>
      </c>
      <c r="O35" s="143">
        <f>SUM(O36:O36)</f>
        <v>6438.7690000000002</v>
      </c>
      <c r="P35" s="143">
        <f>SUM(P36:P36)</f>
        <v>6438.7690000000002</v>
      </c>
      <c r="Q35" s="143">
        <f>SUM(Q36:Q36)</f>
        <v>58887.652499999997</v>
      </c>
    </row>
    <row r="36" spans="1:17" ht="52.8">
      <c r="A36" s="125" t="s">
        <v>101</v>
      </c>
      <c r="B36" s="126" t="s">
        <v>102</v>
      </c>
      <c r="C36" s="127" t="s">
        <v>43</v>
      </c>
      <c r="D36" s="127">
        <v>745.31</v>
      </c>
      <c r="E36" s="136">
        <v>70</v>
      </c>
      <c r="F36" s="136">
        <f t="shared" ref="F36" si="17">TRUNC(E36*1.2522,2)</f>
        <v>87.65</v>
      </c>
      <c r="G36" s="127" t="s">
        <v>103</v>
      </c>
      <c r="H36" s="127" t="s">
        <v>34</v>
      </c>
      <c r="I36" s="147">
        <f>E36*D36</f>
        <v>52171.7</v>
      </c>
      <c r="J36" s="148">
        <f>F36*D36</f>
        <v>65326.421499999997</v>
      </c>
      <c r="K36" s="149"/>
      <c r="L36" s="149">
        <f>'Memória 01'!J198</f>
        <v>73.459999999999994</v>
      </c>
      <c r="M36" s="149">
        <f>K36+L36</f>
        <v>73.459999999999994</v>
      </c>
      <c r="N36" s="149"/>
      <c r="O36" s="149">
        <f t="shared" ref="O36" si="18">L36*F36</f>
        <v>6438.7690000000002</v>
      </c>
      <c r="P36" s="151">
        <f>O36+N36</f>
        <v>6438.7690000000002</v>
      </c>
      <c r="Q36" s="149">
        <f t="shared" si="12"/>
        <v>58887.652499999997</v>
      </c>
    </row>
    <row r="37" spans="1:17">
      <c r="A37" s="133" t="s">
        <v>104</v>
      </c>
      <c r="B37" s="683" t="s">
        <v>105</v>
      </c>
      <c r="C37" s="684"/>
      <c r="D37" s="684"/>
      <c r="E37" s="684"/>
      <c r="F37" s="684"/>
      <c r="G37" s="685"/>
      <c r="H37" s="134"/>
      <c r="I37" s="157">
        <f>SUM(I38:I50)</f>
        <v>192342.23359999998</v>
      </c>
      <c r="J37" s="158">
        <f>SUM(J38:J50)</f>
        <v>240807.40419999999</v>
      </c>
      <c r="K37" s="149"/>
      <c r="L37" s="149"/>
      <c r="M37" s="143"/>
      <c r="N37" s="143">
        <f t="shared" ref="N37:P37" si="19">SUM(N38:N48)</f>
        <v>0</v>
      </c>
      <c r="O37" s="143">
        <f>SUM(O38:O50)</f>
        <v>0</v>
      </c>
      <c r="P37" s="143">
        <f t="shared" si="19"/>
        <v>0</v>
      </c>
      <c r="Q37" s="143">
        <f>SUM(Q38:Q50)</f>
        <v>240807.40419999999</v>
      </c>
    </row>
    <row r="38" spans="1:17" ht="52.8">
      <c r="A38" s="125" t="s">
        <v>106</v>
      </c>
      <c r="B38" s="126" t="s">
        <v>107</v>
      </c>
      <c r="C38" s="127" t="s">
        <v>43</v>
      </c>
      <c r="D38" s="136">
        <v>1490.62</v>
      </c>
      <c r="E38" s="136">
        <v>6.14</v>
      </c>
      <c r="F38" s="136">
        <f t="shared" ref="F38:F50" si="20">TRUNC(E38*1.2522,2)</f>
        <v>7.68</v>
      </c>
      <c r="G38" s="127" t="s">
        <v>108</v>
      </c>
      <c r="H38" s="127" t="s">
        <v>34</v>
      </c>
      <c r="I38" s="147">
        <f>E38*D38</f>
        <v>9152.4067999999988</v>
      </c>
      <c r="J38" s="148">
        <f>D38*F38</f>
        <v>11447.961599999999</v>
      </c>
      <c r="K38" s="149"/>
      <c r="L38" s="149"/>
      <c r="M38" s="149">
        <f t="shared" ref="M38:M50" si="21">K38+L38</f>
        <v>0</v>
      </c>
      <c r="N38" s="149"/>
      <c r="O38" s="149"/>
      <c r="P38" s="151"/>
      <c r="Q38" s="149">
        <f t="shared" si="12"/>
        <v>11447.961599999999</v>
      </c>
    </row>
    <row r="39" spans="1:17" ht="52.8">
      <c r="A39" s="125" t="s">
        <v>109</v>
      </c>
      <c r="B39" s="126" t="s">
        <v>110</v>
      </c>
      <c r="C39" s="127" t="s">
        <v>43</v>
      </c>
      <c r="D39" s="136">
        <v>1490.62</v>
      </c>
      <c r="E39" s="136">
        <v>25.77</v>
      </c>
      <c r="F39" s="136">
        <f t="shared" si="20"/>
        <v>32.26</v>
      </c>
      <c r="G39" s="127" t="s">
        <v>111</v>
      </c>
      <c r="H39" s="127" t="s">
        <v>34</v>
      </c>
      <c r="I39" s="147">
        <f t="shared" ref="I39:I48" si="22">E39*D39</f>
        <v>38413.277399999999</v>
      </c>
      <c r="J39" s="148">
        <f t="shared" ref="J39:J48" si="23">D39*F39</f>
        <v>48087.401199999993</v>
      </c>
      <c r="K39" s="149"/>
      <c r="L39" s="149"/>
      <c r="M39" s="149">
        <f t="shared" si="21"/>
        <v>0</v>
      </c>
      <c r="N39" s="149"/>
      <c r="O39" s="149"/>
      <c r="P39" s="151"/>
      <c r="Q39" s="149">
        <f t="shared" si="12"/>
        <v>48087.401199999993</v>
      </c>
    </row>
    <row r="40" spans="1:17" ht="26.4">
      <c r="A40" s="125" t="s">
        <v>112</v>
      </c>
      <c r="B40" s="126" t="s">
        <v>113</v>
      </c>
      <c r="C40" s="127" t="s">
        <v>43</v>
      </c>
      <c r="D40" s="136">
        <v>1385.76</v>
      </c>
      <c r="E40" s="136">
        <v>60</v>
      </c>
      <c r="F40" s="136">
        <f t="shared" si="20"/>
        <v>75.13</v>
      </c>
      <c r="G40" s="127">
        <v>4</v>
      </c>
      <c r="H40" s="127" t="s">
        <v>29</v>
      </c>
      <c r="I40" s="147">
        <f t="shared" si="22"/>
        <v>83145.600000000006</v>
      </c>
      <c r="J40" s="148">
        <f t="shared" si="23"/>
        <v>104112.1488</v>
      </c>
      <c r="K40" s="149"/>
      <c r="L40" s="149"/>
      <c r="M40" s="149">
        <f t="shared" si="21"/>
        <v>0</v>
      </c>
      <c r="N40" s="149"/>
      <c r="O40" s="149"/>
      <c r="P40" s="151"/>
      <c r="Q40" s="149">
        <f t="shared" si="12"/>
        <v>104112.1488</v>
      </c>
    </row>
    <row r="41" spans="1:17" ht="66">
      <c r="A41" s="125" t="s">
        <v>114</v>
      </c>
      <c r="B41" s="126" t="s">
        <v>115</v>
      </c>
      <c r="C41" s="127" t="s">
        <v>43</v>
      </c>
      <c r="D41" s="136">
        <v>100.19</v>
      </c>
      <c r="E41" s="136">
        <v>40.020000000000003</v>
      </c>
      <c r="F41" s="136">
        <f t="shared" si="20"/>
        <v>50.11</v>
      </c>
      <c r="G41" s="127" t="s">
        <v>116</v>
      </c>
      <c r="H41" s="127" t="s">
        <v>34</v>
      </c>
      <c r="I41" s="147">
        <f t="shared" si="22"/>
        <v>4009.6038000000003</v>
      </c>
      <c r="J41" s="148">
        <f t="shared" si="23"/>
        <v>5020.5208999999995</v>
      </c>
      <c r="K41" s="149"/>
      <c r="L41" s="149"/>
      <c r="M41" s="149">
        <f t="shared" si="21"/>
        <v>0</v>
      </c>
      <c r="N41" s="149"/>
      <c r="O41" s="149"/>
      <c r="P41" s="151"/>
      <c r="Q41" s="149">
        <f t="shared" si="12"/>
        <v>5020.5208999999995</v>
      </c>
    </row>
    <row r="42" spans="1:17" ht="26.4">
      <c r="A42" s="125" t="s">
        <v>117</v>
      </c>
      <c r="B42" s="126" t="s">
        <v>118</v>
      </c>
      <c r="C42" s="127" t="s">
        <v>43</v>
      </c>
      <c r="D42" s="136">
        <v>489.33</v>
      </c>
      <c r="E42" s="136">
        <v>9.4</v>
      </c>
      <c r="F42" s="136">
        <f t="shared" si="20"/>
        <v>11.77</v>
      </c>
      <c r="G42" s="127" t="s">
        <v>119</v>
      </c>
      <c r="H42" s="127" t="s">
        <v>34</v>
      </c>
      <c r="I42" s="147">
        <f t="shared" si="22"/>
        <v>4599.7020000000002</v>
      </c>
      <c r="J42" s="148">
        <f t="shared" si="23"/>
        <v>5759.4141</v>
      </c>
      <c r="K42" s="149"/>
      <c r="L42" s="149"/>
      <c r="M42" s="149">
        <f t="shared" si="21"/>
        <v>0</v>
      </c>
      <c r="N42" s="149"/>
      <c r="O42" s="149"/>
      <c r="P42" s="151"/>
      <c r="Q42" s="149">
        <f t="shared" si="12"/>
        <v>5759.4141</v>
      </c>
    </row>
    <row r="43" spans="1:17" ht="39.6">
      <c r="A43" s="125" t="s">
        <v>120</v>
      </c>
      <c r="B43" s="126" t="s">
        <v>121</v>
      </c>
      <c r="C43" s="127" t="s">
        <v>43</v>
      </c>
      <c r="D43" s="136">
        <v>574.91999999999996</v>
      </c>
      <c r="E43" s="136">
        <v>2.06</v>
      </c>
      <c r="F43" s="136">
        <f t="shared" si="20"/>
        <v>2.57</v>
      </c>
      <c r="G43" s="127" t="s">
        <v>122</v>
      </c>
      <c r="H43" s="127" t="s">
        <v>34</v>
      </c>
      <c r="I43" s="147">
        <f t="shared" si="22"/>
        <v>1184.3352</v>
      </c>
      <c r="J43" s="148">
        <f t="shared" si="23"/>
        <v>1477.5443999999998</v>
      </c>
      <c r="K43" s="149"/>
      <c r="L43" s="149"/>
      <c r="M43" s="149">
        <f t="shared" si="21"/>
        <v>0</v>
      </c>
      <c r="N43" s="149"/>
      <c r="O43" s="149"/>
      <c r="P43" s="151"/>
      <c r="Q43" s="149">
        <f t="shared" si="12"/>
        <v>1477.5443999999998</v>
      </c>
    </row>
    <row r="44" spans="1:17" ht="26.4">
      <c r="A44" s="125" t="s">
        <v>123</v>
      </c>
      <c r="B44" s="126" t="s">
        <v>124</v>
      </c>
      <c r="C44" s="127" t="s">
        <v>43</v>
      </c>
      <c r="D44" s="136">
        <v>574.91999999999996</v>
      </c>
      <c r="E44" s="136">
        <v>10.4</v>
      </c>
      <c r="F44" s="136">
        <f t="shared" si="20"/>
        <v>13.02</v>
      </c>
      <c r="G44" s="127" t="s">
        <v>125</v>
      </c>
      <c r="H44" s="127" t="s">
        <v>34</v>
      </c>
      <c r="I44" s="147">
        <f t="shared" si="22"/>
        <v>5979.1679999999997</v>
      </c>
      <c r="J44" s="148">
        <f t="shared" si="23"/>
        <v>7485.4583999999995</v>
      </c>
      <c r="K44" s="149"/>
      <c r="L44" s="149"/>
      <c r="M44" s="149">
        <f t="shared" si="21"/>
        <v>0</v>
      </c>
      <c r="N44" s="149"/>
      <c r="O44" s="149"/>
      <c r="P44" s="151"/>
      <c r="Q44" s="149">
        <f t="shared" si="12"/>
        <v>7485.4583999999995</v>
      </c>
    </row>
    <row r="45" spans="1:17" ht="26.4">
      <c r="A45" s="125" t="s">
        <v>126</v>
      </c>
      <c r="B45" s="126" t="s">
        <v>127</v>
      </c>
      <c r="C45" s="127" t="s">
        <v>43</v>
      </c>
      <c r="D45" s="136">
        <v>405</v>
      </c>
      <c r="E45" s="136">
        <v>27.13</v>
      </c>
      <c r="F45" s="136">
        <f t="shared" si="20"/>
        <v>33.97</v>
      </c>
      <c r="G45" s="127" t="s">
        <v>128</v>
      </c>
      <c r="H45" s="127" t="s">
        <v>34</v>
      </c>
      <c r="I45" s="147">
        <f t="shared" si="22"/>
        <v>10987.65</v>
      </c>
      <c r="J45" s="148">
        <f t="shared" si="23"/>
        <v>13757.85</v>
      </c>
      <c r="K45" s="149"/>
      <c r="L45" s="149"/>
      <c r="M45" s="149">
        <f t="shared" si="21"/>
        <v>0</v>
      </c>
      <c r="N45" s="149"/>
      <c r="O45" s="149"/>
      <c r="P45" s="151"/>
      <c r="Q45" s="149">
        <f t="shared" si="12"/>
        <v>13757.85</v>
      </c>
    </row>
    <row r="46" spans="1:17" ht="26.4">
      <c r="A46" s="125" t="s">
        <v>129</v>
      </c>
      <c r="B46" s="126" t="s">
        <v>130</v>
      </c>
      <c r="C46" s="127" t="s">
        <v>43</v>
      </c>
      <c r="D46" s="136">
        <v>405</v>
      </c>
      <c r="E46" s="136">
        <v>2.23</v>
      </c>
      <c r="F46" s="136">
        <f t="shared" si="20"/>
        <v>2.79</v>
      </c>
      <c r="G46" s="127" t="s">
        <v>131</v>
      </c>
      <c r="H46" s="127" t="s">
        <v>34</v>
      </c>
      <c r="I46" s="147">
        <f t="shared" si="22"/>
        <v>903.15</v>
      </c>
      <c r="J46" s="148">
        <f t="shared" si="23"/>
        <v>1129.95</v>
      </c>
      <c r="K46" s="149"/>
      <c r="L46" s="149"/>
      <c r="M46" s="149">
        <f t="shared" si="21"/>
        <v>0</v>
      </c>
      <c r="N46" s="149"/>
      <c r="O46" s="149"/>
      <c r="P46" s="151"/>
      <c r="Q46" s="149">
        <f t="shared" si="12"/>
        <v>1129.95</v>
      </c>
    </row>
    <row r="47" spans="1:17" ht="26.4">
      <c r="A47" s="125" t="s">
        <v>132</v>
      </c>
      <c r="B47" s="126" t="s">
        <v>133</v>
      </c>
      <c r="C47" s="127" t="s">
        <v>43</v>
      </c>
      <c r="D47" s="136">
        <v>405</v>
      </c>
      <c r="E47" s="136">
        <v>11.79</v>
      </c>
      <c r="F47" s="136">
        <f t="shared" si="20"/>
        <v>14.76</v>
      </c>
      <c r="G47" s="127" t="s">
        <v>134</v>
      </c>
      <c r="H47" s="127" t="s">
        <v>34</v>
      </c>
      <c r="I47" s="147">
        <f t="shared" si="22"/>
        <v>4774.95</v>
      </c>
      <c r="J47" s="148">
        <f t="shared" si="23"/>
        <v>5977.8</v>
      </c>
      <c r="K47" s="149"/>
      <c r="L47" s="149"/>
      <c r="M47" s="149">
        <f t="shared" si="21"/>
        <v>0</v>
      </c>
      <c r="N47" s="149"/>
      <c r="O47" s="149"/>
      <c r="P47" s="151"/>
      <c r="Q47" s="149">
        <f t="shared" si="12"/>
        <v>5977.8</v>
      </c>
    </row>
    <row r="48" spans="1:17" ht="79.2">
      <c r="A48" s="125" t="s">
        <v>135</v>
      </c>
      <c r="B48" s="126" t="s">
        <v>136</v>
      </c>
      <c r="C48" s="127" t="s">
        <v>43</v>
      </c>
      <c r="D48" s="136">
        <v>405</v>
      </c>
      <c r="E48" s="136">
        <v>29.08</v>
      </c>
      <c r="F48" s="136">
        <f t="shared" si="20"/>
        <v>36.409999999999997</v>
      </c>
      <c r="G48" s="127" t="s">
        <v>137</v>
      </c>
      <c r="H48" s="127" t="s">
        <v>34</v>
      </c>
      <c r="I48" s="147">
        <f t="shared" si="22"/>
        <v>11777.4</v>
      </c>
      <c r="J48" s="148">
        <f t="shared" si="23"/>
        <v>14746.05</v>
      </c>
      <c r="K48" s="149"/>
      <c r="L48" s="149"/>
      <c r="M48" s="149">
        <f t="shared" si="21"/>
        <v>0</v>
      </c>
      <c r="N48" s="149"/>
      <c r="O48" s="149"/>
      <c r="P48" s="151"/>
      <c r="Q48" s="149">
        <f t="shared" si="12"/>
        <v>14746.05</v>
      </c>
    </row>
    <row r="49" spans="1:17" ht="26.4">
      <c r="A49" s="125" t="s">
        <v>138</v>
      </c>
      <c r="B49" s="126" t="s">
        <v>139</v>
      </c>
      <c r="C49" s="127" t="s">
        <v>43</v>
      </c>
      <c r="D49" s="136">
        <v>574.91999999999996</v>
      </c>
      <c r="E49" s="136">
        <v>19.12</v>
      </c>
      <c r="F49" s="136">
        <f t="shared" si="20"/>
        <v>23.94</v>
      </c>
      <c r="G49" s="127" t="s">
        <v>140</v>
      </c>
      <c r="H49" s="127" t="s">
        <v>34</v>
      </c>
      <c r="I49" s="147">
        <f t="shared" ref="I49:I50" si="24">E49*D49</f>
        <v>10992.4704</v>
      </c>
      <c r="J49" s="148">
        <f t="shared" ref="J49:J50" si="25">D49*F49</f>
        <v>13763.584800000001</v>
      </c>
      <c r="K49" s="149"/>
      <c r="L49" s="149"/>
      <c r="M49" s="149">
        <f t="shared" si="21"/>
        <v>0</v>
      </c>
      <c r="N49" s="149"/>
      <c r="O49" s="149"/>
      <c r="P49" s="151"/>
      <c r="Q49" s="149">
        <f t="shared" ref="Q49:Q50" si="26">J49-P49</f>
        <v>13763.584800000001</v>
      </c>
    </row>
    <row r="50" spans="1:17" ht="51.75" customHeight="1">
      <c r="A50" s="125" t="s">
        <v>141</v>
      </c>
      <c r="B50" s="126" t="s">
        <v>142</v>
      </c>
      <c r="C50" s="127" t="s">
        <v>43</v>
      </c>
      <c r="D50" s="136">
        <v>92</v>
      </c>
      <c r="E50" s="136">
        <v>69.81</v>
      </c>
      <c r="F50" s="136">
        <f t="shared" si="20"/>
        <v>87.41</v>
      </c>
      <c r="G50" s="127" t="s">
        <v>143</v>
      </c>
      <c r="H50" s="127" t="s">
        <v>34</v>
      </c>
      <c r="I50" s="147">
        <f t="shared" si="24"/>
        <v>6422.52</v>
      </c>
      <c r="J50" s="148">
        <f t="shared" si="25"/>
        <v>8041.7199999999993</v>
      </c>
      <c r="K50" s="149"/>
      <c r="L50" s="149"/>
      <c r="M50" s="149">
        <f t="shared" si="21"/>
        <v>0</v>
      </c>
      <c r="N50" s="149"/>
      <c r="O50" s="149"/>
      <c r="P50" s="151"/>
      <c r="Q50" s="149">
        <f t="shared" si="26"/>
        <v>8041.7199999999993</v>
      </c>
    </row>
    <row r="51" spans="1:17">
      <c r="A51" s="133" t="s">
        <v>144</v>
      </c>
      <c r="B51" s="683" t="s">
        <v>145</v>
      </c>
      <c r="C51" s="684"/>
      <c r="D51" s="684"/>
      <c r="E51" s="684"/>
      <c r="F51" s="684"/>
      <c r="G51" s="685"/>
      <c r="H51" s="135"/>
      <c r="I51" s="157">
        <f>SUM(I52:I55)</f>
        <v>22828.111199999999</v>
      </c>
      <c r="J51" s="158">
        <f>SUM(J52:J55)</f>
        <v>28585.077799999999</v>
      </c>
      <c r="K51" s="149"/>
      <c r="L51" s="149"/>
      <c r="M51" s="143"/>
      <c r="N51" s="143">
        <f t="shared" ref="N51:Q51" si="27">SUM(N52:N55)</f>
        <v>0</v>
      </c>
      <c r="O51" s="143">
        <f t="shared" si="27"/>
        <v>0</v>
      </c>
      <c r="P51" s="143">
        <f t="shared" si="27"/>
        <v>0</v>
      </c>
      <c r="Q51" s="143">
        <f t="shared" si="27"/>
        <v>28585.077799999999</v>
      </c>
    </row>
    <row r="52" spans="1:17" ht="39.6">
      <c r="A52" s="125" t="s">
        <v>146</v>
      </c>
      <c r="B52" s="126" t="s">
        <v>147</v>
      </c>
      <c r="C52" s="127" t="s">
        <v>43</v>
      </c>
      <c r="D52" s="128">
        <v>4.8</v>
      </c>
      <c r="E52" s="128">
        <v>663.13</v>
      </c>
      <c r="F52" s="128">
        <f t="shared" ref="F52:F55" si="28">TRUNC(E52*1.2522,2)</f>
        <v>830.37</v>
      </c>
      <c r="G52" s="127" t="s">
        <v>148</v>
      </c>
      <c r="H52" s="127" t="s">
        <v>34</v>
      </c>
      <c r="I52" s="147">
        <f>E52*D52</f>
        <v>3183.0239999999999</v>
      </c>
      <c r="J52" s="148">
        <f>D52*F52</f>
        <v>3985.7759999999998</v>
      </c>
      <c r="K52" s="149"/>
      <c r="L52" s="149"/>
      <c r="M52" s="149">
        <f>K52+L52</f>
        <v>0</v>
      </c>
      <c r="N52" s="149"/>
      <c r="O52" s="149"/>
      <c r="P52" s="151"/>
      <c r="Q52" s="149">
        <f t="shared" si="12"/>
        <v>3985.7759999999998</v>
      </c>
    </row>
    <row r="53" spans="1:17" ht="66">
      <c r="A53" s="125" t="s">
        <v>149</v>
      </c>
      <c r="B53" s="126" t="s">
        <v>150</v>
      </c>
      <c r="C53" s="127" t="s">
        <v>151</v>
      </c>
      <c r="D53" s="128">
        <v>8</v>
      </c>
      <c r="E53" s="128">
        <v>669.97</v>
      </c>
      <c r="F53" s="128">
        <f t="shared" si="28"/>
        <v>838.93</v>
      </c>
      <c r="G53" s="127" t="s">
        <v>152</v>
      </c>
      <c r="H53" s="127" t="s">
        <v>34</v>
      </c>
      <c r="I53" s="147">
        <f t="shared" ref="I53:I55" si="29">E53*D53</f>
        <v>5359.76</v>
      </c>
      <c r="J53" s="148">
        <f t="shared" ref="J53:J55" si="30">D53*F53</f>
        <v>6711.44</v>
      </c>
      <c r="K53" s="149"/>
      <c r="L53" s="149"/>
      <c r="M53" s="149">
        <f>K53+L53</f>
        <v>0</v>
      </c>
      <c r="N53" s="149"/>
      <c r="O53" s="149"/>
      <c r="P53" s="151"/>
      <c r="Q53" s="149">
        <f t="shared" si="12"/>
        <v>6711.44</v>
      </c>
    </row>
    <row r="54" spans="1:17" ht="66">
      <c r="A54" s="125" t="s">
        <v>153</v>
      </c>
      <c r="B54" s="126" t="s">
        <v>154</v>
      </c>
      <c r="C54" s="127" t="s">
        <v>43</v>
      </c>
      <c r="D54" s="128">
        <v>7.45</v>
      </c>
      <c r="E54" s="128">
        <v>565.36</v>
      </c>
      <c r="F54" s="128">
        <f t="shared" si="28"/>
        <v>707.94</v>
      </c>
      <c r="G54" s="127" t="s">
        <v>155</v>
      </c>
      <c r="H54" s="127" t="s">
        <v>34</v>
      </c>
      <c r="I54" s="147">
        <f t="shared" si="29"/>
        <v>4211.9319999999998</v>
      </c>
      <c r="J54" s="148">
        <f t="shared" si="30"/>
        <v>5274.1530000000002</v>
      </c>
      <c r="K54" s="149"/>
      <c r="L54" s="149"/>
      <c r="M54" s="149">
        <f>K54+L54</f>
        <v>0</v>
      </c>
      <c r="N54" s="149"/>
      <c r="O54" s="149"/>
      <c r="P54" s="151"/>
      <c r="Q54" s="149">
        <f t="shared" si="12"/>
        <v>5274.1530000000002</v>
      </c>
    </row>
    <row r="55" spans="1:17" ht="39.6">
      <c r="A55" s="125" t="s">
        <v>156</v>
      </c>
      <c r="B55" s="126" t="s">
        <v>157</v>
      </c>
      <c r="C55" s="127" t="s">
        <v>43</v>
      </c>
      <c r="D55" s="128">
        <v>21.12</v>
      </c>
      <c r="E55" s="128">
        <v>476.96</v>
      </c>
      <c r="F55" s="128">
        <f t="shared" si="28"/>
        <v>597.24</v>
      </c>
      <c r="G55" s="127" t="s">
        <v>158</v>
      </c>
      <c r="H55" s="127" t="s">
        <v>34</v>
      </c>
      <c r="I55" s="147">
        <f t="shared" si="29"/>
        <v>10073.395200000001</v>
      </c>
      <c r="J55" s="148">
        <f t="shared" si="30"/>
        <v>12613.7088</v>
      </c>
      <c r="K55" s="149"/>
      <c r="L55" s="149"/>
      <c r="M55" s="149">
        <f>K55+L55</f>
        <v>0</v>
      </c>
      <c r="N55" s="149"/>
      <c r="O55" s="149"/>
      <c r="P55" s="151"/>
      <c r="Q55" s="149">
        <f t="shared" si="12"/>
        <v>12613.7088</v>
      </c>
    </row>
    <row r="56" spans="1:17">
      <c r="A56" s="133" t="s">
        <v>159</v>
      </c>
      <c r="B56" s="683" t="s">
        <v>160</v>
      </c>
      <c r="C56" s="684"/>
      <c r="D56" s="684"/>
      <c r="E56" s="684"/>
      <c r="F56" s="684"/>
      <c r="G56" s="685"/>
      <c r="H56" s="135"/>
      <c r="I56" s="157">
        <f>SUM(I57:I60)</f>
        <v>5365.96</v>
      </c>
      <c r="J56" s="158">
        <f>SUM(J57:J60)</f>
        <v>6719.2380000000003</v>
      </c>
      <c r="K56" s="149"/>
      <c r="L56" s="149"/>
      <c r="M56" s="143"/>
      <c r="N56" s="143">
        <f>SUM(N57:N65)</f>
        <v>0</v>
      </c>
      <c r="O56" s="143">
        <f>SUM(O57:O65)</f>
        <v>0</v>
      </c>
      <c r="P56" s="143">
        <f>SUM(P57:P65)</f>
        <v>0</v>
      </c>
      <c r="Q56" s="143">
        <f>SUM(Q57:Q60)</f>
        <v>6719.2380000000003</v>
      </c>
    </row>
    <row r="57" spans="1:17" ht="52.8">
      <c r="A57" s="125" t="s">
        <v>161</v>
      </c>
      <c r="B57" s="126" t="s">
        <v>162</v>
      </c>
      <c r="C57" s="127" t="s">
        <v>151</v>
      </c>
      <c r="D57" s="128">
        <v>6</v>
      </c>
      <c r="E57" s="128">
        <v>381.49</v>
      </c>
      <c r="F57" s="128">
        <f t="shared" ref="F57:F60" si="31">TRUNC(E57*1.2522,2)</f>
        <v>477.7</v>
      </c>
      <c r="G57" s="127" t="s">
        <v>163</v>
      </c>
      <c r="H57" s="127" t="s">
        <v>34</v>
      </c>
      <c r="I57" s="147">
        <f>D57*E57</f>
        <v>2288.94</v>
      </c>
      <c r="J57" s="148">
        <f>D57*F57</f>
        <v>2866.2</v>
      </c>
      <c r="K57" s="149"/>
      <c r="L57" s="149"/>
      <c r="M57" s="149">
        <f>K57+L57</f>
        <v>0</v>
      </c>
      <c r="N57" s="149"/>
      <c r="O57" s="149"/>
      <c r="P57" s="151"/>
      <c r="Q57" s="149">
        <f t="shared" ref="Q57:Q85" si="32">J57-P57</f>
        <v>2866.2</v>
      </c>
    </row>
    <row r="58" spans="1:17" ht="52.8">
      <c r="A58" s="125" t="s">
        <v>164</v>
      </c>
      <c r="B58" s="126" t="s">
        <v>165</v>
      </c>
      <c r="C58" s="127" t="s">
        <v>151</v>
      </c>
      <c r="D58" s="128">
        <v>6</v>
      </c>
      <c r="E58" s="128">
        <v>279.86</v>
      </c>
      <c r="F58" s="128">
        <f t="shared" si="31"/>
        <v>350.44</v>
      </c>
      <c r="G58" s="127" t="s">
        <v>166</v>
      </c>
      <c r="H58" s="127" t="s">
        <v>34</v>
      </c>
      <c r="I58" s="147">
        <f t="shared" ref="I58:I65" si="33">D58*E58</f>
        <v>1679.16</v>
      </c>
      <c r="J58" s="148">
        <f t="shared" ref="J58:J65" si="34">D58*F58</f>
        <v>2102.64</v>
      </c>
      <c r="K58" s="149"/>
      <c r="L58" s="149"/>
      <c r="M58" s="149">
        <f>K58+L58</f>
        <v>0</v>
      </c>
      <c r="N58" s="149"/>
      <c r="O58" s="149"/>
      <c r="P58" s="151"/>
      <c r="Q58" s="149">
        <f t="shared" si="32"/>
        <v>2102.64</v>
      </c>
    </row>
    <row r="59" spans="1:17" ht="39.6">
      <c r="A59" s="125" t="s">
        <v>167</v>
      </c>
      <c r="B59" s="126" t="s">
        <v>168</v>
      </c>
      <c r="C59" s="127" t="s">
        <v>151</v>
      </c>
      <c r="D59" s="128">
        <v>2.1800000000000002</v>
      </c>
      <c r="E59" s="128">
        <v>500</v>
      </c>
      <c r="F59" s="128">
        <f t="shared" si="31"/>
        <v>626.1</v>
      </c>
      <c r="G59" s="127">
        <v>2</v>
      </c>
      <c r="H59" s="127" t="s">
        <v>29</v>
      </c>
      <c r="I59" s="147">
        <f t="shared" si="33"/>
        <v>1090</v>
      </c>
      <c r="J59" s="148">
        <f t="shared" si="34"/>
        <v>1364.8980000000001</v>
      </c>
      <c r="K59" s="149"/>
      <c r="L59" s="149"/>
      <c r="M59" s="149">
        <f>K59+L59</f>
        <v>0</v>
      </c>
      <c r="N59" s="149"/>
      <c r="O59" s="149"/>
      <c r="P59" s="151"/>
      <c r="Q59" s="149">
        <f t="shared" si="32"/>
        <v>1364.8980000000001</v>
      </c>
    </row>
    <row r="60" spans="1:17" ht="39.6">
      <c r="A60" s="125" t="s">
        <v>169</v>
      </c>
      <c r="B60" s="126" t="s">
        <v>170</v>
      </c>
      <c r="C60" s="127" t="s">
        <v>151</v>
      </c>
      <c r="D60" s="128">
        <v>6</v>
      </c>
      <c r="E60" s="128">
        <v>51.31</v>
      </c>
      <c r="F60" s="128">
        <f t="shared" si="31"/>
        <v>64.25</v>
      </c>
      <c r="G60" s="127" t="s">
        <v>171</v>
      </c>
      <c r="H60" s="127" t="s">
        <v>34</v>
      </c>
      <c r="I60" s="147">
        <f t="shared" si="33"/>
        <v>307.86</v>
      </c>
      <c r="J60" s="148">
        <f t="shared" si="34"/>
        <v>385.5</v>
      </c>
      <c r="K60" s="149"/>
      <c r="L60" s="149"/>
      <c r="M60" s="149">
        <f>K60+L60</f>
        <v>0</v>
      </c>
      <c r="N60" s="149"/>
      <c r="O60" s="149"/>
      <c r="P60" s="151"/>
      <c r="Q60" s="149">
        <f t="shared" si="32"/>
        <v>385.5</v>
      </c>
    </row>
    <row r="61" spans="1:17">
      <c r="A61" s="133" t="s">
        <v>172</v>
      </c>
      <c r="B61" s="161" t="s">
        <v>173</v>
      </c>
      <c r="C61" s="134"/>
      <c r="D61" s="134"/>
      <c r="E61" s="134"/>
      <c r="F61" s="162"/>
      <c r="G61" s="134"/>
      <c r="H61" s="134"/>
      <c r="I61" s="164">
        <f>SUM(I62:I65)</f>
        <v>40010.809000000001</v>
      </c>
      <c r="J61" s="165">
        <f>SUM(J62:J65)</f>
        <v>50096.300600000002</v>
      </c>
      <c r="K61" s="149"/>
      <c r="L61" s="149"/>
      <c r="M61" s="149"/>
      <c r="N61" s="149"/>
      <c r="O61" s="149"/>
      <c r="P61" s="151"/>
      <c r="Q61" s="150">
        <f>SUM(Q62:Q65)</f>
        <v>50096.300600000002</v>
      </c>
    </row>
    <row r="62" spans="1:17" ht="52.8">
      <c r="A62" s="125" t="s">
        <v>174</v>
      </c>
      <c r="B62" s="126" t="s">
        <v>175</v>
      </c>
      <c r="C62" s="127" t="s">
        <v>43</v>
      </c>
      <c r="D62" s="128">
        <v>302.60000000000002</v>
      </c>
      <c r="E62" s="128">
        <v>46.81</v>
      </c>
      <c r="F62" s="128">
        <f t="shared" ref="F62:F65" si="35">TRUNC(E62*1.2522,2)</f>
        <v>58.61</v>
      </c>
      <c r="G62" s="127" t="s">
        <v>176</v>
      </c>
      <c r="H62" s="127" t="s">
        <v>34</v>
      </c>
      <c r="I62" s="147">
        <f t="shared" si="33"/>
        <v>14164.706000000002</v>
      </c>
      <c r="J62" s="148">
        <f t="shared" si="34"/>
        <v>17735.386000000002</v>
      </c>
      <c r="K62" s="149"/>
      <c r="L62" s="149"/>
      <c r="M62" s="149">
        <f>K62+L62</f>
        <v>0</v>
      </c>
      <c r="N62" s="149"/>
      <c r="O62" s="149"/>
      <c r="P62" s="151"/>
      <c r="Q62" s="149">
        <f t="shared" si="32"/>
        <v>17735.386000000002</v>
      </c>
    </row>
    <row r="63" spans="1:17" ht="39.6">
      <c r="A63" s="125" t="s">
        <v>177</v>
      </c>
      <c r="B63" s="126" t="s">
        <v>178</v>
      </c>
      <c r="C63" s="127" t="s">
        <v>32</v>
      </c>
      <c r="D63" s="128">
        <v>85.76</v>
      </c>
      <c r="E63" s="128">
        <v>59.75</v>
      </c>
      <c r="F63" s="128">
        <f t="shared" si="35"/>
        <v>74.81</v>
      </c>
      <c r="G63" s="127" t="s">
        <v>179</v>
      </c>
      <c r="H63" s="127" t="s">
        <v>34</v>
      </c>
      <c r="I63" s="147">
        <f t="shared" si="33"/>
        <v>5124.16</v>
      </c>
      <c r="J63" s="148">
        <f t="shared" si="34"/>
        <v>6415.7056000000002</v>
      </c>
      <c r="K63" s="149"/>
      <c r="L63" s="149"/>
      <c r="M63" s="149">
        <f>K63+L63</f>
        <v>0</v>
      </c>
      <c r="N63" s="149"/>
      <c r="O63" s="149"/>
      <c r="P63" s="151"/>
      <c r="Q63" s="149">
        <f t="shared" si="32"/>
        <v>6415.7056000000002</v>
      </c>
    </row>
    <row r="64" spans="1:17" ht="39.6">
      <c r="A64" s="125" t="s">
        <v>180</v>
      </c>
      <c r="B64" s="126" t="s">
        <v>181</v>
      </c>
      <c r="C64" s="127" t="s">
        <v>32</v>
      </c>
      <c r="D64" s="128">
        <v>89.1</v>
      </c>
      <c r="E64" s="128">
        <v>71.930000000000007</v>
      </c>
      <c r="F64" s="128">
        <f t="shared" si="35"/>
        <v>90.07</v>
      </c>
      <c r="G64" s="127" t="s">
        <v>182</v>
      </c>
      <c r="H64" s="127" t="s">
        <v>34</v>
      </c>
      <c r="I64" s="147">
        <f t="shared" si="33"/>
        <v>6408.9630000000006</v>
      </c>
      <c r="J64" s="148">
        <f t="shared" si="34"/>
        <v>8025.2369999999992</v>
      </c>
      <c r="K64" s="149"/>
      <c r="L64" s="149"/>
      <c r="M64" s="149">
        <f>K64+L64</f>
        <v>0</v>
      </c>
      <c r="N64" s="149"/>
      <c r="O64" s="149"/>
      <c r="P64" s="151"/>
      <c r="Q64" s="149">
        <f t="shared" si="32"/>
        <v>8025.2369999999992</v>
      </c>
    </row>
    <row r="65" spans="1:17" ht="52.8">
      <c r="A65" s="125" t="s">
        <v>183</v>
      </c>
      <c r="B65" s="126" t="s">
        <v>184</v>
      </c>
      <c r="C65" s="127" t="s">
        <v>43</v>
      </c>
      <c r="D65" s="128">
        <v>302.60000000000002</v>
      </c>
      <c r="E65" s="128">
        <v>47.3</v>
      </c>
      <c r="F65" s="128">
        <f t="shared" si="35"/>
        <v>59.22</v>
      </c>
      <c r="G65" s="127" t="s">
        <v>185</v>
      </c>
      <c r="H65" s="127" t="s">
        <v>34</v>
      </c>
      <c r="I65" s="147">
        <f t="shared" si="33"/>
        <v>14312.98</v>
      </c>
      <c r="J65" s="148">
        <f t="shared" si="34"/>
        <v>17919.972000000002</v>
      </c>
      <c r="K65" s="149"/>
      <c r="L65" s="149"/>
      <c r="M65" s="149">
        <f>K65+L65</f>
        <v>0</v>
      </c>
      <c r="N65" s="149"/>
      <c r="O65" s="149"/>
      <c r="P65" s="151"/>
      <c r="Q65" s="149">
        <f t="shared" si="32"/>
        <v>17919.972000000002</v>
      </c>
    </row>
    <row r="66" spans="1:17">
      <c r="A66" s="133" t="s">
        <v>186</v>
      </c>
      <c r="B66" s="683" t="s">
        <v>187</v>
      </c>
      <c r="C66" s="684"/>
      <c r="D66" s="684"/>
      <c r="E66" s="684"/>
      <c r="F66" s="684"/>
      <c r="G66" s="685"/>
      <c r="H66" s="135"/>
      <c r="I66" s="167">
        <f>SUM(I67:I85)</f>
        <v>16138.148999999999</v>
      </c>
      <c r="J66" s="168">
        <f>SUM(J67:J85)</f>
        <v>20197.987000000001</v>
      </c>
      <c r="K66" s="149"/>
      <c r="L66" s="149"/>
      <c r="M66" s="169"/>
      <c r="N66" s="143">
        <f>SUM(N67:N85)</f>
        <v>0</v>
      </c>
      <c r="O66" s="143">
        <f>SUM(O67:O85)</f>
        <v>0</v>
      </c>
      <c r="P66" s="143">
        <f>SUM(P67:P85)</f>
        <v>0</v>
      </c>
      <c r="Q66" s="143">
        <f>SUM(Q67:Q85)</f>
        <v>20197.987000000001</v>
      </c>
    </row>
    <row r="67" spans="1:17" ht="39.6">
      <c r="A67" s="125" t="s">
        <v>188</v>
      </c>
      <c r="B67" s="126" t="s">
        <v>189</v>
      </c>
      <c r="C67" s="127" t="s">
        <v>32</v>
      </c>
      <c r="D67" s="128">
        <v>461.8</v>
      </c>
      <c r="E67" s="128">
        <v>3</v>
      </c>
      <c r="F67" s="128">
        <f t="shared" ref="F67:F85" si="36">TRUNC(E67*1.2522,2)</f>
        <v>3.75</v>
      </c>
      <c r="G67" s="127" t="s">
        <v>190</v>
      </c>
      <c r="H67" s="127" t="s">
        <v>34</v>
      </c>
      <c r="I67" s="170">
        <f>D67*E67</f>
        <v>1385.4</v>
      </c>
      <c r="J67" s="171">
        <f>F67*D67</f>
        <v>1731.75</v>
      </c>
      <c r="K67" s="149"/>
      <c r="L67" s="149"/>
      <c r="M67" s="149">
        <f t="shared" ref="M67:M85" si="37">K67+L67</f>
        <v>0</v>
      </c>
      <c r="N67" s="149"/>
      <c r="O67" s="149"/>
      <c r="P67" s="151"/>
      <c r="Q67" s="149">
        <f t="shared" si="32"/>
        <v>1731.75</v>
      </c>
    </row>
    <row r="68" spans="1:17" ht="39.6">
      <c r="A68" s="125" t="s">
        <v>191</v>
      </c>
      <c r="B68" s="126" t="s">
        <v>192</v>
      </c>
      <c r="C68" s="127" t="s">
        <v>32</v>
      </c>
      <c r="D68" s="128">
        <v>764.9</v>
      </c>
      <c r="E68" s="128">
        <v>4.05</v>
      </c>
      <c r="F68" s="128">
        <f t="shared" si="36"/>
        <v>5.07</v>
      </c>
      <c r="G68" s="127" t="s">
        <v>193</v>
      </c>
      <c r="H68" s="127" t="s">
        <v>34</v>
      </c>
      <c r="I68" s="170">
        <f t="shared" ref="I68:I85" si="38">D68*E68</f>
        <v>3097.8449999999998</v>
      </c>
      <c r="J68" s="171">
        <f t="shared" ref="J68:J85" si="39">F68*D68</f>
        <v>3878.0430000000001</v>
      </c>
      <c r="K68" s="149"/>
      <c r="L68" s="149"/>
      <c r="M68" s="149">
        <f t="shared" si="37"/>
        <v>0</v>
      </c>
      <c r="N68" s="149"/>
      <c r="O68" s="149"/>
      <c r="P68" s="151"/>
      <c r="Q68" s="149">
        <f t="shared" si="32"/>
        <v>3878.0430000000001</v>
      </c>
    </row>
    <row r="69" spans="1:17" ht="51.75" customHeight="1">
      <c r="A69" s="125" t="s">
        <v>194</v>
      </c>
      <c r="B69" s="126" t="s">
        <v>195</v>
      </c>
      <c r="C69" s="127" t="s">
        <v>32</v>
      </c>
      <c r="D69" s="128">
        <v>412.2</v>
      </c>
      <c r="E69" s="128">
        <v>12.84</v>
      </c>
      <c r="F69" s="128">
        <f t="shared" si="36"/>
        <v>16.07</v>
      </c>
      <c r="G69" s="127" t="s">
        <v>196</v>
      </c>
      <c r="H69" s="127" t="s">
        <v>34</v>
      </c>
      <c r="I69" s="170">
        <f t="shared" si="38"/>
        <v>5292.6480000000001</v>
      </c>
      <c r="J69" s="171">
        <f t="shared" si="39"/>
        <v>6624.0540000000001</v>
      </c>
      <c r="K69" s="149"/>
      <c r="L69" s="149"/>
      <c r="M69" s="149">
        <f t="shared" si="37"/>
        <v>0</v>
      </c>
      <c r="N69" s="149"/>
      <c r="O69" s="149"/>
      <c r="P69" s="151"/>
      <c r="Q69" s="149">
        <f t="shared" si="32"/>
        <v>6624.0540000000001</v>
      </c>
    </row>
    <row r="70" spans="1:17" ht="40.5" customHeight="1">
      <c r="A70" s="125" t="s">
        <v>197</v>
      </c>
      <c r="B70" s="126" t="s">
        <v>198</v>
      </c>
      <c r="C70" s="127" t="s">
        <v>151</v>
      </c>
      <c r="D70" s="128">
        <v>4</v>
      </c>
      <c r="E70" s="128">
        <v>33.83</v>
      </c>
      <c r="F70" s="128">
        <f t="shared" si="36"/>
        <v>42.36</v>
      </c>
      <c r="G70" s="127" t="s">
        <v>199</v>
      </c>
      <c r="H70" s="127" t="s">
        <v>34</v>
      </c>
      <c r="I70" s="170">
        <f t="shared" si="38"/>
        <v>135.32</v>
      </c>
      <c r="J70" s="171">
        <f t="shared" si="39"/>
        <v>169.44</v>
      </c>
      <c r="K70" s="149"/>
      <c r="L70" s="149"/>
      <c r="M70" s="149">
        <f t="shared" si="37"/>
        <v>0</v>
      </c>
      <c r="N70" s="149"/>
      <c r="O70" s="149"/>
      <c r="P70" s="151"/>
      <c r="Q70" s="149">
        <f t="shared" si="32"/>
        <v>169.44</v>
      </c>
    </row>
    <row r="71" spans="1:17" ht="40.5" customHeight="1">
      <c r="A71" s="125" t="s">
        <v>200</v>
      </c>
      <c r="B71" s="126" t="s">
        <v>201</v>
      </c>
      <c r="C71" s="127" t="s">
        <v>151</v>
      </c>
      <c r="D71" s="128">
        <v>2</v>
      </c>
      <c r="E71" s="128">
        <v>27.65</v>
      </c>
      <c r="F71" s="128">
        <f t="shared" si="36"/>
        <v>34.619999999999997</v>
      </c>
      <c r="G71" s="127" t="s">
        <v>202</v>
      </c>
      <c r="H71" s="127" t="s">
        <v>34</v>
      </c>
      <c r="I71" s="170">
        <f t="shared" si="38"/>
        <v>55.3</v>
      </c>
      <c r="J71" s="171">
        <f t="shared" si="39"/>
        <v>69.239999999999995</v>
      </c>
      <c r="K71" s="149"/>
      <c r="L71" s="149"/>
      <c r="M71" s="149">
        <f t="shared" si="37"/>
        <v>0</v>
      </c>
      <c r="N71" s="149"/>
      <c r="O71" s="149"/>
      <c r="P71" s="151"/>
      <c r="Q71" s="149">
        <f t="shared" si="32"/>
        <v>69.239999999999995</v>
      </c>
    </row>
    <row r="72" spans="1:17" ht="39.6">
      <c r="A72" s="125" t="s">
        <v>203</v>
      </c>
      <c r="B72" s="126" t="s">
        <v>204</v>
      </c>
      <c r="C72" s="127" t="s">
        <v>151</v>
      </c>
      <c r="D72" s="128">
        <v>12</v>
      </c>
      <c r="E72" s="128">
        <v>36.74</v>
      </c>
      <c r="F72" s="128">
        <f t="shared" si="36"/>
        <v>46</v>
      </c>
      <c r="G72" s="127" t="s">
        <v>205</v>
      </c>
      <c r="H72" s="127" t="s">
        <v>34</v>
      </c>
      <c r="I72" s="170">
        <f t="shared" si="38"/>
        <v>440.88</v>
      </c>
      <c r="J72" s="171">
        <f t="shared" si="39"/>
        <v>552</v>
      </c>
      <c r="K72" s="149"/>
      <c r="L72" s="149"/>
      <c r="M72" s="149">
        <f t="shared" si="37"/>
        <v>0</v>
      </c>
      <c r="N72" s="149"/>
      <c r="O72" s="149"/>
      <c r="P72" s="151"/>
      <c r="Q72" s="149">
        <f t="shared" si="32"/>
        <v>552</v>
      </c>
    </row>
    <row r="73" spans="1:17" ht="39.6">
      <c r="A73" s="125" t="s">
        <v>206</v>
      </c>
      <c r="B73" s="126" t="s">
        <v>207</v>
      </c>
      <c r="C73" s="127" t="s">
        <v>151</v>
      </c>
      <c r="D73" s="128">
        <v>12</v>
      </c>
      <c r="E73" s="128">
        <v>22.29</v>
      </c>
      <c r="F73" s="128">
        <f t="shared" si="36"/>
        <v>27.91</v>
      </c>
      <c r="G73" s="127" t="s">
        <v>208</v>
      </c>
      <c r="H73" s="127" t="s">
        <v>34</v>
      </c>
      <c r="I73" s="170">
        <f t="shared" si="38"/>
        <v>267.48</v>
      </c>
      <c r="J73" s="171">
        <f t="shared" si="39"/>
        <v>334.92</v>
      </c>
      <c r="K73" s="149"/>
      <c r="L73" s="149"/>
      <c r="M73" s="149">
        <f t="shared" si="37"/>
        <v>0</v>
      </c>
      <c r="N73" s="149"/>
      <c r="O73" s="149"/>
      <c r="P73" s="151"/>
      <c r="Q73" s="149">
        <f t="shared" si="32"/>
        <v>334.92</v>
      </c>
    </row>
    <row r="74" spans="1:17" ht="39.6">
      <c r="A74" s="125" t="s">
        <v>209</v>
      </c>
      <c r="B74" s="126" t="s">
        <v>210</v>
      </c>
      <c r="C74" s="127" t="s">
        <v>151</v>
      </c>
      <c r="D74" s="128">
        <v>6</v>
      </c>
      <c r="E74" s="128">
        <v>40.68</v>
      </c>
      <c r="F74" s="128">
        <f t="shared" si="36"/>
        <v>50.93</v>
      </c>
      <c r="G74" s="127" t="s">
        <v>211</v>
      </c>
      <c r="H74" s="127" t="s">
        <v>34</v>
      </c>
      <c r="I74" s="170">
        <f t="shared" si="38"/>
        <v>244.07999999999998</v>
      </c>
      <c r="J74" s="171">
        <f t="shared" si="39"/>
        <v>305.58</v>
      </c>
      <c r="K74" s="149"/>
      <c r="L74" s="149"/>
      <c r="M74" s="149">
        <f t="shared" si="37"/>
        <v>0</v>
      </c>
      <c r="N74" s="149"/>
      <c r="O74" s="149"/>
      <c r="P74" s="151"/>
      <c r="Q74" s="149">
        <f t="shared" si="32"/>
        <v>305.58</v>
      </c>
    </row>
    <row r="75" spans="1:17" ht="39.6">
      <c r="A75" s="125" t="s">
        <v>212</v>
      </c>
      <c r="B75" s="126" t="s">
        <v>213</v>
      </c>
      <c r="C75" s="127" t="s">
        <v>151</v>
      </c>
      <c r="D75" s="128">
        <v>2</v>
      </c>
      <c r="E75" s="128">
        <v>44.17</v>
      </c>
      <c r="F75" s="128">
        <f t="shared" si="36"/>
        <v>55.3</v>
      </c>
      <c r="G75" s="127" t="s">
        <v>214</v>
      </c>
      <c r="H75" s="127" t="s">
        <v>34</v>
      </c>
      <c r="I75" s="170">
        <f t="shared" si="38"/>
        <v>88.34</v>
      </c>
      <c r="J75" s="171">
        <f t="shared" si="39"/>
        <v>110.6</v>
      </c>
      <c r="K75" s="149"/>
      <c r="L75" s="149"/>
      <c r="M75" s="149">
        <f t="shared" si="37"/>
        <v>0</v>
      </c>
      <c r="N75" s="149"/>
      <c r="O75" s="149"/>
      <c r="P75" s="151"/>
      <c r="Q75" s="149">
        <f t="shared" si="32"/>
        <v>110.6</v>
      </c>
    </row>
    <row r="76" spans="1:17" ht="26.4">
      <c r="A76" s="125" t="s">
        <v>215</v>
      </c>
      <c r="B76" s="126" t="s">
        <v>216</v>
      </c>
      <c r="C76" s="127" t="s">
        <v>151</v>
      </c>
      <c r="D76" s="128">
        <v>2</v>
      </c>
      <c r="E76" s="128">
        <v>8.34</v>
      </c>
      <c r="F76" s="128">
        <f t="shared" si="36"/>
        <v>10.44</v>
      </c>
      <c r="G76" s="127" t="s">
        <v>217</v>
      </c>
      <c r="H76" s="127" t="s">
        <v>34</v>
      </c>
      <c r="I76" s="170">
        <f t="shared" si="38"/>
        <v>16.68</v>
      </c>
      <c r="J76" s="171">
        <f t="shared" si="39"/>
        <v>20.88</v>
      </c>
      <c r="K76" s="149"/>
      <c r="L76" s="149"/>
      <c r="M76" s="149">
        <f t="shared" si="37"/>
        <v>0</v>
      </c>
      <c r="N76" s="149"/>
      <c r="O76" s="149"/>
      <c r="P76" s="151"/>
      <c r="Q76" s="149">
        <f t="shared" si="32"/>
        <v>20.88</v>
      </c>
    </row>
    <row r="77" spans="1:17" ht="26.4">
      <c r="A77" s="125" t="s">
        <v>218</v>
      </c>
      <c r="B77" s="126" t="s">
        <v>219</v>
      </c>
      <c r="C77" s="127" t="s">
        <v>151</v>
      </c>
      <c r="D77" s="128">
        <v>15</v>
      </c>
      <c r="E77" s="128">
        <v>8.75</v>
      </c>
      <c r="F77" s="128">
        <f t="shared" si="36"/>
        <v>10.95</v>
      </c>
      <c r="G77" s="127" t="s">
        <v>220</v>
      </c>
      <c r="H77" s="127" t="s">
        <v>34</v>
      </c>
      <c r="I77" s="170">
        <f t="shared" si="38"/>
        <v>131.25</v>
      </c>
      <c r="J77" s="171">
        <f t="shared" si="39"/>
        <v>164.25</v>
      </c>
      <c r="K77" s="149"/>
      <c r="L77" s="149"/>
      <c r="M77" s="149">
        <f t="shared" si="37"/>
        <v>0</v>
      </c>
      <c r="N77" s="149"/>
      <c r="O77" s="149"/>
      <c r="P77" s="151"/>
      <c r="Q77" s="149">
        <f t="shared" si="32"/>
        <v>164.25</v>
      </c>
    </row>
    <row r="78" spans="1:17" ht="26.4">
      <c r="A78" s="125" t="s">
        <v>221</v>
      </c>
      <c r="B78" s="126" t="s">
        <v>222</v>
      </c>
      <c r="C78" s="127" t="s">
        <v>151</v>
      </c>
      <c r="D78" s="128">
        <v>1</v>
      </c>
      <c r="E78" s="128">
        <v>15.24</v>
      </c>
      <c r="F78" s="128">
        <f t="shared" si="36"/>
        <v>19.079999999999998</v>
      </c>
      <c r="G78" s="127" t="s">
        <v>223</v>
      </c>
      <c r="H78" s="127" t="s">
        <v>34</v>
      </c>
      <c r="I78" s="170">
        <f t="shared" si="38"/>
        <v>15.24</v>
      </c>
      <c r="J78" s="171">
        <f t="shared" si="39"/>
        <v>19.079999999999998</v>
      </c>
      <c r="K78" s="149"/>
      <c r="L78" s="149"/>
      <c r="M78" s="149">
        <f t="shared" si="37"/>
        <v>0</v>
      </c>
      <c r="N78" s="149"/>
      <c r="O78" s="149"/>
      <c r="P78" s="151"/>
      <c r="Q78" s="149">
        <f t="shared" si="32"/>
        <v>19.079999999999998</v>
      </c>
    </row>
    <row r="79" spans="1:17" ht="39.6">
      <c r="A79" s="125" t="s">
        <v>224</v>
      </c>
      <c r="B79" s="126" t="s">
        <v>225</v>
      </c>
      <c r="C79" s="127" t="s">
        <v>151</v>
      </c>
      <c r="D79" s="128">
        <v>1</v>
      </c>
      <c r="E79" s="128">
        <v>32.909999999999997</v>
      </c>
      <c r="F79" s="128">
        <f t="shared" si="36"/>
        <v>41.2</v>
      </c>
      <c r="G79" s="127" t="s">
        <v>226</v>
      </c>
      <c r="H79" s="127" t="s">
        <v>34</v>
      </c>
      <c r="I79" s="170">
        <f t="shared" si="38"/>
        <v>32.909999999999997</v>
      </c>
      <c r="J79" s="171">
        <f t="shared" si="39"/>
        <v>41.2</v>
      </c>
      <c r="K79" s="149"/>
      <c r="L79" s="149"/>
      <c r="M79" s="149">
        <f t="shared" si="37"/>
        <v>0</v>
      </c>
      <c r="N79" s="149"/>
      <c r="O79" s="149"/>
      <c r="P79" s="151"/>
      <c r="Q79" s="149">
        <f t="shared" si="32"/>
        <v>41.2</v>
      </c>
    </row>
    <row r="80" spans="1:17" ht="39.6">
      <c r="A80" s="125" t="s">
        <v>227</v>
      </c>
      <c r="B80" s="126" t="s">
        <v>228</v>
      </c>
      <c r="C80" s="127" t="s">
        <v>32</v>
      </c>
      <c r="D80" s="128">
        <v>114.7</v>
      </c>
      <c r="E80" s="128">
        <v>9.1300000000000008</v>
      </c>
      <c r="F80" s="128">
        <f t="shared" si="36"/>
        <v>11.43</v>
      </c>
      <c r="G80" s="127" t="s">
        <v>229</v>
      </c>
      <c r="H80" s="127" t="s">
        <v>34</v>
      </c>
      <c r="I80" s="170">
        <f t="shared" si="38"/>
        <v>1047.211</v>
      </c>
      <c r="J80" s="171">
        <f t="shared" si="39"/>
        <v>1311.021</v>
      </c>
      <c r="K80" s="149"/>
      <c r="L80" s="149"/>
      <c r="M80" s="149">
        <f t="shared" si="37"/>
        <v>0</v>
      </c>
      <c r="N80" s="149"/>
      <c r="O80" s="149"/>
      <c r="P80" s="151"/>
      <c r="Q80" s="149">
        <f t="shared" si="32"/>
        <v>1311.021</v>
      </c>
    </row>
    <row r="81" spans="1:17" ht="39.6">
      <c r="A81" s="125" t="s">
        <v>230</v>
      </c>
      <c r="B81" s="126" t="s">
        <v>231</v>
      </c>
      <c r="C81" s="127" t="s">
        <v>32</v>
      </c>
      <c r="D81" s="128">
        <v>261.7</v>
      </c>
      <c r="E81" s="128">
        <v>5.81</v>
      </c>
      <c r="F81" s="128">
        <f t="shared" si="36"/>
        <v>7.27</v>
      </c>
      <c r="G81" s="127" t="s">
        <v>232</v>
      </c>
      <c r="H81" s="127" t="s">
        <v>34</v>
      </c>
      <c r="I81" s="170">
        <f t="shared" si="38"/>
        <v>1520.4769999999999</v>
      </c>
      <c r="J81" s="171">
        <f t="shared" si="39"/>
        <v>1902.5589999999997</v>
      </c>
      <c r="K81" s="149"/>
      <c r="L81" s="149"/>
      <c r="M81" s="149">
        <f t="shared" si="37"/>
        <v>0</v>
      </c>
      <c r="N81" s="149"/>
      <c r="O81" s="149"/>
      <c r="P81" s="151"/>
      <c r="Q81" s="149">
        <f t="shared" si="32"/>
        <v>1902.5589999999997</v>
      </c>
    </row>
    <row r="82" spans="1:17" ht="39.6">
      <c r="A82" s="125" t="s">
        <v>233</v>
      </c>
      <c r="B82" s="126" t="s">
        <v>234</v>
      </c>
      <c r="C82" s="127" t="s">
        <v>32</v>
      </c>
      <c r="D82" s="128">
        <v>62.6</v>
      </c>
      <c r="E82" s="128">
        <v>13.78</v>
      </c>
      <c r="F82" s="128">
        <f t="shared" si="36"/>
        <v>17.25</v>
      </c>
      <c r="G82" s="127" t="s">
        <v>235</v>
      </c>
      <c r="H82" s="127" t="s">
        <v>34</v>
      </c>
      <c r="I82" s="170">
        <f t="shared" si="38"/>
        <v>862.62799999999993</v>
      </c>
      <c r="J82" s="171">
        <f t="shared" si="39"/>
        <v>1079.8500000000001</v>
      </c>
      <c r="K82" s="149"/>
      <c r="L82" s="149"/>
      <c r="M82" s="149">
        <f t="shared" si="37"/>
        <v>0</v>
      </c>
      <c r="N82" s="149"/>
      <c r="O82" s="149"/>
      <c r="P82" s="151"/>
      <c r="Q82" s="149">
        <f t="shared" si="32"/>
        <v>1079.8500000000001</v>
      </c>
    </row>
    <row r="83" spans="1:17" ht="26.4">
      <c r="A83" s="125" t="s">
        <v>236</v>
      </c>
      <c r="B83" s="126" t="s">
        <v>237</v>
      </c>
      <c r="C83" s="127" t="s">
        <v>151</v>
      </c>
      <c r="D83" s="128">
        <v>13</v>
      </c>
      <c r="E83" s="128">
        <v>18.27</v>
      </c>
      <c r="F83" s="128">
        <f t="shared" si="36"/>
        <v>22.87</v>
      </c>
      <c r="G83" s="127" t="s">
        <v>238</v>
      </c>
      <c r="H83" s="127" t="s">
        <v>34</v>
      </c>
      <c r="I83" s="170">
        <f t="shared" si="38"/>
        <v>237.51</v>
      </c>
      <c r="J83" s="171">
        <f t="shared" si="39"/>
        <v>297.31</v>
      </c>
      <c r="K83" s="149"/>
      <c r="L83" s="149"/>
      <c r="M83" s="149">
        <f t="shared" si="37"/>
        <v>0</v>
      </c>
      <c r="N83" s="149"/>
      <c r="O83" s="149"/>
      <c r="P83" s="151"/>
      <c r="Q83" s="149">
        <f t="shared" si="32"/>
        <v>297.31</v>
      </c>
    </row>
    <row r="84" spans="1:17" ht="26.4">
      <c r="A84" s="125" t="s">
        <v>239</v>
      </c>
      <c r="B84" s="126" t="s">
        <v>240</v>
      </c>
      <c r="C84" s="127" t="s">
        <v>151</v>
      </c>
      <c r="D84" s="128">
        <v>36</v>
      </c>
      <c r="E84" s="128">
        <v>21.48</v>
      </c>
      <c r="F84" s="128">
        <f t="shared" si="36"/>
        <v>26.89</v>
      </c>
      <c r="G84" s="127" t="s">
        <v>241</v>
      </c>
      <c r="H84" s="127" t="s">
        <v>34</v>
      </c>
      <c r="I84" s="170">
        <f t="shared" si="38"/>
        <v>773.28</v>
      </c>
      <c r="J84" s="171">
        <f t="shared" si="39"/>
        <v>968.04</v>
      </c>
      <c r="K84" s="149"/>
      <c r="L84" s="149"/>
      <c r="M84" s="149">
        <f t="shared" si="37"/>
        <v>0</v>
      </c>
      <c r="N84" s="149"/>
      <c r="O84" s="149"/>
      <c r="P84" s="151"/>
      <c r="Q84" s="149">
        <f t="shared" si="32"/>
        <v>968.04</v>
      </c>
    </row>
    <row r="85" spans="1:17" ht="52.8">
      <c r="A85" s="125" t="s">
        <v>242</v>
      </c>
      <c r="B85" s="126" t="s">
        <v>243</v>
      </c>
      <c r="C85" s="127" t="s">
        <v>151</v>
      </c>
      <c r="D85" s="128">
        <v>1</v>
      </c>
      <c r="E85" s="128">
        <v>493.67</v>
      </c>
      <c r="F85" s="128">
        <f t="shared" si="36"/>
        <v>618.16999999999996</v>
      </c>
      <c r="G85" s="127" t="s">
        <v>244</v>
      </c>
      <c r="H85" s="127" t="s">
        <v>34</v>
      </c>
      <c r="I85" s="170">
        <f t="shared" si="38"/>
        <v>493.67</v>
      </c>
      <c r="J85" s="171">
        <f t="shared" si="39"/>
        <v>618.16999999999996</v>
      </c>
      <c r="K85" s="149"/>
      <c r="L85" s="149"/>
      <c r="M85" s="149">
        <f t="shared" si="37"/>
        <v>0</v>
      </c>
      <c r="N85" s="149"/>
      <c r="O85" s="149"/>
      <c r="P85" s="151"/>
      <c r="Q85" s="149">
        <f t="shared" si="32"/>
        <v>618.16999999999996</v>
      </c>
    </row>
    <row r="86" spans="1:17">
      <c r="A86" s="133" t="s">
        <v>245</v>
      </c>
      <c r="B86" s="683" t="s">
        <v>246</v>
      </c>
      <c r="C86" s="684"/>
      <c r="D86" s="684"/>
      <c r="E86" s="684"/>
      <c r="F86" s="684"/>
      <c r="G86" s="684"/>
      <c r="H86" s="163"/>
      <c r="I86" s="167">
        <f>SUM(I87:I92)</f>
        <v>6041.2325999999994</v>
      </c>
      <c r="J86" s="168">
        <f>SUM(J87:J92)</f>
        <v>7564.2936000000009</v>
      </c>
      <c r="K86" s="149"/>
      <c r="L86" s="149"/>
      <c r="M86" s="169"/>
      <c r="N86" s="143">
        <f>SUM(N87:N100)</f>
        <v>0</v>
      </c>
      <c r="O86" s="143">
        <f>SUM(O87:O100)</f>
        <v>0</v>
      </c>
      <c r="P86" s="143">
        <f>SUM(P87:P100)</f>
        <v>0</v>
      </c>
      <c r="Q86" s="143">
        <f>SUM(Q87:Q92)</f>
        <v>7564.2936000000009</v>
      </c>
    </row>
    <row r="87" spans="1:17" ht="39.6">
      <c r="A87" s="125" t="s">
        <v>247</v>
      </c>
      <c r="B87" s="126" t="s">
        <v>248</v>
      </c>
      <c r="C87" s="127" t="s">
        <v>151</v>
      </c>
      <c r="D87" s="128">
        <v>5</v>
      </c>
      <c r="E87" s="136">
        <v>87.35</v>
      </c>
      <c r="F87" s="136">
        <f t="shared" ref="F87:F92" si="40">TRUNC(E87*1.2522,2)</f>
        <v>109.37</v>
      </c>
      <c r="G87" s="127" t="s">
        <v>249</v>
      </c>
      <c r="H87" s="127" t="s">
        <v>34</v>
      </c>
      <c r="I87" s="170">
        <f>E87*D87</f>
        <v>436.75</v>
      </c>
      <c r="J87" s="171">
        <f>F87*D87</f>
        <v>546.85</v>
      </c>
      <c r="K87" s="149"/>
      <c r="L87" s="149"/>
      <c r="M87" s="149">
        <f t="shared" ref="M87:M92" si="41">K87+L87</f>
        <v>0</v>
      </c>
      <c r="N87" s="149"/>
      <c r="O87" s="149"/>
      <c r="P87" s="151"/>
      <c r="Q87" s="149">
        <f t="shared" ref="Q87:Q97" si="42">J87-P87</f>
        <v>546.85</v>
      </c>
    </row>
    <row r="88" spans="1:17" ht="39.6">
      <c r="A88" s="125" t="s">
        <v>250</v>
      </c>
      <c r="B88" s="126" t="s">
        <v>251</v>
      </c>
      <c r="C88" s="127" t="s">
        <v>151</v>
      </c>
      <c r="D88" s="128">
        <v>3</v>
      </c>
      <c r="E88" s="136">
        <v>63.06</v>
      </c>
      <c r="F88" s="136">
        <f t="shared" si="40"/>
        <v>78.959999999999994</v>
      </c>
      <c r="G88" s="127" t="s">
        <v>252</v>
      </c>
      <c r="H88" s="127" t="s">
        <v>34</v>
      </c>
      <c r="I88" s="170">
        <f t="shared" ref="I88:I100" si="43">E88*D88</f>
        <v>189.18</v>
      </c>
      <c r="J88" s="171">
        <f t="shared" ref="J88:J100" si="44">F88*D88</f>
        <v>236.88</v>
      </c>
      <c r="K88" s="149"/>
      <c r="L88" s="149"/>
      <c r="M88" s="149">
        <f t="shared" si="41"/>
        <v>0</v>
      </c>
      <c r="N88" s="149"/>
      <c r="O88" s="149"/>
      <c r="P88" s="151"/>
      <c r="Q88" s="149">
        <f t="shared" si="42"/>
        <v>236.88</v>
      </c>
    </row>
    <row r="89" spans="1:17" ht="66">
      <c r="A89" s="125" t="s">
        <v>253</v>
      </c>
      <c r="B89" s="126" t="s">
        <v>254</v>
      </c>
      <c r="C89" s="127" t="s">
        <v>32</v>
      </c>
      <c r="D89" s="128">
        <v>51.88</v>
      </c>
      <c r="E89" s="136">
        <v>32.11</v>
      </c>
      <c r="F89" s="136">
        <f t="shared" si="40"/>
        <v>40.200000000000003</v>
      </c>
      <c r="G89" s="127" t="s">
        <v>255</v>
      </c>
      <c r="H89" s="127" t="s">
        <v>34</v>
      </c>
      <c r="I89" s="170">
        <f t="shared" si="43"/>
        <v>1665.8668</v>
      </c>
      <c r="J89" s="171">
        <f t="shared" si="44"/>
        <v>2085.5760000000005</v>
      </c>
      <c r="K89" s="149"/>
      <c r="L89" s="149"/>
      <c r="M89" s="149">
        <f t="shared" si="41"/>
        <v>0</v>
      </c>
      <c r="N89" s="149"/>
      <c r="O89" s="149"/>
      <c r="P89" s="151"/>
      <c r="Q89" s="149">
        <f t="shared" si="42"/>
        <v>2085.5760000000005</v>
      </c>
    </row>
    <row r="90" spans="1:17" ht="66">
      <c r="A90" s="125" t="s">
        <v>256</v>
      </c>
      <c r="B90" s="126" t="s">
        <v>257</v>
      </c>
      <c r="C90" s="127" t="s">
        <v>32</v>
      </c>
      <c r="D90" s="128">
        <v>17.82</v>
      </c>
      <c r="E90" s="136">
        <v>31.69</v>
      </c>
      <c r="F90" s="136">
        <f t="shared" si="40"/>
        <v>39.68</v>
      </c>
      <c r="G90" s="127" t="s">
        <v>258</v>
      </c>
      <c r="H90" s="127" t="s">
        <v>34</v>
      </c>
      <c r="I90" s="170">
        <f t="shared" si="43"/>
        <v>564.71580000000006</v>
      </c>
      <c r="J90" s="171">
        <f t="shared" si="44"/>
        <v>707.09760000000006</v>
      </c>
      <c r="K90" s="149"/>
      <c r="L90" s="149"/>
      <c r="M90" s="149">
        <f t="shared" si="41"/>
        <v>0</v>
      </c>
      <c r="N90" s="149"/>
      <c r="O90" s="149"/>
      <c r="P90" s="151"/>
      <c r="Q90" s="149">
        <f t="shared" si="42"/>
        <v>707.09760000000006</v>
      </c>
    </row>
    <row r="91" spans="1:17" ht="39.6">
      <c r="A91" s="125" t="s">
        <v>259</v>
      </c>
      <c r="B91" s="126" t="s">
        <v>260</v>
      </c>
      <c r="C91" s="127" t="s">
        <v>151</v>
      </c>
      <c r="D91" s="128">
        <v>1</v>
      </c>
      <c r="E91" s="136">
        <v>651.1</v>
      </c>
      <c r="F91" s="136">
        <f t="shared" si="40"/>
        <v>815.3</v>
      </c>
      <c r="G91" s="127" t="s">
        <v>261</v>
      </c>
      <c r="H91" s="127" t="s">
        <v>34</v>
      </c>
      <c r="I91" s="170">
        <f t="shared" si="43"/>
        <v>651.1</v>
      </c>
      <c r="J91" s="171">
        <f t="shared" si="44"/>
        <v>815.3</v>
      </c>
      <c r="K91" s="149"/>
      <c r="L91" s="149"/>
      <c r="M91" s="149">
        <f t="shared" si="41"/>
        <v>0</v>
      </c>
      <c r="N91" s="149"/>
      <c r="O91" s="149"/>
      <c r="P91" s="151"/>
      <c r="Q91" s="149">
        <f t="shared" si="42"/>
        <v>815.3</v>
      </c>
    </row>
    <row r="92" spans="1:17" ht="39.6">
      <c r="A92" s="125" t="s">
        <v>262</v>
      </c>
      <c r="B92" s="126" t="s">
        <v>263</v>
      </c>
      <c r="C92" s="127" t="s">
        <v>151</v>
      </c>
      <c r="D92" s="128">
        <v>1</v>
      </c>
      <c r="E92" s="136">
        <v>2533.62</v>
      </c>
      <c r="F92" s="136">
        <f t="shared" si="40"/>
        <v>3172.59</v>
      </c>
      <c r="G92" s="127" t="s">
        <v>264</v>
      </c>
      <c r="H92" s="127" t="s">
        <v>34</v>
      </c>
      <c r="I92" s="170">
        <f t="shared" si="43"/>
        <v>2533.62</v>
      </c>
      <c r="J92" s="171">
        <f t="shared" si="44"/>
        <v>3172.59</v>
      </c>
      <c r="K92" s="149"/>
      <c r="L92" s="149"/>
      <c r="M92" s="149">
        <f t="shared" si="41"/>
        <v>0</v>
      </c>
      <c r="N92" s="149"/>
      <c r="O92" s="149"/>
      <c r="P92" s="151"/>
      <c r="Q92" s="149">
        <f t="shared" si="42"/>
        <v>3172.59</v>
      </c>
    </row>
    <row r="93" spans="1:17">
      <c r="A93" s="133" t="s">
        <v>265</v>
      </c>
      <c r="B93" s="161" t="s">
        <v>266</v>
      </c>
      <c r="C93" s="134"/>
      <c r="D93" s="134"/>
      <c r="E93" s="134"/>
      <c r="F93" s="162"/>
      <c r="G93" s="134"/>
      <c r="H93" s="134"/>
      <c r="I93" s="172">
        <f>SUM(I94:I100)</f>
        <v>2623.2450000000003</v>
      </c>
      <c r="J93" s="173">
        <f>SUM(J94:J100)</f>
        <v>3284.58</v>
      </c>
      <c r="K93" s="149"/>
      <c r="L93" s="149"/>
      <c r="M93" s="149"/>
      <c r="N93" s="149"/>
      <c r="O93" s="149"/>
      <c r="P93" s="151"/>
      <c r="Q93" s="150">
        <f>SUM(Q94:Q100)</f>
        <v>3284.58</v>
      </c>
    </row>
    <row r="94" spans="1:17" ht="52.8">
      <c r="A94" s="125" t="s">
        <v>267</v>
      </c>
      <c r="B94" s="126" t="s">
        <v>268</v>
      </c>
      <c r="C94" s="127" t="s">
        <v>151</v>
      </c>
      <c r="D94" s="128">
        <v>2</v>
      </c>
      <c r="E94" s="136">
        <v>26.57</v>
      </c>
      <c r="F94" s="136">
        <f t="shared" ref="F94:F100" si="45">TRUNC(E94*1.2522,2)</f>
        <v>33.270000000000003</v>
      </c>
      <c r="G94" s="127" t="s">
        <v>269</v>
      </c>
      <c r="H94" s="127" t="s">
        <v>34</v>
      </c>
      <c r="I94" s="170">
        <f>E94*D94</f>
        <v>53.14</v>
      </c>
      <c r="J94" s="171">
        <f>F94*D94</f>
        <v>66.540000000000006</v>
      </c>
      <c r="K94" s="149"/>
      <c r="L94" s="149"/>
      <c r="M94" s="149">
        <f t="shared" ref="M94:M100" si="46">K94+L94</f>
        <v>0</v>
      </c>
      <c r="N94" s="149"/>
      <c r="O94" s="149"/>
      <c r="P94" s="151"/>
      <c r="Q94" s="149">
        <f t="shared" si="42"/>
        <v>66.540000000000006</v>
      </c>
    </row>
    <row r="95" spans="1:17" ht="52.8">
      <c r="A95" s="125" t="s">
        <v>270</v>
      </c>
      <c r="B95" s="126" t="s">
        <v>271</v>
      </c>
      <c r="C95" s="127" t="s">
        <v>151</v>
      </c>
      <c r="D95" s="128">
        <v>1</v>
      </c>
      <c r="E95" s="136">
        <v>383.99</v>
      </c>
      <c r="F95" s="136">
        <f t="shared" si="45"/>
        <v>480.83</v>
      </c>
      <c r="G95" s="127" t="s">
        <v>272</v>
      </c>
      <c r="H95" s="127" t="s">
        <v>34</v>
      </c>
      <c r="I95" s="170">
        <f t="shared" si="43"/>
        <v>383.99</v>
      </c>
      <c r="J95" s="171">
        <f t="shared" si="44"/>
        <v>480.83</v>
      </c>
      <c r="K95" s="149"/>
      <c r="L95" s="149"/>
      <c r="M95" s="149">
        <f t="shared" si="46"/>
        <v>0</v>
      </c>
      <c r="N95" s="149"/>
      <c r="O95" s="149"/>
      <c r="P95" s="151"/>
      <c r="Q95" s="149">
        <f t="shared" si="42"/>
        <v>480.83</v>
      </c>
    </row>
    <row r="96" spans="1:17" ht="77.25" customHeight="1">
      <c r="A96" s="125" t="s">
        <v>273</v>
      </c>
      <c r="B96" s="126" t="s">
        <v>274</v>
      </c>
      <c r="C96" s="127" t="s">
        <v>32</v>
      </c>
      <c r="D96" s="128">
        <v>19.72</v>
      </c>
      <c r="E96" s="136">
        <v>52.12</v>
      </c>
      <c r="F96" s="136">
        <f t="shared" si="45"/>
        <v>65.260000000000005</v>
      </c>
      <c r="G96" s="127" t="s">
        <v>275</v>
      </c>
      <c r="H96" s="127" t="s">
        <v>34</v>
      </c>
      <c r="I96" s="170">
        <f t="shared" si="43"/>
        <v>1027.8063999999999</v>
      </c>
      <c r="J96" s="171">
        <f t="shared" si="44"/>
        <v>1286.9272000000001</v>
      </c>
      <c r="K96" s="149"/>
      <c r="L96" s="149"/>
      <c r="M96" s="149">
        <f t="shared" si="46"/>
        <v>0</v>
      </c>
      <c r="N96" s="149"/>
      <c r="O96" s="149"/>
      <c r="P96" s="151"/>
      <c r="Q96" s="149">
        <f t="shared" si="42"/>
        <v>1286.9272000000001</v>
      </c>
    </row>
    <row r="97" spans="1:17" ht="52.8">
      <c r="A97" s="125" t="s">
        <v>276</v>
      </c>
      <c r="B97" s="126" t="s">
        <v>277</v>
      </c>
      <c r="C97" s="127" t="s">
        <v>151</v>
      </c>
      <c r="D97" s="128">
        <v>2</v>
      </c>
      <c r="E97" s="136">
        <v>10.37</v>
      </c>
      <c r="F97" s="136">
        <f t="shared" si="45"/>
        <v>12.98</v>
      </c>
      <c r="G97" s="127" t="s">
        <v>278</v>
      </c>
      <c r="H97" s="127" t="s">
        <v>34</v>
      </c>
      <c r="I97" s="170">
        <f t="shared" si="43"/>
        <v>20.74</v>
      </c>
      <c r="J97" s="171">
        <f t="shared" si="44"/>
        <v>25.96</v>
      </c>
      <c r="K97" s="149"/>
      <c r="L97" s="149"/>
      <c r="M97" s="149">
        <f t="shared" si="46"/>
        <v>0</v>
      </c>
      <c r="N97" s="149"/>
      <c r="O97" s="149"/>
      <c r="P97" s="151"/>
      <c r="Q97" s="149">
        <f t="shared" si="42"/>
        <v>25.96</v>
      </c>
    </row>
    <row r="98" spans="1:17" ht="79.2">
      <c r="A98" s="125" t="s">
        <v>279</v>
      </c>
      <c r="B98" s="126" t="s">
        <v>280</v>
      </c>
      <c r="C98" s="127" t="s">
        <v>32</v>
      </c>
      <c r="D98" s="128">
        <v>9.84</v>
      </c>
      <c r="E98" s="136">
        <v>41.78</v>
      </c>
      <c r="F98" s="136">
        <f t="shared" si="45"/>
        <v>52.31</v>
      </c>
      <c r="G98" s="127" t="s">
        <v>281</v>
      </c>
      <c r="H98" s="127" t="s">
        <v>34</v>
      </c>
      <c r="I98" s="170">
        <f t="shared" si="43"/>
        <v>411.11520000000002</v>
      </c>
      <c r="J98" s="171">
        <f t="shared" si="44"/>
        <v>514.73040000000003</v>
      </c>
      <c r="K98" s="149"/>
      <c r="L98" s="149"/>
      <c r="M98" s="149">
        <f t="shared" si="46"/>
        <v>0</v>
      </c>
      <c r="N98" s="149"/>
      <c r="O98" s="149"/>
      <c r="P98" s="151"/>
      <c r="Q98" s="149">
        <f t="shared" ref="Q98:Q100" si="47">J98-P98</f>
        <v>514.73040000000003</v>
      </c>
    </row>
    <row r="99" spans="1:17" ht="79.2">
      <c r="A99" s="125" t="s">
        <v>282</v>
      </c>
      <c r="B99" s="126" t="s">
        <v>283</v>
      </c>
      <c r="C99" s="127" t="s">
        <v>32</v>
      </c>
      <c r="D99" s="128">
        <v>11.19</v>
      </c>
      <c r="E99" s="136">
        <v>63.86</v>
      </c>
      <c r="F99" s="136">
        <f t="shared" si="45"/>
        <v>79.959999999999994</v>
      </c>
      <c r="G99" s="127" t="s">
        <v>284</v>
      </c>
      <c r="H99" s="127" t="s">
        <v>34</v>
      </c>
      <c r="I99" s="170">
        <f t="shared" si="43"/>
        <v>714.59339999999997</v>
      </c>
      <c r="J99" s="171">
        <f t="shared" si="44"/>
        <v>894.75239999999985</v>
      </c>
      <c r="K99" s="149"/>
      <c r="L99" s="149"/>
      <c r="M99" s="149">
        <f t="shared" si="46"/>
        <v>0</v>
      </c>
      <c r="N99" s="149"/>
      <c r="O99" s="149"/>
      <c r="P99" s="151"/>
      <c r="Q99" s="149">
        <f t="shared" si="47"/>
        <v>894.75239999999985</v>
      </c>
    </row>
    <row r="100" spans="1:17" ht="26.4">
      <c r="A100" s="125" t="s">
        <v>285</v>
      </c>
      <c r="B100" s="126" t="s">
        <v>286</v>
      </c>
      <c r="C100" s="127" t="s">
        <v>151</v>
      </c>
      <c r="D100" s="128">
        <v>2</v>
      </c>
      <c r="E100" s="136">
        <v>5.93</v>
      </c>
      <c r="F100" s="136">
        <f t="shared" si="45"/>
        <v>7.42</v>
      </c>
      <c r="G100" s="127" t="s">
        <v>287</v>
      </c>
      <c r="H100" s="127" t="s">
        <v>34</v>
      </c>
      <c r="I100" s="170">
        <f t="shared" si="43"/>
        <v>11.86</v>
      </c>
      <c r="J100" s="171">
        <f t="shared" si="44"/>
        <v>14.84</v>
      </c>
      <c r="K100" s="149"/>
      <c r="L100" s="149"/>
      <c r="M100" s="149">
        <f t="shared" si="46"/>
        <v>0</v>
      </c>
      <c r="N100" s="149"/>
      <c r="O100" s="149"/>
      <c r="P100" s="151"/>
      <c r="Q100" s="149">
        <f t="shared" si="47"/>
        <v>14.84</v>
      </c>
    </row>
    <row r="101" spans="1:17">
      <c r="A101" s="134"/>
      <c r="B101" s="134"/>
      <c r="C101" s="134"/>
      <c r="D101" s="134"/>
      <c r="E101" s="134"/>
      <c r="F101" s="134"/>
      <c r="G101" s="134"/>
      <c r="H101" s="134"/>
      <c r="I101" s="174"/>
      <c r="J101" s="175"/>
      <c r="K101" s="149"/>
      <c r="L101" s="149"/>
      <c r="M101" s="149"/>
      <c r="N101" s="149"/>
      <c r="O101" s="149"/>
      <c r="P101" s="151"/>
      <c r="Q101" s="149"/>
    </row>
    <row r="102" spans="1:17">
      <c r="A102" s="686" t="s">
        <v>288</v>
      </c>
      <c r="B102" s="687"/>
      <c r="C102" s="687"/>
      <c r="D102" s="687"/>
      <c r="E102" s="687"/>
      <c r="F102" s="687"/>
      <c r="G102" s="687"/>
      <c r="H102" s="688"/>
      <c r="I102" s="176">
        <f>I93+I86+I66+I61+I56+I51+I37+I35+I25+I14+I11</f>
        <v>488126.01640000002</v>
      </c>
      <c r="J102" s="177">
        <f>J93+J86+J66+J61+J56+J51+J37+J35+J25+J14+J11</f>
        <v>611138.17680000002</v>
      </c>
      <c r="K102" s="149"/>
      <c r="L102" s="149"/>
      <c r="M102" s="149"/>
      <c r="N102" s="143">
        <f>N11+N14+N25+N35+N37+N51+N56+N66+N86+N93+N61</f>
        <v>0</v>
      </c>
      <c r="O102" s="143">
        <f>O11+O14+O25+O35+O37+O51+O56+O66+O86+O93+O61</f>
        <v>103099.86322500001</v>
      </c>
      <c r="P102" s="143">
        <f>P11+P14+P25+P35+P37+P51+P56+P66+P86+P93+P61</f>
        <v>103099.86322500001</v>
      </c>
      <c r="Q102" s="160">
        <f>Q11+Q14+Q25+Q35+Q37+Q51+Q56+Q66+Q86+Q93+Q61</f>
        <v>508038.31357499998</v>
      </c>
    </row>
    <row r="105" spans="1:17" ht="12.75" customHeight="1">
      <c r="A105" s="668" t="s">
        <v>289</v>
      </c>
      <c r="B105" s="668"/>
      <c r="C105" s="668"/>
      <c r="D105" s="668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8"/>
      <c r="Q105" s="668"/>
    </row>
    <row r="106" spans="1:17" ht="12.75" customHeight="1">
      <c r="A106" s="668"/>
      <c r="B106" s="668"/>
      <c r="C106" s="668"/>
      <c r="D106" s="668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8"/>
      <c r="Q106" s="668"/>
    </row>
    <row r="107" spans="1:17" ht="12.75" customHeight="1">
      <c r="A107" s="668"/>
      <c r="B107" s="668"/>
      <c r="C107" s="668"/>
      <c r="D107" s="668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8"/>
      <c r="Q107" s="668"/>
    </row>
    <row r="108" spans="1:17" ht="12.75" customHeight="1">
      <c r="A108" s="668"/>
      <c r="B108" s="668"/>
      <c r="C108" s="668"/>
      <c r="D108" s="668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8"/>
      <c r="Q108" s="668"/>
    </row>
    <row r="109" spans="1:17" ht="12.75" customHeight="1">
      <c r="A109" s="668"/>
      <c r="B109" s="668"/>
      <c r="C109" s="668"/>
      <c r="D109" s="668"/>
      <c r="E109" s="668"/>
      <c r="F109" s="668"/>
      <c r="G109" s="668"/>
      <c r="H109" s="668"/>
      <c r="I109" s="668"/>
      <c r="J109" s="668"/>
      <c r="K109" s="668"/>
      <c r="L109" s="668"/>
      <c r="M109" s="668"/>
      <c r="N109" s="668"/>
      <c r="O109" s="668"/>
      <c r="P109" s="668"/>
      <c r="Q109" s="668"/>
    </row>
    <row r="110" spans="1:17" ht="12.75" customHeight="1">
      <c r="A110" s="668"/>
      <c r="B110" s="668"/>
      <c r="C110" s="668"/>
      <c r="D110" s="668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8"/>
      <c r="Q110" s="668"/>
    </row>
    <row r="114" spans="5:12" ht="15.6">
      <c r="E114" s="699" t="s">
        <v>290</v>
      </c>
      <c r="F114" s="699"/>
      <c r="G114" s="699"/>
      <c r="H114" s="699"/>
      <c r="I114" s="699"/>
      <c r="J114" s="699"/>
      <c r="K114" s="699"/>
      <c r="L114" s="699"/>
    </row>
  </sheetData>
  <mergeCells count="37">
    <mergeCell ref="M5:N5"/>
    <mergeCell ref="O5:Q5"/>
    <mergeCell ref="F6:I6"/>
    <mergeCell ref="M6:N6"/>
    <mergeCell ref="O6:Q6"/>
    <mergeCell ref="H9:H10"/>
    <mergeCell ref="I9:I10"/>
    <mergeCell ref="J5:J7"/>
    <mergeCell ref="J9:J10"/>
    <mergeCell ref="F5:I5"/>
    <mergeCell ref="C9:C10"/>
    <mergeCell ref="D9:D10"/>
    <mergeCell ref="E9:E10"/>
    <mergeCell ref="F9:F10"/>
    <mergeCell ref="G9:G10"/>
    <mergeCell ref="E114:L114"/>
    <mergeCell ref="B14:G14"/>
    <mergeCell ref="B25:G25"/>
    <mergeCell ref="B35:G35"/>
    <mergeCell ref="B37:G37"/>
    <mergeCell ref="B51:G51"/>
    <mergeCell ref="Q9:Q10"/>
    <mergeCell ref="A105:Q110"/>
    <mergeCell ref="A1:Q4"/>
    <mergeCell ref="K5:L6"/>
    <mergeCell ref="A5:E7"/>
    <mergeCell ref="B56:G56"/>
    <mergeCell ref="B66:G66"/>
    <mergeCell ref="B86:G86"/>
    <mergeCell ref="A102:H102"/>
    <mergeCell ref="K7:L7"/>
    <mergeCell ref="M7:N7"/>
    <mergeCell ref="A8:Q8"/>
    <mergeCell ref="K9:M9"/>
    <mergeCell ref="N9:P9"/>
    <mergeCell ref="A9:A10"/>
    <mergeCell ref="B9:B10"/>
  </mergeCells>
  <printOptions horizontalCentered="1"/>
  <pageMargins left="0.118110236220472" right="0.118110236220472" top="0.78740157480314998" bottom="0.78740157480314998" header="0.31496062992126" footer="0.31496062992126"/>
  <pageSetup paperSize="9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6"/>
  <sheetViews>
    <sheetView workbookViewId="0">
      <selection activeCell="F16" sqref="F16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403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235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s="276" customFormat="1">
      <c r="A11" s="267"/>
      <c r="B11" s="268"/>
      <c r="C11" s="269"/>
      <c r="D11" s="277"/>
      <c r="E11" s="278"/>
      <c r="F11" s="271">
        <v>4</v>
      </c>
      <c r="G11" s="272">
        <v>2</v>
      </c>
      <c r="H11" s="272">
        <v>1</v>
      </c>
      <c r="I11" s="273">
        <v>5</v>
      </c>
      <c r="J11" s="274">
        <f>F11*G11*H11</f>
        <v>8</v>
      </c>
      <c r="K11" s="279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 hidden="1">
      <c r="A19" s="235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 hidden="1">
      <c r="A28" s="235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 hidden="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 hidden="1">
      <c r="A38" s="235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 hidden="1">
      <c r="A51" s="235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 hidden="1">
      <c r="A64" s="235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 hidden="1">
      <c r="A77" s="235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 hidden="1">
      <c r="A89" s="235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 hidden="1">
      <c r="A101" s="235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 hidden="1">
      <c r="A113" s="235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 hidden="1">
      <c r="A124" s="235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 hidden="1">
      <c r="A134" s="235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 hidden="1">
      <c r="A146" s="235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 hidden="1">
      <c r="A156" s="235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 hidden="1">
      <c r="A168" s="235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35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 hidden="1">
      <c r="A203" s="235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 hidden="1">
      <c r="A216" s="235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 hidden="1">
      <c r="A229" s="235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 hidden="1">
      <c r="A241" s="235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>
      <c r="A251" s="235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s="197" customFormat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>
      <c r="A253" s="223"/>
      <c r="B253" s="224"/>
      <c r="C253" s="225"/>
      <c r="D253" s="226" t="s">
        <v>377</v>
      </c>
      <c r="E253" s="227"/>
      <c r="F253" s="228"/>
      <c r="G253" s="228">
        <v>500</v>
      </c>
      <c r="H253" s="228"/>
      <c r="I253" s="229">
        <v>5</v>
      </c>
      <c r="J253" s="230">
        <f>G253</f>
        <v>500</v>
      </c>
      <c r="K253" s="231" t="s">
        <v>329</v>
      </c>
    </row>
    <row r="254" spans="1:1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>
      <c r="A261" s="218" t="s">
        <v>93</v>
      </c>
      <c r="B261" s="754" t="s">
        <v>94</v>
      </c>
      <c r="C261" s="727"/>
      <c r="D261" s="727"/>
      <c r="E261" s="727"/>
      <c r="F261" s="727"/>
      <c r="G261" s="727"/>
      <c r="H261" s="727"/>
      <c r="I261" s="727"/>
      <c r="J261" s="727"/>
      <c r="K261" s="728"/>
    </row>
    <row r="262" spans="1:11" ht="13.2">
      <c r="A262" s="235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s="197" customFormat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>
      <c r="A264" s="223"/>
      <c r="B264" s="224"/>
      <c r="C264" s="225"/>
      <c r="D264" s="226" t="s">
        <v>377</v>
      </c>
      <c r="E264" s="227"/>
      <c r="F264" s="228">
        <v>11.441000000000001</v>
      </c>
      <c r="G264" s="228">
        <v>12.85</v>
      </c>
      <c r="H264" s="228"/>
      <c r="I264" s="229">
        <v>5</v>
      </c>
      <c r="J264" s="230">
        <f>G264*F264</f>
        <v>147.01685000000001</v>
      </c>
      <c r="K264" s="231" t="s">
        <v>43</v>
      </c>
    </row>
    <row r="265" spans="1:1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>
      <c r="A272" s="50" t="s">
        <v>96</v>
      </c>
      <c r="B272" s="727" t="s">
        <v>97</v>
      </c>
      <c r="C272" s="727"/>
      <c r="D272" s="727"/>
      <c r="E272" s="727"/>
      <c r="F272" s="727"/>
      <c r="G272" s="727"/>
      <c r="H272" s="727"/>
      <c r="I272" s="727"/>
      <c r="J272" s="727"/>
      <c r="K272" s="728"/>
    </row>
    <row r="273" spans="1:11" ht="13.2">
      <c r="A273" s="235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s="197" customFormat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>
      <c r="A277" s="223"/>
      <c r="B277" s="224"/>
      <c r="C277" s="225"/>
      <c r="D277" s="226" t="s">
        <v>378</v>
      </c>
      <c r="E277" s="228">
        <v>12.85</v>
      </c>
      <c r="F277" s="228">
        <v>10.23</v>
      </c>
      <c r="G277" s="228"/>
      <c r="H277" s="228">
        <v>0.12</v>
      </c>
      <c r="I277" s="229">
        <v>5</v>
      </c>
      <c r="J277" s="230">
        <f>F277*H277*E277</f>
        <v>15.774659999999999</v>
      </c>
      <c r="K277" s="231" t="s">
        <v>39</v>
      </c>
    </row>
    <row r="278" spans="1:1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 hidden="1">
      <c r="A285" s="10" t="s">
        <v>99</v>
      </c>
      <c r="B285" s="729" t="s">
        <v>100</v>
      </c>
      <c r="C285" s="729"/>
      <c r="D285" s="729"/>
      <c r="E285" s="729"/>
      <c r="F285" s="729"/>
      <c r="G285" s="729"/>
      <c r="H285" s="729"/>
      <c r="I285" s="51"/>
      <c r="J285" s="52"/>
      <c r="K285" s="53"/>
    </row>
    <row r="286" spans="1:11" hidden="1">
      <c r="A286" s="50" t="s">
        <v>101</v>
      </c>
      <c r="B286" s="727" t="s">
        <v>102</v>
      </c>
      <c r="C286" s="727"/>
      <c r="D286" s="727"/>
      <c r="E286" s="727"/>
      <c r="F286" s="727"/>
      <c r="G286" s="727"/>
      <c r="H286" s="727"/>
      <c r="I286" s="727"/>
      <c r="J286" s="727"/>
      <c r="K286" s="728"/>
    </row>
    <row r="287" spans="1:11" ht="13.2" hidden="1">
      <c r="A287" s="235"/>
      <c r="B287" s="13"/>
      <c r="C287" s="13"/>
      <c r="D287" s="13"/>
      <c r="E287" s="14"/>
      <c r="F287" s="15" t="s">
        <v>335</v>
      </c>
      <c r="G287" s="15" t="s">
        <v>316</v>
      </c>
      <c r="H287" s="15" t="s">
        <v>305</v>
      </c>
      <c r="I287" s="54"/>
      <c r="J287" s="55"/>
      <c r="K287" s="56"/>
    </row>
    <row r="288" spans="1:11" hidden="1">
      <c r="B288" s="16"/>
      <c r="C288" s="17"/>
      <c r="D288" s="79" t="s">
        <v>342</v>
      </c>
      <c r="E288" s="20"/>
      <c r="F288" s="21">
        <v>181.64</v>
      </c>
      <c r="G288" s="21">
        <v>3.1</v>
      </c>
      <c r="H288" s="21">
        <v>1</v>
      </c>
      <c r="I288" s="57">
        <v>5</v>
      </c>
      <c r="J288" s="9">
        <f>G288*H288*F288</f>
        <v>563.08399999999995</v>
      </c>
      <c r="K288" s="78" t="s">
        <v>43</v>
      </c>
    </row>
    <row r="289" spans="1:11" hidden="1">
      <c r="B289" s="16"/>
      <c r="C289" s="17"/>
      <c r="D289" s="79" t="s">
        <v>343</v>
      </c>
      <c r="E289" s="20"/>
      <c r="F289" s="21">
        <v>0.8</v>
      </c>
      <c r="G289" s="21">
        <v>2.1</v>
      </c>
      <c r="H289" s="21">
        <v>-8</v>
      </c>
      <c r="I289" s="57">
        <v>5</v>
      </c>
      <c r="J289" s="9">
        <f>G289*H289*F289</f>
        <v>-13.440000000000001</v>
      </c>
      <c r="K289" s="78" t="s">
        <v>43</v>
      </c>
    </row>
    <row r="290" spans="1:11" hidden="1">
      <c r="B290" s="16"/>
      <c r="C290" s="17"/>
      <c r="D290" s="79" t="s">
        <v>344</v>
      </c>
      <c r="E290" s="20"/>
      <c r="F290" s="21">
        <v>2.2000000000000002</v>
      </c>
      <c r="G290" s="21">
        <v>1</v>
      </c>
      <c r="H290" s="21">
        <v>-12</v>
      </c>
      <c r="I290" s="57">
        <v>5</v>
      </c>
      <c r="J290" s="9">
        <f>G290*H290*F290</f>
        <v>-26.400000000000002</v>
      </c>
      <c r="K290" s="78" t="s">
        <v>43</v>
      </c>
    </row>
    <row r="291" spans="1:11" hidden="1">
      <c r="B291" s="16"/>
      <c r="C291" s="17"/>
      <c r="D291" s="79" t="s">
        <v>343</v>
      </c>
      <c r="E291" s="20"/>
      <c r="F291" s="21">
        <v>1.8</v>
      </c>
      <c r="G291" s="21">
        <v>2.1</v>
      </c>
      <c r="H291" s="21">
        <v>-2</v>
      </c>
      <c r="I291" s="57">
        <v>5</v>
      </c>
      <c r="J291" s="9">
        <f>G291*H291*F291</f>
        <v>-7.5600000000000005</v>
      </c>
      <c r="K291" s="78" t="s">
        <v>43</v>
      </c>
    </row>
    <row r="292" spans="1:11" hidden="1">
      <c r="A292" s="22"/>
      <c r="B292" s="23"/>
      <c r="C292" s="23"/>
      <c r="D292" s="23"/>
      <c r="E292" s="23"/>
      <c r="F292" s="23"/>
      <c r="G292" s="23"/>
      <c r="H292" s="24" t="s">
        <v>306</v>
      </c>
      <c r="I292" s="59" t="s">
        <v>307</v>
      </c>
      <c r="J292" s="60">
        <f>SUM(J288:J291)</f>
        <v>515.68399999999997</v>
      </c>
      <c r="K292" s="61" t="s">
        <v>43</v>
      </c>
    </row>
    <row r="293" spans="1:11" hidden="1">
      <c r="A293" s="22"/>
      <c r="B293" s="23"/>
      <c r="C293" s="23"/>
      <c r="D293" s="23"/>
      <c r="E293" s="23"/>
      <c r="F293" s="23"/>
      <c r="G293" s="23"/>
      <c r="H293" s="24"/>
      <c r="I293" s="59"/>
      <c r="J293" s="60"/>
      <c r="K293" s="61"/>
    </row>
    <row r="294" spans="1:11" ht="13.2" hidden="1">
      <c r="A294" s="25"/>
      <c r="B294" s="26"/>
      <c r="C294" s="26"/>
      <c r="D294" s="27" t="s">
        <v>308</v>
      </c>
      <c r="E294" s="26"/>
      <c r="F294" s="28" t="s">
        <v>309</v>
      </c>
      <c r="G294" s="28"/>
      <c r="H294" s="28"/>
      <c r="I294" s="62" t="s">
        <v>307</v>
      </c>
      <c r="J294" s="63">
        <v>515.67999999999995</v>
      </c>
      <c r="K294" s="64" t="s">
        <v>43</v>
      </c>
    </row>
    <row r="295" spans="1:11" ht="13.2" hidden="1">
      <c r="A295" s="29"/>
      <c r="B295" s="30"/>
      <c r="C295" s="30"/>
      <c r="D295" s="31" t="s">
        <v>310</v>
      </c>
      <c r="E295" s="30"/>
      <c r="F295" s="32" t="s">
        <v>309</v>
      </c>
      <c r="G295" s="32"/>
      <c r="H295" s="32"/>
      <c r="I295" s="65" t="s">
        <v>307</v>
      </c>
      <c r="J295" s="66">
        <f>J292-J294</f>
        <v>4.0000000000190994E-3</v>
      </c>
      <c r="K295" s="67" t="str">
        <f>K294</f>
        <v>m²</v>
      </c>
    </row>
    <row r="296" spans="1:11" ht="13.2" hidden="1">
      <c r="A296" s="25"/>
      <c r="B296" s="33"/>
      <c r="C296" s="33"/>
      <c r="D296" s="27" t="s">
        <v>311</v>
      </c>
      <c r="E296" s="33"/>
      <c r="F296" s="28" t="s">
        <v>309</v>
      </c>
      <c r="G296" s="28"/>
      <c r="H296" s="28"/>
      <c r="I296" s="62" t="s">
        <v>307</v>
      </c>
      <c r="J296" s="63">
        <f>J292</f>
        <v>515.68399999999997</v>
      </c>
      <c r="K296" s="64" t="str">
        <f>K295</f>
        <v>m²</v>
      </c>
    </row>
    <row r="297" spans="1:11" ht="13.2" hidden="1">
      <c r="A297" s="43"/>
      <c r="B297" s="44"/>
      <c r="C297" s="44"/>
      <c r="D297" s="45" t="s">
        <v>323</v>
      </c>
      <c r="E297" s="46"/>
      <c r="F297" s="47" t="s">
        <v>309</v>
      </c>
      <c r="G297" s="47"/>
      <c r="H297" s="47"/>
      <c r="I297" s="72" t="s">
        <v>307</v>
      </c>
      <c r="J297" s="73">
        <v>0</v>
      </c>
      <c r="K297" s="74" t="str">
        <f>K296</f>
        <v>m²</v>
      </c>
    </row>
    <row r="298" spans="1:11" ht="13.2" hidden="1">
      <c r="A298" s="43"/>
      <c r="B298" s="44"/>
      <c r="C298" s="44"/>
      <c r="D298" s="48"/>
      <c r="E298" s="44"/>
      <c r="F298" s="49"/>
      <c r="G298" s="49"/>
      <c r="H298" s="49"/>
      <c r="I298" s="75"/>
      <c r="J298" s="76"/>
      <c r="K298" s="77"/>
    </row>
    <row r="299" spans="1:11">
      <c r="A299" s="10" t="s">
        <v>104</v>
      </c>
      <c r="B299" s="729" t="s">
        <v>105</v>
      </c>
      <c r="C299" s="729"/>
      <c r="D299" s="729"/>
      <c r="E299" s="729"/>
      <c r="F299" s="729"/>
      <c r="G299" s="729"/>
      <c r="H299" s="729"/>
      <c r="I299" s="51"/>
      <c r="J299" s="52"/>
      <c r="K299" s="53"/>
    </row>
    <row r="300" spans="1:11">
      <c r="A300" s="50" t="s">
        <v>106</v>
      </c>
      <c r="B300" s="727" t="s">
        <v>107</v>
      </c>
      <c r="C300" s="727"/>
      <c r="D300" s="727"/>
      <c r="E300" s="727"/>
      <c r="F300" s="727"/>
      <c r="G300" s="727"/>
      <c r="H300" s="727"/>
      <c r="I300" s="727"/>
      <c r="J300" s="727"/>
      <c r="K300" s="728"/>
    </row>
    <row r="301" spans="1:11" ht="13.2">
      <c r="A301" s="235"/>
      <c r="B301" s="13"/>
      <c r="C301" s="13"/>
      <c r="D301" s="13"/>
      <c r="E301" s="14"/>
      <c r="F301" s="15"/>
      <c r="G301" s="15" t="s">
        <v>345</v>
      </c>
      <c r="H301" s="15" t="s">
        <v>346</v>
      </c>
      <c r="I301" s="54"/>
      <c r="J301" s="55"/>
      <c r="K301" s="56"/>
    </row>
    <row r="302" spans="1:11">
      <c r="B302" s="16"/>
      <c r="C302" s="17"/>
      <c r="D302" s="79" t="s">
        <v>342</v>
      </c>
      <c r="E302" s="20"/>
      <c r="F302" s="21"/>
      <c r="G302" s="21">
        <v>515.67999999999995</v>
      </c>
      <c r="H302" s="21">
        <v>2</v>
      </c>
      <c r="I302" s="57">
        <v>5</v>
      </c>
      <c r="J302" s="9">
        <f>H302*G302</f>
        <v>1031.3599999999999</v>
      </c>
      <c r="K302" s="78" t="s">
        <v>43</v>
      </c>
    </row>
    <row r="303" spans="1:1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SUM(J302:J302)</f>
        <v>1031.3599999999999</v>
      </c>
      <c r="K303" s="61" t="s">
        <v>43</v>
      </c>
    </row>
    <row r="304" spans="1:1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1031.3599999999999</v>
      </c>
      <c r="K305" s="64" t="s">
        <v>43</v>
      </c>
    </row>
    <row r="306" spans="1:11" ht="13.2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0</v>
      </c>
      <c r="K306" s="67" t="str">
        <f>K305</f>
        <v>m²</v>
      </c>
    </row>
    <row r="307" spans="1:11" ht="13.2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1031.3599999999999</v>
      </c>
      <c r="K307" s="64" t="str">
        <f>K306</f>
        <v>m²</v>
      </c>
    </row>
    <row r="308" spans="1:11" ht="13.2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>
      <c r="A310" s="35" t="s">
        <v>109</v>
      </c>
      <c r="B310" s="747" t="s">
        <v>110</v>
      </c>
      <c r="C310" s="747"/>
      <c r="D310" s="747"/>
      <c r="E310" s="747"/>
      <c r="F310" s="747"/>
      <c r="G310" s="747"/>
      <c r="H310" s="747"/>
      <c r="I310" s="747"/>
      <c r="J310" s="747"/>
      <c r="K310" s="748"/>
    </row>
    <row r="311" spans="1:11" ht="13.8">
      <c r="A311" s="749"/>
      <c r="B311" s="750"/>
      <c r="C311" s="750"/>
      <c r="D311" s="750"/>
      <c r="E311" s="242" t="s">
        <v>375</v>
      </c>
      <c r="F311" s="243"/>
      <c r="G311" s="243" t="s">
        <v>316</v>
      </c>
      <c r="H311" s="243" t="s">
        <v>305</v>
      </c>
      <c r="I311" s="54"/>
      <c r="J311" s="55"/>
      <c r="K311" s="56"/>
    </row>
    <row r="312" spans="1:11">
      <c r="A312" s="189"/>
      <c r="B312" s="190"/>
      <c r="C312" s="191"/>
      <c r="D312" s="247" t="s">
        <v>376</v>
      </c>
      <c r="E312" s="215">
        <v>100</v>
      </c>
      <c r="F312" s="237"/>
      <c r="G312" s="237">
        <v>1.6</v>
      </c>
      <c r="H312" s="237">
        <v>1</v>
      </c>
      <c r="I312" s="194">
        <v>5</v>
      </c>
      <c r="J312" s="246">
        <f>H312*G312*E312</f>
        <v>160</v>
      </c>
      <c r="K312" s="196" t="s">
        <v>43</v>
      </c>
    </row>
    <row r="313" spans="1:11">
      <c r="A313" s="189"/>
      <c r="B313" s="190"/>
      <c r="C313" s="191"/>
      <c r="D313" s="241" t="s">
        <v>383</v>
      </c>
      <c r="E313" s="215"/>
      <c r="F313" s="237">
        <v>17.63</v>
      </c>
      <c r="G313" s="237">
        <v>1.6</v>
      </c>
      <c r="H313" s="237">
        <v>1</v>
      </c>
      <c r="I313" s="194">
        <v>5</v>
      </c>
      <c r="J313" s="237">
        <f t="shared" ref="J313:J345" si="4">F313*G313*H313</f>
        <v>28.207999999999998</v>
      </c>
      <c r="K313" s="196" t="s">
        <v>43</v>
      </c>
    </row>
    <row r="314" spans="1:11">
      <c r="A314" s="189"/>
      <c r="B314" s="190"/>
      <c r="C314" s="191"/>
      <c r="D314" s="238" t="s">
        <v>380</v>
      </c>
      <c r="E314" s="215"/>
      <c r="F314" s="239">
        <v>0.8</v>
      </c>
      <c r="G314" s="239">
        <v>1.6</v>
      </c>
      <c r="H314" s="239">
        <v>-1</v>
      </c>
      <c r="I314" s="194">
        <v>5</v>
      </c>
      <c r="J314" s="251">
        <f t="shared" si="4"/>
        <v>-1.2800000000000002</v>
      </c>
      <c r="K314" s="196" t="s">
        <v>43</v>
      </c>
    </row>
    <row r="315" spans="1:11">
      <c r="A315" s="189"/>
      <c r="B315" s="190"/>
      <c r="C315" s="191"/>
      <c r="D315" s="238" t="s">
        <v>380</v>
      </c>
      <c r="E315" s="215"/>
      <c r="F315" s="239">
        <v>0.65</v>
      </c>
      <c r="G315" s="239">
        <v>2.2400000000000002</v>
      </c>
      <c r="H315" s="239">
        <v>-1</v>
      </c>
      <c r="I315" s="194">
        <v>5</v>
      </c>
      <c r="J315" s="251">
        <f t="shared" si="4"/>
        <v>-1.4560000000000002</v>
      </c>
      <c r="K315" s="196" t="s">
        <v>43</v>
      </c>
    </row>
    <row r="316" spans="1:11">
      <c r="A316" s="189"/>
      <c r="B316" s="190"/>
      <c r="C316" s="191"/>
      <c r="D316" s="238" t="s">
        <v>380</v>
      </c>
      <c r="E316" s="215"/>
      <c r="F316" s="239">
        <v>0.5</v>
      </c>
      <c r="G316" s="239">
        <v>3.43</v>
      </c>
      <c r="H316" s="239">
        <v>-1</v>
      </c>
      <c r="I316" s="194">
        <v>5</v>
      </c>
      <c r="J316" s="251">
        <f t="shared" si="4"/>
        <v>-1.7150000000000001</v>
      </c>
      <c r="K316" s="196" t="s">
        <v>43</v>
      </c>
    </row>
    <row r="317" spans="1:11">
      <c r="A317" s="189"/>
      <c r="B317" s="190"/>
      <c r="C317" s="191"/>
      <c r="D317" s="240" t="s">
        <v>384</v>
      </c>
      <c r="E317" s="215"/>
      <c r="F317" s="237">
        <v>3.43</v>
      </c>
      <c r="G317" s="237">
        <v>1.6</v>
      </c>
      <c r="H317" s="237">
        <v>2</v>
      </c>
      <c r="I317" s="194">
        <v>5</v>
      </c>
      <c r="J317" s="237">
        <f t="shared" si="4"/>
        <v>10.976000000000001</v>
      </c>
      <c r="K317" s="196" t="s">
        <v>43</v>
      </c>
    </row>
    <row r="318" spans="1:11">
      <c r="A318" s="189"/>
      <c r="B318" s="190"/>
      <c r="C318" s="191"/>
      <c r="D318" s="240" t="s">
        <v>384</v>
      </c>
      <c r="E318" s="215"/>
      <c r="F318" s="237">
        <v>2.34</v>
      </c>
      <c r="G318" s="237">
        <v>1.6</v>
      </c>
      <c r="H318" s="237">
        <v>2</v>
      </c>
      <c r="I318" s="194">
        <v>5</v>
      </c>
      <c r="J318" s="237">
        <f t="shared" si="4"/>
        <v>7.4879999999999995</v>
      </c>
      <c r="K318" s="196" t="s">
        <v>43</v>
      </c>
    </row>
    <row r="319" spans="1:11">
      <c r="A319" s="189"/>
      <c r="B319" s="190"/>
      <c r="C319" s="191"/>
      <c r="D319" s="238" t="s">
        <v>380</v>
      </c>
      <c r="E319" s="215"/>
      <c r="F319" s="239">
        <v>0.8</v>
      </c>
      <c r="G319" s="239">
        <v>1.6</v>
      </c>
      <c r="H319" s="239">
        <v>-1</v>
      </c>
      <c r="I319" s="194">
        <v>5</v>
      </c>
      <c r="J319" s="251">
        <f t="shared" si="4"/>
        <v>-1.2800000000000002</v>
      </c>
      <c r="K319" s="196" t="s">
        <v>43</v>
      </c>
    </row>
    <row r="320" spans="1:11">
      <c r="A320" s="189"/>
      <c r="B320" s="190"/>
      <c r="C320" s="191"/>
      <c r="D320" s="240" t="s">
        <v>385</v>
      </c>
      <c r="E320" s="215"/>
      <c r="F320" s="237">
        <v>5.53</v>
      </c>
      <c r="G320" s="237">
        <v>1.6</v>
      </c>
      <c r="H320" s="237">
        <v>2</v>
      </c>
      <c r="I320" s="194">
        <v>5</v>
      </c>
      <c r="J320" s="237">
        <f t="shared" si="4"/>
        <v>17.696000000000002</v>
      </c>
      <c r="K320" s="196" t="s">
        <v>43</v>
      </c>
    </row>
    <row r="321" spans="1:11">
      <c r="A321" s="189"/>
      <c r="B321" s="190"/>
      <c r="C321" s="191"/>
      <c r="D321" s="240" t="s">
        <v>385</v>
      </c>
      <c r="E321" s="215"/>
      <c r="F321" s="237">
        <v>8.18</v>
      </c>
      <c r="G321" s="237">
        <v>1.6</v>
      </c>
      <c r="H321" s="237">
        <v>2</v>
      </c>
      <c r="I321" s="194">
        <v>5</v>
      </c>
      <c r="J321" s="237">
        <f t="shared" si="4"/>
        <v>26.176000000000002</v>
      </c>
      <c r="K321" s="196" t="s">
        <v>43</v>
      </c>
    </row>
    <row r="322" spans="1:11">
      <c r="A322" s="189"/>
      <c r="B322" s="190"/>
      <c r="C322" s="191"/>
      <c r="D322" s="238" t="s">
        <v>380</v>
      </c>
      <c r="E322" s="215"/>
      <c r="F322" s="239">
        <v>2</v>
      </c>
      <c r="G322" s="239">
        <v>0.5</v>
      </c>
      <c r="H322" s="239">
        <v>-2</v>
      </c>
      <c r="I322" s="194">
        <v>5</v>
      </c>
      <c r="J322" s="251">
        <f t="shared" si="4"/>
        <v>-2</v>
      </c>
      <c r="K322" s="196" t="s">
        <v>43</v>
      </c>
    </row>
    <row r="323" spans="1:11">
      <c r="A323" s="189"/>
      <c r="B323" s="190"/>
      <c r="C323" s="191"/>
      <c r="D323" s="238" t="s">
        <v>380</v>
      </c>
      <c r="E323" s="215"/>
      <c r="F323" s="239">
        <v>0.8</v>
      </c>
      <c r="G323" s="239">
        <v>1.6</v>
      </c>
      <c r="H323" s="239">
        <v>-1</v>
      </c>
      <c r="I323" s="194">
        <v>5</v>
      </c>
      <c r="J323" s="244">
        <f t="shared" si="4"/>
        <v>-1.2800000000000002</v>
      </c>
      <c r="K323" s="196" t="s">
        <v>43</v>
      </c>
    </row>
    <row r="324" spans="1:11">
      <c r="A324" s="189"/>
      <c r="B324" s="190"/>
      <c r="C324" s="191"/>
      <c r="D324" s="240" t="s">
        <v>386</v>
      </c>
      <c r="E324" s="215"/>
      <c r="F324" s="237">
        <v>8.06</v>
      </c>
      <c r="G324" s="237">
        <v>1.6</v>
      </c>
      <c r="H324" s="237">
        <v>2</v>
      </c>
      <c r="I324" s="194">
        <v>5</v>
      </c>
      <c r="J324" s="252">
        <f t="shared" si="4"/>
        <v>25.792000000000002</v>
      </c>
      <c r="K324" s="196" t="s">
        <v>43</v>
      </c>
    </row>
    <row r="325" spans="1:11">
      <c r="A325" s="189"/>
      <c r="B325" s="190"/>
      <c r="C325" s="191"/>
      <c r="D325" s="240" t="s">
        <v>386</v>
      </c>
      <c r="E325" s="215"/>
      <c r="F325" s="237">
        <v>5.53</v>
      </c>
      <c r="G325" s="237">
        <v>1.6</v>
      </c>
      <c r="H325" s="237">
        <v>2</v>
      </c>
      <c r="I325" s="194">
        <v>5</v>
      </c>
      <c r="J325" s="252">
        <f t="shared" si="4"/>
        <v>17.696000000000002</v>
      </c>
      <c r="K325" s="196" t="s">
        <v>43</v>
      </c>
    </row>
    <row r="326" spans="1:11">
      <c r="A326" s="189"/>
      <c r="B326" s="190"/>
      <c r="C326" s="191"/>
      <c r="D326" s="238" t="s">
        <v>380</v>
      </c>
      <c r="E326" s="215"/>
      <c r="F326" s="239">
        <v>2</v>
      </c>
      <c r="G326" s="239">
        <v>0.5</v>
      </c>
      <c r="H326" s="239">
        <v>-2</v>
      </c>
      <c r="I326" s="194">
        <v>5</v>
      </c>
      <c r="J326" s="244">
        <f t="shared" si="4"/>
        <v>-2</v>
      </c>
      <c r="K326" s="196" t="s">
        <v>43</v>
      </c>
    </row>
    <row r="327" spans="1:1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44">
        <f t="shared" si="4"/>
        <v>-1.2800000000000002</v>
      </c>
      <c r="K327" s="196" t="s">
        <v>43</v>
      </c>
    </row>
    <row r="328" spans="1:11">
      <c r="A328" s="189"/>
      <c r="B328" s="190"/>
      <c r="C328" s="191"/>
      <c r="D328" s="240" t="s">
        <v>387</v>
      </c>
      <c r="E328" s="215"/>
      <c r="F328" s="237">
        <v>5.21</v>
      </c>
      <c r="G328" s="237">
        <v>1.6</v>
      </c>
      <c r="H328" s="237">
        <v>2</v>
      </c>
      <c r="I328" s="194">
        <v>5</v>
      </c>
      <c r="J328" s="252">
        <f t="shared" si="4"/>
        <v>16.672000000000001</v>
      </c>
      <c r="K328" s="196" t="s">
        <v>43</v>
      </c>
    </row>
    <row r="329" spans="1:11">
      <c r="A329" s="189"/>
      <c r="B329" s="190"/>
      <c r="C329" s="191"/>
      <c r="D329" s="240" t="s">
        <v>387</v>
      </c>
      <c r="E329" s="215"/>
      <c r="F329" s="237">
        <v>7.8</v>
      </c>
      <c r="G329" s="237">
        <v>1.6</v>
      </c>
      <c r="H329" s="237">
        <v>2</v>
      </c>
      <c r="I329" s="194">
        <v>5</v>
      </c>
      <c r="J329" s="252">
        <f t="shared" si="4"/>
        <v>24.96</v>
      </c>
      <c r="K329" s="196" t="s">
        <v>43</v>
      </c>
    </row>
    <row r="330" spans="1:11">
      <c r="A330" s="189"/>
      <c r="B330" s="190"/>
      <c r="C330" s="191"/>
      <c r="D330" s="238" t="s">
        <v>380</v>
      </c>
      <c r="E330" s="215"/>
      <c r="F330" s="239">
        <v>2</v>
      </c>
      <c r="G330" s="239">
        <v>0.5</v>
      </c>
      <c r="H330" s="239">
        <v>-2</v>
      </c>
      <c r="I330" s="194">
        <v>5</v>
      </c>
      <c r="J330" s="244">
        <f t="shared" si="4"/>
        <v>-2</v>
      </c>
      <c r="K330" s="196" t="s">
        <v>43</v>
      </c>
    </row>
    <row r="331" spans="1:11">
      <c r="A331" s="189"/>
      <c r="B331" s="190"/>
      <c r="C331" s="191"/>
      <c r="D331" s="238" t="s">
        <v>380</v>
      </c>
      <c r="E331" s="215"/>
      <c r="F331" s="239">
        <v>0.8</v>
      </c>
      <c r="G331" s="239">
        <v>1.6</v>
      </c>
      <c r="H331" s="239">
        <v>-1</v>
      </c>
      <c r="I331" s="194">
        <v>5</v>
      </c>
      <c r="J331" s="244">
        <f t="shared" si="4"/>
        <v>-1.2800000000000002</v>
      </c>
      <c r="K331" s="196" t="s">
        <v>43</v>
      </c>
    </row>
    <row r="332" spans="1:11">
      <c r="A332" s="189"/>
      <c r="B332" s="190"/>
      <c r="C332" s="191"/>
      <c r="D332" s="240" t="s">
        <v>388</v>
      </c>
      <c r="E332" s="215"/>
      <c r="F332" s="237">
        <v>2.87</v>
      </c>
      <c r="G332" s="237">
        <v>1.6</v>
      </c>
      <c r="H332" s="237">
        <v>2</v>
      </c>
      <c r="I332" s="194">
        <v>5</v>
      </c>
      <c r="J332" s="252">
        <f t="shared" si="4"/>
        <v>9.1840000000000011</v>
      </c>
      <c r="K332" s="196" t="s">
        <v>43</v>
      </c>
    </row>
    <row r="333" spans="1:11">
      <c r="A333" s="189"/>
      <c r="B333" s="190"/>
      <c r="C333" s="191"/>
      <c r="D333" s="240" t="s">
        <v>388</v>
      </c>
      <c r="E333" s="215"/>
      <c r="F333" s="237">
        <v>1.37</v>
      </c>
      <c r="G333" s="237">
        <v>1.6</v>
      </c>
      <c r="H333" s="237">
        <v>2</v>
      </c>
      <c r="I333" s="194">
        <v>5</v>
      </c>
      <c r="J333" s="252">
        <f t="shared" si="4"/>
        <v>4.3840000000000003</v>
      </c>
      <c r="K333" s="196" t="s">
        <v>43</v>
      </c>
    </row>
    <row r="334" spans="1:11">
      <c r="A334" s="189"/>
      <c r="B334" s="190"/>
      <c r="C334" s="191"/>
      <c r="D334" s="240" t="s">
        <v>389</v>
      </c>
      <c r="E334" s="215"/>
      <c r="F334" s="237">
        <v>7.63</v>
      </c>
      <c r="G334" s="237">
        <v>1.6</v>
      </c>
      <c r="H334" s="237">
        <v>2</v>
      </c>
      <c r="I334" s="194">
        <v>5</v>
      </c>
      <c r="J334" s="252">
        <f t="shared" si="4"/>
        <v>24.416</v>
      </c>
      <c r="K334" s="196" t="s">
        <v>43</v>
      </c>
    </row>
    <row r="335" spans="1:11">
      <c r="A335" s="189"/>
      <c r="B335" s="190"/>
      <c r="C335" s="191"/>
      <c r="D335" s="240" t="s">
        <v>389</v>
      </c>
      <c r="E335" s="215"/>
      <c r="F335" s="237">
        <v>5.61</v>
      </c>
      <c r="G335" s="237">
        <v>1.6</v>
      </c>
      <c r="H335" s="237">
        <v>2</v>
      </c>
      <c r="I335" s="194">
        <v>5</v>
      </c>
      <c r="J335" s="252">
        <f t="shared" si="4"/>
        <v>17.952000000000002</v>
      </c>
      <c r="K335" s="196" t="s">
        <v>43</v>
      </c>
    </row>
    <row r="336" spans="1:11">
      <c r="A336" s="189"/>
      <c r="B336" s="190"/>
      <c r="C336" s="191"/>
      <c r="D336" s="238" t="s">
        <v>380</v>
      </c>
      <c r="E336" s="215"/>
      <c r="F336" s="239">
        <v>2</v>
      </c>
      <c r="G336" s="239">
        <v>0.5</v>
      </c>
      <c r="H336" s="239">
        <v>-2</v>
      </c>
      <c r="I336" s="194">
        <v>5</v>
      </c>
      <c r="J336" s="244">
        <f t="shared" si="4"/>
        <v>-2</v>
      </c>
      <c r="K336" s="196" t="s">
        <v>43</v>
      </c>
    </row>
    <row r="337" spans="1:11">
      <c r="A337" s="189"/>
      <c r="B337" s="190"/>
      <c r="C337" s="191"/>
      <c r="D337" s="238" t="s">
        <v>380</v>
      </c>
      <c r="E337" s="215"/>
      <c r="F337" s="239">
        <v>0.8</v>
      </c>
      <c r="G337" s="239">
        <v>1.6</v>
      </c>
      <c r="H337" s="239">
        <v>-1</v>
      </c>
      <c r="I337" s="194">
        <v>5</v>
      </c>
      <c r="J337" s="244">
        <f t="shared" si="4"/>
        <v>-1.2800000000000002</v>
      </c>
      <c r="K337" s="196" t="s">
        <v>43</v>
      </c>
    </row>
    <row r="338" spans="1:11">
      <c r="A338" s="189"/>
      <c r="B338" s="190"/>
      <c r="C338" s="191"/>
      <c r="D338" s="240" t="s">
        <v>390</v>
      </c>
      <c r="E338" s="215"/>
      <c r="F338" s="237">
        <v>8.06</v>
      </c>
      <c r="G338" s="237">
        <v>1.6</v>
      </c>
      <c r="H338" s="237">
        <v>2</v>
      </c>
      <c r="I338" s="194">
        <v>5</v>
      </c>
      <c r="J338" s="252">
        <f t="shared" si="4"/>
        <v>25.792000000000002</v>
      </c>
      <c r="K338" s="196" t="s">
        <v>43</v>
      </c>
    </row>
    <row r="339" spans="1:11">
      <c r="A339" s="189"/>
      <c r="B339" s="190"/>
      <c r="C339" s="191"/>
      <c r="D339" s="240" t="s">
        <v>390</v>
      </c>
      <c r="E339" s="215"/>
      <c r="F339" s="237">
        <v>5.61</v>
      </c>
      <c r="G339" s="237">
        <v>1.6</v>
      </c>
      <c r="H339" s="237">
        <v>2</v>
      </c>
      <c r="I339" s="194">
        <v>5</v>
      </c>
      <c r="J339" s="252">
        <f t="shared" si="4"/>
        <v>17.952000000000002</v>
      </c>
      <c r="K339" s="196" t="s">
        <v>43</v>
      </c>
    </row>
    <row r="340" spans="1:11">
      <c r="A340" s="189"/>
      <c r="B340" s="190"/>
      <c r="C340" s="191"/>
      <c r="D340" s="238" t="s">
        <v>380</v>
      </c>
      <c r="E340" s="215"/>
      <c r="F340" s="239">
        <v>2</v>
      </c>
      <c r="G340" s="239">
        <v>0.5</v>
      </c>
      <c r="H340" s="239">
        <v>-2</v>
      </c>
      <c r="I340" s="194">
        <v>5</v>
      </c>
      <c r="J340" s="244">
        <f t="shared" si="4"/>
        <v>-2</v>
      </c>
      <c r="K340" s="196" t="s">
        <v>43</v>
      </c>
    </row>
    <row r="341" spans="1:11">
      <c r="A341" s="189"/>
      <c r="B341" s="190"/>
      <c r="C341" s="191"/>
      <c r="D341" s="238" t="s">
        <v>380</v>
      </c>
      <c r="E341" s="215"/>
      <c r="F341" s="239">
        <v>0.8</v>
      </c>
      <c r="G341" s="239">
        <v>1.6</v>
      </c>
      <c r="H341" s="239">
        <v>-1</v>
      </c>
      <c r="I341" s="194">
        <v>5</v>
      </c>
      <c r="J341" s="244">
        <f t="shared" si="4"/>
        <v>-1.2800000000000002</v>
      </c>
      <c r="K341" s="196" t="s">
        <v>43</v>
      </c>
    </row>
    <row r="342" spans="1:11">
      <c r="A342" s="189"/>
      <c r="B342" s="190"/>
      <c r="C342" s="191"/>
      <c r="D342" s="240" t="s">
        <v>391</v>
      </c>
      <c r="E342" s="215"/>
      <c r="F342" s="237">
        <v>5.81</v>
      </c>
      <c r="G342" s="237">
        <v>1.6</v>
      </c>
      <c r="H342" s="237">
        <v>2</v>
      </c>
      <c r="I342" s="194">
        <v>5</v>
      </c>
      <c r="J342" s="252">
        <f t="shared" si="4"/>
        <v>18.591999999999999</v>
      </c>
      <c r="K342" s="196" t="s">
        <v>43</v>
      </c>
    </row>
    <row r="343" spans="1:11">
      <c r="A343" s="189"/>
      <c r="B343" s="190"/>
      <c r="C343" s="191"/>
      <c r="D343" s="240" t="s">
        <v>391</v>
      </c>
      <c r="E343" s="215"/>
      <c r="F343" s="237">
        <v>5.93</v>
      </c>
      <c r="G343" s="237">
        <v>1.6</v>
      </c>
      <c r="H343" s="237">
        <v>2</v>
      </c>
      <c r="I343" s="194">
        <v>5</v>
      </c>
      <c r="J343" s="252">
        <f t="shared" si="4"/>
        <v>18.975999999999999</v>
      </c>
      <c r="K343" s="196" t="s">
        <v>43</v>
      </c>
    </row>
    <row r="344" spans="1:11">
      <c r="A344" s="189"/>
      <c r="B344" s="190"/>
      <c r="C344" s="191"/>
      <c r="D344" s="238" t="s">
        <v>380</v>
      </c>
      <c r="E344" s="215"/>
      <c r="F344" s="239"/>
      <c r="G344" s="239"/>
      <c r="H344" s="239"/>
      <c r="I344" s="194">
        <v>5</v>
      </c>
      <c r="J344" s="244">
        <v>-1.2</v>
      </c>
      <c r="K344" s="196" t="s">
        <v>43</v>
      </c>
    </row>
    <row r="345" spans="1:11">
      <c r="A345" s="189"/>
      <c r="B345" s="190"/>
      <c r="C345" s="191"/>
      <c r="D345" s="238" t="s">
        <v>380</v>
      </c>
      <c r="E345" s="215"/>
      <c r="F345" s="239">
        <v>0.8</v>
      </c>
      <c r="G345" s="239">
        <v>1.6</v>
      </c>
      <c r="H345" s="239">
        <v>-2</v>
      </c>
      <c r="I345" s="194">
        <v>5</v>
      </c>
      <c r="J345" s="244">
        <f t="shared" si="4"/>
        <v>-2.5600000000000005</v>
      </c>
      <c r="K345" s="196" t="s">
        <v>43</v>
      </c>
    </row>
    <row r="346" spans="1:11">
      <c r="A346" s="189"/>
      <c r="B346" s="190"/>
      <c r="C346" s="191"/>
      <c r="D346" s="240" t="s">
        <v>392</v>
      </c>
      <c r="E346" s="248"/>
      <c r="F346" s="249">
        <v>5.5</v>
      </c>
      <c r="G346" s="249">
        <v>2.8</v>
      </c>
      <c r="H346" s="249">
        <v>4</v>
      </c>
      <c r="I346" s="194">
        <v>5</v>
      </c>
      <c r="J346" s="252">
        <f>H346*G346*F346</f>
        <v>61.599999999999994</v>
      </c>
      <c r="K346" s="196" t="s">
        <v>43</v>
      </c>
    </row>
    <row r="347" spans="1:11">
      <c r="A347" s="189"/>
      <c r="B347" s="190"/>
      <c r="C347" s="191"/>
      <c r="D347" s="240" t="s">
        <v>394</v>
      </c>
      <c r="E347" s="248"/>
      <c r="F347" s="249">
        <v>21.8</v>
      </c>
      <c r="G347" s="249">
        <v>2.7</v>
      </c>
      <c r="H347" s="249">
        <v>2</v>
      </c>
      <c r="I347" s="194">
        <v>5</v>
      </c>
      <c r="J347" s="252">
        <f>H347*G347*F347</f>
        <v>117.72000000000001</v>
      </c>
      <c r="K347" s="196" t="s">
        <v>43</v>
      </c>
    </row>
    <row r="348" spans="1:11">
      <c r="A348" s="189"/>
      <c r="B348" s="190"/>
      <c r="C348" s="191"/>
      <c r="D348" s="238" t="s">
        <v>380</v>
      </c>
      <c r="E348" s="215"/>
      <c r="F348" s="239">
        <v>0.8</v>
      </c>
      <c r="G348" s="239">
        <v>2.1</v>
      </c>
      <c r="H348" s="239">
        <v>-3</v>
      </c>
      <c r="I348" s="194">
        <v>5</v>
      </c>
      <c r="J348" s="244">
        <f t="shared" ref="J348" si="5">F348*G348*H348</f>
        <v>-5.0400000000000009</v>
      </c>
      <c r="K348" s="196" t="s">
        <v>43</v>
      </c>
    </row>
    <row r="349" spans="1:11">
      <c r="A349" s="189"/>
      <c r="B349" s="190"/>
      <c r="C349" s="191"/>
      <c r="D349" s="240" t="s">
        <v>394</v>
      </c>
      <c r="E349" s="248"/>
      <c r="F349" s="249">
        <v>8.6999999999999993</v>
      </c>
      <c r="G349" s="249">
        <v>2.7</v>
      </c>
      <c r="H349" s="249">
        <v>2</v>
      </c>
      <c r="I349" s="194">
        <v>5</v>
      </c>
      <c r="J349" s="252">
        <f>H349*G349*F349</f>
        <v>46.98</v>
      </c>
      <c r="K349" s="196" t="s">
        <v>43</v>
      </c>
    </row>
    <row r="350" spans="1:11">
      <c r="A350" s="189"/>
      <c r="B350" s="190"/>
      <c r="C350" s="191"/>
      <c r="D350" s="238" t="s">
        <v>380</v>
      </c>
      <c r="E350" s="215"/>
      <c r="F350" s="239">
        <v>0.8</v>
      </c>
      <c r="G350" s="239">
        <v>2.1</v>
      </c>
      <c r="H350" s="239">
        <v>-2</v>
      </c>
      <c r="I350" s="194">
        <v>5</v>
      </c>
      <c r="J350" s="244">
        <f t="shared" ref="J350:J352" si="6">F350*G350*H350</f>
        <v>-3.3600000000000003</v>
      </c>
      <c r="K350" s="196" t="s">
        <v>43</v>
      </c>
    </row>
    <row r="351" spans="1:11">
      <c r="A351" s="189"/>
      <c r="B351" s="190"/>
      <c r="C351" s="191"/>
      <c r="D351" s="240" t="s">
        <v>393</v>
      </c>
      <c r="E351" s="248"/>
      <c r="F351" s="249">
        <v>8.6999999999999993</v>
      </c>
      <c r="G351" s="249">
        <v>2.7</v>
      </c>
      <c r="H351" s="249">
        <v>2</v>
      </c>
      <c r="I351" s="194">
        <v>5</v>
      </c>
      <c r="J351" s="252">
        <f t="shared" si="6"/>
        <v>46.98</v>
      </c>
      <c r="K351" s="196" t="s">
        <v>43</v>
      </c>
    </row>
    <row r="352" spans="1:11">
      <c r="A352" s="189"/>
      <c r="B352" s="190"/>
      <c r="C352" s="191"/>
      <c r="D352" s="240" t="s">
        <v>393</v>
      </c>
      <c r="E352" s="248"/>
      <c r="F352" s="249">
        <v>5.5</v>
      </c>
      <c r="G352" s="249">
        <v>2.8</v>
      </c>
      <c r="H352" s="249">
        <v>2</v>
      </c>
      <c r="I352" s="194">
        <v>5</v>
      </c>
      <c r="J352" s="252">
        <f t="shared" si="6"/>
        <v>30.799999999999997</v>
      </c>
      <c r="K352" s="196" t="s">
        <v>43</v>
      </c>
    </row>
    <row r="353" spans="1:11">
      <c r="A353" s="189"/>
      <c r="B353" s="190"/>
      <c r="C353" s="191"/>
      <c r="D353" s="238" t="s">
        <v>380</v>
      </c>
      <c r="E353" s="215"/>
      <c r="F353" s="239">
        <v>0.8</v>
      </c>
      <c r="G353" s="239">
        <v>2.1</v>
      </c>
      <c r="H353" s="239">
        <v>-1</v>
      </c>
      <c r="I353" s="194">
        <v>5</v>
      </c>
      <c r="J353" s="244">
        <f>H353*G353*F353</f>
        <v>-1.6800000000000002</v>
      </c>
      <c r="K353" s="196" t="s">
        <v>43</v>
      </c>
    </row>
    <row r="354" spans="1:11">
      <c r="A354" s="189"/>
      <c r="B354" s="190"/>
      <c r="C354" s="191"/>
      <c r="D354" s="238" t="s">
        <v>380</v>
      </c>
      <c r="E354" s="215"/>
      <c r="F354" s="239">
        <v>2</v>
      </c>
      <c r="G354" s="239">
        <v>1</v>
      </c>
      <c r="H354" s="239">
        <v>-2</v>
      </c>
      <c r="I354" s="194">
        <v>5</v>
      </c>
      <c r="J354" s="244">
        <f>H354*G354*F354</f>
        <v>-4</v>
      </c>
      <c r="K354" s="196" t="s">
        <v>43</v>
      </c>
    </row>
    <row r="355" spans="1:11">
      <c r="A355" s="189"/>
      <c r="B355" s="190"/>
      <c r="C355" s="191"/>
      <c r="D355" s="240" t="s">
        <v>408</v>
      </c>
      <c r="E355" s="248"/>
      <c r="F355" s="249">
        <v>8.6999999999999993</v>
      </c>
      <c r="G355" s="249">
        <v>2.7</v>
      </c>
      <c r="H355" s="249">
        <v>2</v>
      </c>
      <c r="I355" s="194">
        <v>5</v>
      </c>
      <c r="J355" s="252">
        <f t="shared" ref="J355:J356" si="7">F355*G355*H355</f>
        <v>46.98</v>
      </c>
      <c r="K355" s="196" t="s">
        <v>43</v>
      </c>
    </row>
    <row r="356" spans="1:11">
      <c r="A356" s="189"/>
      <c r="B356" s="190"/>
      <c r="C356" s="191"/>
      <c r="D356" s="240" t="s">
        <v>408</v>
      </c>
      <c r="E356" s="248"/>
      <c r="F356" s="249">
        <v>5.5</v>
      </c>
      <c r="G356" s="249">
        <v>2.8</v>
      </c>
      <c r="H356" s="249">
        <v>2</v>
      </c>
      <c r="I356" s="194">
        <v>5</v>
      </c>
      <c r="J356" s="252">
        <f t="shared" si="7"/>
        <v>30.799999999999997</v>
      </c>
      <c r="K356" s="196" t="s">
        <v>43</v>
      </c>
    </row>
    <row r="357" spans="1:11">
      <c r="A357" s="189"/>
      <c r="B357" s="190"/>
      <c r="C357" s="191"/>
      <c r="D357" s="238" t="s">
        <v>380</v>
      </c>
      <c r="E357" s="215"/>
      <c r="F357" s="239">
        <v>0.8</v>
      </c>
      <c r="G357" s="239">
        <v>2.1</v>
      </c>
      <c r="H357" s="239">
        <v>-1</v>
      </c>
      <c r="I357" s="194">
        <v>5</v>
      </c>
      <c r="J357" s="244">
        <f>H357*G357*F357</f>
        <v>-1.6800000000000002</v>
      </c>
      <c r="K357" s="196" t="s">
        <v>43</v>
      </c>
    </row>
    <row r="358" spans="1:11">
      <c r="A358" s="189"/>
      <c r="B358" s="190"/>
      <c r="C358" s="191"/>
      <c r="D358" s="238" t="s">
        <v>380</v>
      </c>
      <c r="E358" s="215"/>
      <c r="F358" s="239">
        <v>2</v>
      </c>
      <c r="G358" s="239">
        <v>1</v>
      </c>
      <c r="H358" s="239">
        <v>-2</v>
      </c>
      <c r="I358" s="194">
        <v>5</v>
      </c>
      <c r="J358" s="244">
        <f>H358*G358*F358</f>
        <v>-4</v>
      </c>
      <c r="K358" s="196" t="s">
        <v>43</v>
      </c>
    </row>
    <row r="359" spans="1:11">
      <c r="A359" s="189"/>
      <c r="B359" s="190"/>
      <c r="C359" s="191"/>
      <c r="D359" s="240" t="s">
        <v>409</v>
      </c>
      <c r="E359" s="248"/>
      <c r="F359" s="249">
        <v>8.6999999999999993</v>
      </c>
      <c r="G359" s="249">
        <v>2.7</v>
      </c>
      <c r="H359" s="249">
        <v>2</v>
      </c>
      <c r="I359" s="194">
        <v>5</v>
      </c>
      <c r="J359" s="252">
        <f t="shared" ref="J359:J360" si="8">F359*G359*H359</f>
        <v>46.98</v>
      </c>
      <c r="K359" s="196" t="s">
        <v>43</v>
      </c>
    </row>
    <row r="360" spans="1:11">
      <c r="A360" s="189"/>
      <c r="B360" s="190"/>
      <c r="C360" s="191"/>
      <c r="D360" s="240" t="s">
        <v>409</v>
      </c>
      <c r="E360" s="248"/>
      <c r="F360" s="249">
        <v>5.5</v>
      </c>
      <c r="G360" s="249">
        <v>2.8</v>
      </c>
      <c r="H360" s="249">
        <v>2</v>
      </c>
      <c r="I360" s="194">
        <v>5</v>
      </c>
      <c r="J360" s="252">
        <f t="shared" si="8"/>
        <v>30.799999999999997</v>
      </c>
      <c r="K360" s="196" t="s">
        <v>43</v>
      </c>
    </row>
    <row r="361" spans="1:1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-1</v>
      </c>
      <c r="I361" s="194">
        <v>5</v>
      </c>
      <c r="J361" s="244">
        <f>H361*G361*F361</f>
        <v>-1.6800000000000002</v>
      </c>
      <c r="K361" s="196" t="s">
        <v>43</v>
      </c>
    </row>
    <row r="362" spans="1:11">
      <c r="A362" s="189"/>
      <c r="B362" s="190"/>
      <c r="C362" s="191"/>
      <c r="D362" s="238" t="s">
        <v>380</v>
      </c>
      <c r="E362" s="215"/>
      <c r="F362" s="239">
        <v>2</v>
      </c>
      <c r="G362" s="239">
        <v>1</v>
      </c>
      <c r="H362" s="239">
        <v>-2</v>
      </c>
      <c r="I362" s="194">
        <v>5</v>
      </c>
      <c r="J362" s="244">
        <f>H362*G362*F362</f>
        <v>-4</v>
      </c>
      <c r="K362" s="196" t="s">
        <v>43</v>
      </c>
    </row>
    <row r="363" spans="1:11">
      <c r="A363" s="189"/>
      <c r="B363" s="190"/>
      <c r="C363" s="191"/>
      <c r="D363" s="240" t="s">
        <v>410</v>
      </c>
      <c r="E363" s="248"/>
      <c r="F363" s="249">
        <v>8.6999999999999993</v>
      </c>
      <c r="G363" s="249">
        <v>2.7</v>
      </c>
      <c r="H363" s="249">
        <v>2</v>
      </c>
      <c r="I363" s="194">
        <v>5</v>
      </c>
      <c r="J363" s="252">
        <f t="shared" ref="J363:J364" si="9">F363*G363*H363</f>
        <v>46.98</v>
      </c>
      <c r="K363" s="196" t="s">
        <v>43</v>
      </c>
    </row>
    <row r="364" spans="1:11">
      <c r="A364" s="189"/>
      <c r="B364" s="190"/>
      <c r="C364" s="191"/>
      <c r="D364" s="240" t="s">
        <v>410</v>
      </c>
      <c r="E364" s="248"/>
      <c r="F364" s="249">
        <v>5.5</v>
      </c>
      <c r="G364" s="249">
        <v>2.8</v>
      </c>
      <c r="H364" s="249">
        <v>2</v>
      </c>
      <c r="I364" s="194">
        <v>5</v>
      </c>
      <c r="J364" s="252">
        <f t="shared" si="9"/>
        <v>30.799999999999997</v>
      </c>
      <c r="K364" s="196" t="s">
        <v>43</v>
      </c>
    </row>
    <row r="365" spans="1:11">
      <c r="A365" s="189"/>
      <c r="B365" s="190"/>
      <c r="C365" s="191"/>
      <c r="D365" s="238" t="s">
        <v>380</v>
      </c>
      <c r="E365" s="215"/>
      <c r="F365" s="239">
        <v>0.8</v>
      </c>
      <c r="G365" s="239">
        <v>2.1</v>
      </c>
      <c r="H365" s="239">
        <v>-1</v>
      </c>
      <c r="I365" s="194">
        <v>5</v>
      </c>
      <c r="J365" s="244">
        <f t="shared" ref="J365:J370" si="10">H365*G365*F365</f>
        <v>-1.6800000000000002</v>
      </c>
      <c r="K365" s="196" t="s">
        <v>43</v>
      </c>
    </row>
    <row r="366" spans="1:11">
      <c r="A366" s="189"/>
      <c r="B366" s="190"/>
      <c r="C366" s="191"/>
      <c r="D366" s="238" t="s">
        <v>380</v>
      </c>
      <c r="E366" s="215"/>
      <c r="F366" s="239">
        <v>2</v>
      </c>
      <c r="G366" s="239">
        <v>1</v>
      </c>
      <c r="H366" s="239">
        <v>-2</v>
      </c>
      <c r="I366" s="194">
        <v>5</v>
      </c>
      <c r="J366" s="244">
        <f t="shared" si="10"/>
        <v>-4</v>
      </c>
      <c r="K366" s="196" t="s">
        <v>43</v>
      </c>
    </row>
    <row r="367" spans="1:11" s="197" customFormat="1">
      <c r="A367" s="189"/>
      <c r="B367" s="190"/>
      <c r="C367" s="191"/>
      <c r="D367" s="240" t="s">
        <v>411</v>
      </c>
      <c r="E367" s="215"/>
      <c r="F367" s="249">
        <v>12.86</v>
      </c>
      <c r="G367" s="249">
        <v>3</v>
      </c>
      <c r="H367" s="249">
        <v>2</v>
      </c>
      <c r="I367" s="194"/>
      <c r="J367" s="262">
        <f t="shared" si="10"/>
        <v>77.16</v>
      </c>
      <c r="K367" s="196" t="s">
        <v>43</v>
      </c>
    </row>
    <row r="368" spans="1:11">
      <c r="A368" s="189"/>
      <c r="B368" s="190"/>
      <c r="C368" s="191"/>
      <c r="D368" s="238" t="s">
        <v>380</v>
      </c>
      <c r="E368" s="215"/>
      <c r="F368" s="239">
        <v>1.7</v>
      </c>
      <c r="G368" s="239">
        <v>1</v>
      </c>
      <c r="H368" s="239">
        <v>-2</v>
      </c>
      <c r="I368" s="194"/>
      <c r="J368" s="244">
        <f t="shared" si="10"/>
        <v>-3.4</v>
      </c>
      <c r="K368" s="196" t="s">
        <v>43</v>
      </c>
    </row>
    <row r="369" spans="1:11" s="197" customFormat="1">
      <c r="A369" s="189"/>
      <c r="B369" s="190"/>
      <c r="C369" s="191"/>
      <c r="D369" s="240" t="s">
        <v>411</v>
      </c>
      <c r="E369" s="215"/>
      <c r="F369" s="249">
        <v>28.9</v>
      </c>
      <c r="G369" s="249">
        <v>3</v>
      </c>
      <c r="H369" s="249">
        <v>2</v>
      </c>
      <c r="I369" s="194"/>
      <c r="J369" s="262">
        <f t="shared" si="10"/>
        <v>173.39999999999998</v>
      </c>
      <c r="K369" s="196" t="s">
        <v>43</v>
      </c>
    </row>
    <row r="370" spans="1:11">
      <c r="A370" s="189"/>
      <c r="B370" s="190"/>
      <c r="C370" s="191"/>
      <c r="D370" s="238" t="s">
        <v>380</v>
      </c>
      <c r="E370" s="215"/>
      <c r="F370" s="239">
        <v>2</v>
      </c>
      <c r="G370" s="239">
        <v>1</v>
      </c>
      <c r="H370" s="239">
        <v>-6</v>
      </c>
      <c r="I370" s="194"/>
      <c r="J370" s="244">
        <f t="shared" si="10"/>
        <v>-12</v>
      </c>
      <c r="K370" s="196" t="s">
        <v>43</v>
      </c>
    </row>
    <row r="371" spans="1:11">
      <c r="A371" s="22"/>
      <c r="B371" s="23"/>
      <c r="C371" s="23"/>
      <c r="D371" s="23"/>
      <c r="E371" s="23"/>
      <c r="F371" s="23"/>
      <c r="G371" s="23"/>
      <c r="H371" s="24" t="s">
        <v>306</v>
      </c>
      <c r="I371" s="59" t="s">
        <v>307</v>
      </c>
      <c r="J371" s="60">
        <f>SUM(J312:J370)</f>
        <v>1188.4810000000002</v>
      </c>
      <c r="K371" s="61" t="s">
        <v>43</v>
      </c>
    </row>
    <row r="372" spans="1:11">
      <c r="A372" s="22"/>
      <c r="B372" s="23"/>
      <c r="C372" s="23"/>
      <c r="D372" s="23"/>
      <c r="E372" s="23"/>
      <c r="F372" s="23"/>
      <c r="G372" s="23"/>
      <c r="H372" s="24"/>
      <c r="I372" s="59"/>
      <c r="J372" s="60"/>
      <c r="K372" s="61"/>
    </row>
    <row r="373" spans="1:11" ht="13.2">
      <c r="A373" s="25"/>
      <c r="B373" s="26"/>
      <c r="C373" s="26"/>
      <c r="D373" s="27" t="s">
        <v>308</v>
      </c>
      <c r="E373" s="26"/>
      <c r="F373" s="28" t="s">
        <v>309</v>
      </c>
      <c r="G373" s="28"/>
      <c r="H373" s="28"/>
      <c r="I373" s="62" t="s">
        <v>307</v>
      </c>
      <c r="J373" s="63">
        <v>702.13</v>
      </c>
      <c r="K373" s="64" t="s">
        <v>43</v>
      </c>
    </row>
    <row r="374" spans="1:11" ht="13.2">
      <c r="A374" s="29"/>
      <c r="B374" s="30"/>
      <c r="C374" s="30"/>
      <c r="D374" s="31" t="s">
        <v>310</v>
      </c>
      <c r="E374" s="30"/>
      <c r="F374" s="32" t="s">
        <v>309</v>
      </c>
      <c r="G374" s="32"/>
      <c r="H374" s="32"/>
      <c r="I374" s="65" t="s">
        <v>307</v>
      </c>
      <c r="J374" s="66">
        <f>J371-J373</f>
        <v>486.35100000000023</v>
      </c>
      <c r="K374" s="67" t="str">
        <f>K373</f>
        <v>m²</v>
      </c>
    </row>
    <row r="375" spans="1:11" ht="13.2">
      <c r="A375" s="25"/>
      <c r="B375" s="33"/>
      <c r="C375" s="33"/>
      <c r="D375" s="27" t="s">
        <v>311</v>
      </c>
      <c r="E375" s="33"/>
      <c r="F375" s="28" t="s">
        <v>309</v>
      </c>
      <c r="G375" s="28"/>
      <c r="H375" s="28"/>
      <c r="I375" s="62" t="s">
        <v>307</v>
      </c>
      <c r="J375" s="63">
        <f>J371</f>
        <v>1188.4810000000002</v>
      </c>
      <c r="K375" s="64" t="str">
        <f>K374</f>
        <v>m²</v>
      </c>
    </row>
    <row r="376" spans="1:11" ht="13.2">
      <c r="A376" s="43"/>
      <c r="B376" s="44"/>
      <c r="C376" s="44"/>
      <c r="D376" s="45" t="s">
        <v>323</v>
      </c>
      <c r="E376" s="46"/>
      <c r="F376" s="47" t="s">
        <v>309</v>
      </c>
      <c r="G376" s="47"/>
      <c r="H376" s="47"/>
      <c r="I376" s="72" t="s">
        <v>307</v>
      </c>
      <c r="J376" s="73">
        <v>0</v>
      </c>
      <c r="K376" s="74" t="str">
        <f>K375</f>
        <v>m²</v>
      </c>
    </row>
    <row r="377" spans="1:11" ht="13.2">
      <c r="A377" s="43"/>
      <c r="B377" s="44"/>
      <c r="C377" s="44"/>
      <c r="D377" s="48"/>
      <c r="E377" s="44"/>
      <c r="F377" s="49"/>
      <c r="G377" s="49"/>
      <c r="H377" s="49"/>
      <c r="I377" s="75"/>
      <c r="J377" s="76"/>
      <c r="K377" s="77"/>
    </row>
    <row r="378" spans="1:11">
      <c r="A378" s="82" t="s">
        <v>112</v>
      </c>
      <c r="B378" s="745" t="s">
        <v>113</v>
      </c>
      <c r="C378" s="745"/>
      <c r="D378" s="745"/>
      <c r="E378" s="745"/>
      <c r="F378" s="745"/>
      <c r="G378" s="745"/>
      <c r="H378" s="745"/>
      <c r="I378" s="745"/>
      <c r="J378" s="745"/>
      <c r="K378" s="746"/>
    </row>
    <row r="379" spans="1:11" ht="13.2">
      <c r="A379" s="235"/>
      <c r="B379" s="13"/>
      <c r="C379" s="13"/>
      <c r="D379" s="13"/>
      <c r="E379" s="14" t="s">
        <v>375</v>
      </c>
      <c r="F379" s="15"/>
      <c r="G379" s="15" t="s">
        <v>316</v>
      </c>
      <c r="H379" s="15" t="s">
        <v>305</v>
      </c>
      <c r="I379" s="54"/>
      <c r="J379" s="55"/>
      <c r="K379" s="56"/>
    </row>
    <row r="380" spans="1:11">
      <c r="A380" s="189"/>
      <c r="B380" s="190"/>
      <c r="C380" s="191"/>
      <c r="D380" s="236" t="s">
        <v>379</v>
      </c>
      <c r="E380" s="215"/>
      <c r="F380" s="237">
        <v>6.23</v>
      </c>
      <c r="G380" s="237">
        <v>2.2999999999999998</v>
      </c>
      <c r="H380" s="237">
        <v>2</v>
      </c>
      <c r="I380" s="194">
        <v>5</v>
      </c>
      <c r="J380" s="250">
        <f t="shared" ref="J380:J410" si="11">F380*G380*H380</f>
        <v>28.658000000000001</v>
      </c>
      <c r="K380" s="196" t="s">
        <v>43</v>
      </c>
    </row>
    <row r="381" spans="1:11">
      <c r="A381" s="189"/>
      <c r="B381" s="190"/>
      <c r="C381" s="191"/>
      <c r="D381" s="238" t="s">
        <v>380</v>
      </c>
      <c r="E381" s="215"/>
      <c r="F381" s="239">
        <v>0.6</v>
      </c>
      <c r="G381" s="239">
        <v>1.6</v>
      </c>
      <c r="H381" s="239">
        <v>-1</v>
      </c>
      <c r="I381" s="194">
        <v>5</v>
      </c>
      <c r="J381" s="251">
        <f t="shared" si="11"/>
        <v>-0.96</v>
      </c>
      <c r="K381" s="196" t="s">
        <v>43</v>
      </c>
    </row>
    <row r="382" spans="1:11">
      <c r="A382" s="189"/>
      <c r="B382" s="190"/>
      <c r="C382" s="191"/>
      <c r="D382" s="236" t="s">
        <v>381</v>
      </c>
      <c r="E382" s="215"/>
      <c r="F382" s="237">
        <v>22.2</v>
      </c>
      <c r="G382" s="237">
        <v>1.6</v>
      </c>
      <c r="H382" s="237">
        <v>2</v>
      </c>
      <c r="I382" s="194">
        <v>5</v>
      </c>
      <c r="J382" s="250">
        <f t="shared" si="11"/>
        <v>71.040000000000006</v>
      </c>
      <c r="K382" s="196" t="s">
        <v>43</v>
      </c>
    </row>
    <row r="383" spans="1:11">
      <c r="A383" s="189"/>
      <c r="B383" s="190"/>
      <c r="C383" s="191"/>
      <c r="D383" s="238" t="s">
        <v>380</v>
      </c>
      <c r="E383" s="215"/>
      <c r="F383" s="239">
        <v>0.8</v>
      </c>
      <c r="G383" s="239">
        <v>1.6</v>
      </c>
      <c r="H383" s="239">
        <v>-3</v>
      </c>
      <c r="I383" s="194">
        <v>5</v>
      </c>
      <c r="J383" s="251">
        <f t="shared" si="11"/>
        <v>-3.8400000000000007</v>
      </c>
      <c r="K383" s="196" t="s">
        <v>43</v>
      </c>
    </row>
    <row r="384" spans="1:11">
      <c r="A384" s="189"/>
      <c r="B384" s="190"/>
      <c r="C384" s="191"/>
      <c r="D384" s="236" t="s">
        <v>382</v>
      </c>
      <c r="E384" s="215"/>
      <c r="F384" s="237">
        <v>23.26</v>
      </c>
      <c r="G384" s="237">
        <v>1.6</v>
      </c>
      <c r="H384" s="237">
        <v>1</v>
      </c>
      <c r="I384" s="194">
        <v>5</v>
      </c>
      <c r="J384" s="250">
        <f t="shared" si="11"/>
        <v>37.216000000000001</v>
      </c>
      <c r="K384" s="196" t="s">
        <v>43</v>
      </c>
    </row>
    <row r="385" spans="1:11">
      <c r="A385" s="189"/>
      <c r="B385" s="190"/>
      <c r="C385" s="191"/>
      <c r="D385" s="238" t="s">
        <v>380</v>
      </c>
      <c r="E385" s="215"/>
      <c r="F385" s="239">
        <v>0.8</v>
      </c>
      <c r="G385" s="239">
        <v>1.6</v>
      </c>
      <c r="H385" s="239">
        <v>-2</v>
      </c>
      <c r="I385" s="194">
        <v>5</v>
      </c>
      <c r="J385" s="251">
        <f t="shared" si="11"/>
        <v>-2.5600000000000005</v>
      </c>
      <c r="K385" s="196" t="s">
        <v>43</v>
      </c>
    </row>
    <row r="386" spans="1:11">
      <c r="A386" s="189"/>
      <c r="B386" s="190"/>
      <c r="C386" s="191"/>
      <c r="D386" s="236" t="s">
        <v>382</v>
      </c>
      <c r="E386" s="215"/>
      <c r="F386" s="237">
        <v>20.399999999999999</v>
      </c>
      <c r="G386" s="237">
        <v>1.6</v>
      </c>
      <c r="H386" s="237">
        <v>1</v>
      </c>
      <c r="I386" s="194">
        <v>5</v>
      </c>
      <c r="J386" s="250">
        <f t="shared" si="11"/>
        <v>32.64</v>
      </c>
      <c r="K386" s="196" t="s">
        <v>43</v>
      </c>
    </row>
    <row r="387" spans="1:11">
      <c r="A387" s="189"/>
      <c r="B387" s="190"/>
      <c r="C387" s="191"/>
      <c r="D387" s="238" t="s">
        <v>380</v>
      </c>
      <c r="E387" s="215"/>
      <c r="F387" s="239">
        <v>0.8</v>
      </c>
      <c r="G387" s="239">
        <v>1.6</v>
      </c>
      <c r="H387" s="239">
        <v>-3</v>
      </c>
      <c r="I387" s="194">
        <v>5</v>
      </c>
      <c r="J387" s="251">
        <f t="shared" si="11"/>
        <v>-3.8400000000000007</v>
      </c>
      <c r="K387" s="196" t="s">
        <v>43</v>
      </c>
    </row>
    <row r="388" spans="1:11">
      <c r="A388" s="189"/>
      <c r="B388" s="190"/>
      <c r="C388" s="191"/>
      <c r="D388" s="236" t="s">
        <v>383</v>
      </c>
      <c r="E388" s="215"/>
      <c r="F388" s="237">
        <v>17.63</v>
      </c>
      <c r="G388" s="237">
        <v>1.6</v>
      </c>
      <c r="H388" s="237">
        <v>1</v>
      </c>
      <c r="I388" s="194">
        <v>5</v>
      </c>
      <c r="J388" s="250">
        <f t="shared" si="11"/>
        <v>28.207999999999998</v>
      </c>
      <c r="K388" s="196" t="s">
        <v>43</v>
      </c>
    </row>
    <row r="389" spans="1:11">
      <c r="A389" s="189"/>
      <c r="B389" s="190"/>
      <c r="C389" s="191"/>
      <c r="D389" s="238" t="s">
        <v>380</v>
      </c>
      <c r="E389" s="215"/>
      <c r="F389" s="239">
        <v>0.8</v>
      </c>
      <c r="G389" s="239">
        <v>1.6</v>
      </c>
      <c r="H389" s="239">
        <v>-1</v>
      </c>
      <c r="I389" s="194">
        <v>5</v>
      </c>
      <c r="J389" s="251">
        <f t="shared" si="11"/>
        <v>-1.2800000000000002</v>
      </c>
      <c r="K389" s="196" t="s">
        <v>43</v>
      </c>
    </row>
    <row r="390" spans="1:11">
      <c r="A390" s="189"/>
      <c r="B390" s="190"/>
      <c r="C390" s="191"/>
      <c r="D390" s="238" t="s">
        <v>380</v>
      </c>
      <c r="E390" s="215"/>
      <c r="F390" s="239">
        <v>0.65</v>
      </c>
      <c r="G390" s="239">
        <v>2.2400000000000002</v>
      </c>
      <c r="H390" s="239">
        <v>-1</v>
      </c>
      <c r="I390" s="194">
        <v>5</v>
      </c>
      <c r="J390" s="244">
        <f t="shared" si="11"/>
        <v>-1.4560000000000002</v>
      </c>
      <c r="K390" s="196" t="s">
        <v>43</v>
      </c>
    </row>
    <row r="391" spans="1:11">
      <c r="A391" s="189"/>
      <c r="B391" s="190"/>
      <c r="C391" s="191"/>
      <c r="D391" s="238" t="s">
        <v>380</v>
      </c>
      <c r="E391" s="215"/>
      <c r="F391" s="239">
        <v>0.5</v>
      </c>
      <c r="G391" s="239">
        <v>3.43</v>
      </c>
      <c r="H391" s="239">
        <v>-1</v>
      </c>
      <c r="I391" s="194">
        <v>5</v>
      </c>
      <c r="J391" s="244">
        <f t="shared" si="11"/>
        <v>-1.7150000000000001</v>
      </c>
      <c r="K391" s="196" t="s">
        <v>43</v>
      </c>
    </row>
    <row r="392" spans="1:11">
      <c r="A392" s="189"/>
      <c r="B392" s="190"/>
      <c r="C392" s="191"/>
      <c r="D392" s="240" t="s">
        <v>384</v>
      </c>
      <c r="E392" s="215"/>
      <c r="F392" s="237">
        <v>3.43</v>
      </c>
      <c r="G392" s="237">
        <v>1.6</v>
      </c>
      <c r="H392" s="237">
        <v>2</v>
      </c>
      <c r="I392" s="194">
        <v>5</v>
      </c>
      <c r="J392" s="262">
        <f t="shared" si="11"/>
        <v>10.976000000000001</v>
      </c>
      <c r="K392" s="196" t="s">
        <v>43</v>
      </c>
    </row>
    <row r="393" spans="1:11">
      <c r="A393" s="189"/>
      <c r="B393" s="190"/>
      <c r="C393" s="191"/>
      <c r="D393" s="240" t="s">
        <v>384</v>
      </c>
      <c r="E393" s="215"/>
      <c r="F393" s="237">
        <v>2.34</v>
      </c>
      <c r="G393" s="237">
        <v>1.6</v>
      </c>
      <c r="H393" s="237">
        <v>2</v>
      </c>
      <c r="I393" s="194">
        <v>5</v>
      </c>
      <c r="J393" s="262">
        <f t="shared" si="11"/>
        <v>7.4879999999999995</v>
      </c>
      <c r="K393" s="196" t="s">
        <v>43</v>
      </c>
    </row>
    <row r="394" spans="1:11">
      <c r="A394" s="189"/>
      <c r="B394" s="190"/>
      <c r="C394" s="191"/>
      <c r="D394" s="238" t="s">
        <v>380</v>
      </c>
      <c r="E394" s="215"/>
      <c r="F394" s="239">
        <v>0.8</v>
      </c>
      <c r="G394" s="239">
        <v>1.6</v>
      </c>
      <c r="H394" s="239">
        <v>-1</v>
      </c>
      <c r="I394" s="194">
        <v>5</v>
      </c>
      <c r="J394" s="244">
        <f t="shared" si="11"/>
        <v>-1.2800000000000002</v>
      </c>
      <c r="K394" s="196" t="s">
        <v>43</v>
      </c>
    </row>
    <row r="395" spans="1:11">
      <c r="A395" s="189"/>
      <c r="B395" s="190"/>
      <c r="C395" s="191"/>
      <c r="D395" s="240" t="s">
        <v>385</v>
      </c>
      <c r="E395" s="215"/>
      <c r="F395" s="237">
        <v>5.53</v>
      </c>
      <c r="G395" s="237">
        <v>1.6</v>
      </c>
      <c r="H395" s="237">
        <v>2</v>
      </c>
      <c r="I395" s="194">
        <v>5</v>
      </c>
      <c r="J395" s="262">
        <f t="shared" si="11"/>
        <v>17.696000000000002</v>
      </c>
      <c r="K395" s="196" t="s">
        <v>43</v>
      </c>
    </row>
    <row r="396" spans="1:11">
      <c r="A396" s="189"/>
      <c r="B396" s="190"/>
      <c r="C396" s="191"/>
      <c r="D396" s="240" t="s">
        <v>385</v>
      </c>
      <c r="E396" s="215"/>
      <c r="F396" s="237">
        <v>8.18</v>
      </c>
      <c r="G396" s="237">
        <v>1.6</v>
      </c>
      <c r="H396" s="237">
        <v>2</v>
      </c>
      <c r="I396" s="194">
        <v>5</v>
      </c>
      <c r="J396" s="262">
        <f t="shared" si="11"/>
        <v>26.176000000000002</v>
      </c>
      <c r="K396" s="196" t="s">
        <v>43</v>
      </c>
    </row>
    <row r="397" spans="1:11">
      <c r="A397" s="189"/>
      <c r="B397" s="190"/>
      <c r="C397" s="191"/>
      <c r="D397" s="238" t="s">
        <v>380</v>
      </c>
      <c r="E397" s="215"/>
      <c r="F397" s="239">
        <v>2</v>
      </c>
      <c r="G397" s="239">
        <v>0.5</v>
      </c>
      <c r="H397" s="239">
        <v>-2</v>
      </c>
      <c r="I397" s="194">
        <v>5</v>
      </c>
      <c r="J397" s="244">
        <f t="shared" si="11"/>
        <v>-2</v>
      </c>
      <c r="K397" s="196" t="s">
        <v>43</v>
      </c>
    </row>
    <row r="398" spans="1:11">
      <c r="A398" s="189"/>
      <c r="B398" s="190"/>
      <c r="C398" s="191"/>
      <c r="D398" s="238" t="s">
        <v>380</v>
      </c>
      <c r="E398" s="215"/>
      <c r="F398" s="239">
        <v>0.8</v>
      </c>
      <c r="G398" s="239">
        <v>1.6</v>
      </c>
      <c r="H398" s="239">
        <v>-1</v>
      </c>
      <c r="I398" s="194">
        <v>5</v>
      </c>
      <c r="J398" s="244">
        <f t="shared" si="11"/>
        <v>-1.2800000000000002</v>
      </c>
      <c r="K398" s="196" t="s">
        <v>43</v>
      </c>
    </row>
    <row r="399" spans="1:11">
      <c r="A399" s="189"/>
      <c r="B399" s="190"/>
      <c r="C399" s="191"/>
      <c r="D399" s="240" t="s">
        <v>386</v>
      </c>
      <c r="E399" s="215"/>
      <c r="F399" s="237">
        <v>8.06</v>
      </c>
      <c r="G399" s="237">
        <v>1.6</v>
      </c>
      <c r="H399" s="237">
        <v>2</v>
      </c>
      <c r="I399" s="194">
        <v>5</v>
      </c>
      <c r="J399" s="262">
        <f t="shared" si="11"/>
        <v>25.792000000000002</v>
      </c>
      <c r="K399" s="196" t="s">
        <v>43</v>
      </c>
    </row>
    <row r="400" spans="1:11">
      <c r="A400" s="189"/>
      <c r="B400" s="190"/>
      <c r="C400" s="191"/>
      <c r="D400" s="240" t="s">
        <v>386</v>
      </c>
      <c r="E400" s="215"/>
      <c r="F400" s="237">
        <v>5.53</v>
      </c>
      <c r="G400" s="237">
        <v>1.6</v>
      </c>
      <c r="H400" s="237">
        <v>2</v>
      </c>
      <c r="I400" s="194">
        <v>5</v>
      </c>
      <c r="J400" s="262">
        <f t="shared" si="11"/>
        <v>17.696000000000002</v>
      </c>
      <c r="K400" s="196" t="s">
        <v>43</v>
      </c>
    </row>
    <row r="401" spans="1:11">
      <c r="A401" s="189"/>
      <c r="B401" s="190"/>
      <c r="C401" s="191"/>
      <c r="D401" s="238" t="s">
        <v>380</v>
      </c>
      <c r="E401" s="215"/>
      <c r="F401" s="239">
        <v>2</v>
      </c>
      <c r="G401" s="239">
        <v>0.5</v>
      </c>
      <c r="H401" s="239">
        <v>-2</v>
      </c>
      <c r="I401" s="194">
        <v>5</v>
      </c>
      <c r="J401" s="244">
        <f t="shared" si="11"/>
        <v>-2</v>
      </c>
      <c r="K401" s="196" t="s">
        <v>43</v>
      </c>
    </row>
    <row r="402" spans="1:11">
      <c r="A402" s="189"/>
      <c r="B402" s="190"/>
      <c r="C402" s="191"/>
      <c r="D402" s="238" t="s">
        <v>380</v>
      </c>
      <c r="E402" s="215"/>
      <c r="F402" s="239">
        <v>0.8</v>
      </c>
      <c r="G402" s="239">
        <v>1.6</v>
      </c>
      <c r="H402" s="239">
        <v>-1</v>
      </c>
      <c r="I402" s="194">
        <v>5</v>
      </c>
      <c r="J402" s="244">
        <f t="shared" si="11"/>
        <v>-1.2800000000000002</v>
      </c>
      <c r="K402" s="196" t="s">
        <v>43</v>
      </c>
    </row>
    <row r="403" spans="1:11">
      <c r="A403" s="189"/>
      <c r="B403" s="190"/>
      <c r="C403" s="191"/>
      <c r="D403" s="240" t="s">
        <v>395</v>
      </c>
      <c r="E403" s="215"/>
      <c r="F403" s="237">
        <v>5.34</v>
      </c>
      <c r="G403" s="237">
        <v>1.6</v>
      </c>
      <c r="H403" s="237">
        <v>2</v>
      </c>
      <c r="I403" s="194">
        <v>5</v>
      </c>
      <c r="J403" s="262">
        <f t="shared" si="11"/>
        <v>17.088000000000001</v>
      </c>
      <c r="K403" s="196" t="s">
        <v>43</v>
      </c>
    </row>
    <row r="404" spans="1:11">
      <c r="A404" s="189"/>
      <c r="B404" s="190"/>
      <c r="C404" s="191"/>
      <c r="D404" s="240" t="s">
        <v>395</v>
      </c>
      <c r="E404" s="215"/>
      <c r="F404" s="237">
        <v>5.4</v>
      </c>
      <c r="G404" s="237">
        <v>1.6</v>
      </c>
      <c r="H404" s="237">
        <v>2</v>
      </c>
      <c r="I404" s="194">
        <v>5</v>
      </c>
      <c r="J404" s="262">
        <f t="shared" si="11"/>
        <v>17.28</v>
      </c>
      <c r="K404" s="196" t="s">
        <v>43</v>
      </c>
    </row>
    <row r="405" spans="1:11">
      <c r="A405" s="189"/>
      <c r="B405" s="190"/>
      <c r="C405" s="191"/>
      <c r="D405" s="238" t="s">
        <v>380</v>
      </c>
      <c r="E405" s="215"/>
      <c r="F405" s="239">
        <v>2</v>
      </c>
      <c r="G405" s="239">
        <v>0.5</v>
      </c>
      <c r="H405" s="239">
        <v>-2</v>
      </c>
      <c r="I405" s="194">
        <v>5</v>
      </c>
      <c r="J405" s="244">
        <f t="shared" si="11"/>
        <v>-2</v>
      </c>
      <c r="K405" s="196" t="s">
        <v>43</v>
      </c>
    </row>
    <row r="406" spans="1:11">
      <c r="A406" s="189"/>
      <c r="B406" s="190"/>
      <c r="C406" s="191"/>
      <c r="D406" s="238" t="s">
        <v>380</v>
      </c>
      <c r="E406" s="215"/>
      <c r="F406" s="239">
        <v>0.8</v>
      </c>
      <c r="G406" s="239">
        <v>1.6</v>
      </c>
      <c r="H406" s="239">
        <v>-1</v>
      </c>
      <c r="I406" s="194">
        <v>5</v>
      </c>
      <c r="J406" s="244">
        <f t="shared" si="11"/>
        <v>-1.2800000000000002</v>
      </c>
      <c r="K406" s="196" t="s">
        <v>43</v>
      </c>
    </row>
    <row r="407" spans="1:11">
      <c r="A407" s="189"/>
      <c r="B407" s="190"/>
      <c r="C407" s="191"/>
      <c r="D407" s="240" t="s">
        <v>387</v>
      </c>
      <c r="E407" s="215"/>
      <c r="F407" s="237">
        <v>5.21</v>
      </c>
      <c r="G407" s="237">
        <v>1.6</v>
      </c>
      <c r="H407" s="237">
        <v>2</v>
      </c>
      <c r="I407" s="194">
        <v>5</v>
      </c>
      <c r="J407" s="262">
        <f t="shared" si="11"/>
        <v>16.672000000000001</v>
      </c>
      <c r="K407" s="196" t="s">
        <v>43</v>
      </c>
    </row>
    <row r="408" spans="1:11">
      <c r="A408" s="189"/>
      <c r="B408" s="190"/>
      <c r="C408" s="191"/>
      <c r="D408" s="240" t="s">
        <v>387</v>
      </c>
      <c r="E408" s="215"/>
      <c r="F408" s="237">
        <v>7.8</v>
      </c>
      <c r="G408" s="237">
        <v>1.6</v>
      </c>
      <c r="H408" s="237">
        <v>2</v>
      </c>
      <c r="I408" s="194">
        <v>5</v>
      </c>
      <c r="J408" s="262">
        <f t="shared" si="11"/>
        <v>24.96</v>
      </c>
      <c r="K408" s="196" t="s">
        <v>43</v>
      </c>
    </row>
    <row r="409" spans="1:11">
      <c r="A409" s="189"/>
      <c r="B409" s="190"/>
      <c r="C409" s="191"/>
      <c r="D409" s="238" t="s">
        <v>380</v>
      </c>
      <c r="E409" s="215"/>
      <c r="F409" s="239">
        <v>2</v>
      </c>
      <c r="G409" s="239">
        <v>0.5</v>
      </c>
      <c r="H409" s="239">
        <v>-2</v>
      </c>
      <c r="I409" s="194">
        <v>5</v>
      </c>
      <c r="J409" s="244">
        <f t="shared" si="11"/>
        <v>-2</v>
      </c>
      <c r="K409" s="196" t="s">
        <v>43</v>
      </c>
    </row>
    <row r="410" spans="1:11">
      <c r="A410" s="189"/>
      <c r="B410" s="190"/>
      <c r="C410" s="191"/>
      <c r="D410" s="238" t="s">
        <v>380</v>
      </c>
      <c r="E410" s="215"/>
      <c r="F410" s="239">
        <v>0.8</v>
      </c>
      <c r="G410" s="239">
        <v>1.6</v>
      </c>
      <c r="H410" s="239">
        <v>-1</v>
      </c>
      <c r="I410" s="194">
        <v>5</v>
      </c>
      <c r="J410" s="244">
        <f t="shared" si="11"/>
        <v>-1.2800000000000002</v>
      </c>
      <c r="K410" s="196" t="s">
        <v>43</v>
      </c>
    </row>
    <row r="411" spans="1:11">
      <c r="A411" s="189"/>
      <c r="B411" s="190"/>
      <c r="C411" s="191"/>
      <c r="D411" s="240" t="s">
        <v>388</v>
      </c>
      <c r="E411" s="215"/>
      <c r="F411" s="237">
        <v>2.87</v>
      </c>
      <c r="G411" s="237">
        <v>1.6</v>
      </c>
      <c r="H411" s="237">
        <v>2</v>
      </c>
      <c r="I411" s="194">
        <v>5</v>
      </c>
      <c r="J411" s="262">
        <f>H411*G411*F411</f>
        <v>9.1840000000000011</v>
      </c>
      <c r="K411" s="196" t="s">
        <v>43</v>
      </c>
    </row>
    <row r="412" spans="1:11">
      <c r="A412" s="189"/>
      <c r="B412" s="190"/>
      <c r="C412" s="191"/>
      <c r="D412" s="240" t="s">
        <v>388</v>
      </c>
      <c r="E412" s="215"/>
      <c r="F412" s="237">
        <v>1.37</v>
      </c>
      <c r="G412" s="237">
        <v>1.6</v>
      </c>
      <c r="H412" s="237">
        <v>2</v>
      </c>
      <c r="I412" s="194">
        <v>5</v>
      </c>
      <c r="J412" s="262">
        <f t="shared" ref="J412" si="12">F412*G412*H412</f>
        <v>4.3840000000000003</v>
      </c>
      <c r="K412" s="196" t="s">
        <v>43</v>
      </c>
    </row>
    <row r="413" spans="1:11">
      <c r="A413" s="189"/>
      <c r="B413" s="190"/>
      <c r="C413" s="191"/>
      <c r="D413" s="240" t="s">
        <v>389</v>
      </c>
      <c r="E413" s="248"/>
      <c r="F413" s="237">
        <v>7.63</v>
      </c>
      <c r="G413" s="237">
        <v>1.6</v>
      </c>
      <c r="H413" s="237">
        <v>2</v>
      </c>
      <c r="I413" s="194">
        <v>5</v>
      </c>
      <c r="J413" s="262">
        <f>H413*G413*F413</f>
        <v>24.416</v>
      </c>
      <c r="K413" s="196" t="s">
        <v>43</v>
      </c>
    </row>
    <row r="414" spans="1:11">
      <c r="A414" s="189"/>
      <c r="B414" s="190"/>
      <c r="C414" s="191"/>
      <c r="D414" s="240" t="s">
        <v>389</v>
      </c>
      <c r="E414" s="248"/>
      <c r="F414" s="237">
        <v>5.61</v>
      </c>
      <c r="G414" s="237">
        <v>1.6</v>
      </c>
      <c r="H414" s="237">
        <v>2</v>
      </c>
      <c r="I414" s="194">
        <v>5</v>
      </c>
      <c r="J414" s="262">
        <f>H414*G414*F414</f>
        <v>17.952000000000002</v>
      </c>
      <c r="K414" s="196" t="s">
        <v>43</v>
      </c>
    </row>
    <row r="415" spans="1:1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ref="J415" si="13">F415*G415*H415</f>
        <v>-2</v>
      </c>
      <c r="K415" s="196" t="s">
        <v>43</v>
      </c>
    </row>
    <row r="416" spans="1:11">
      <c r="A416" s="189"/>
      <c r="B416" s="190"/>
      <c r="C416" s="191"/>
      <c r="D416" s="238" t="s">
        <v>380</v>
      </c>
      <c r="E416" s="248"/>
      <c r="F416" s="239">
        <v>0.8</v>
      </c>
      <c r="G416" s="239">
        <v>1.6</v>
      </c>
      <c r="H416" s="239">
        <v>-1</v>
      </c>
      <c r="I416" s="194">
        <v>5</v>
      </c>
      <c r="J416" s="244">
        <f>H416*G416*F416</f>
        <v>-1.2800000000000002</v>
      </c>
      <c r="K416" s="196" t="s">
        <v>43</v>
      </c>
    </row>
    <row r="417" spans="1:11">
      <c r="A417" s="189"/>
      <c r="B417" s="190"/>
      <c r="C417" s="191"/>
      <c r="D417" s="240" t="s">
        <v>390</v>
      </c>
      <c r="E417" s="215"/>
      <c r="F417" s="237">
        <v>8.06</v>
      </c>
      <c r="G417" s="237">
        <v>1.6</v>
      </c>
      <c r="H417" s="237">
        <v>2</v>
      </c>
      <c r="I417" s="194">
        <v>5</v>
      </c>
      <c r="J417" s="262">
        <f t="shared" ref="J417:J419" si="14">F417*G417*H417</f>
        <v>25.792000000000002</v>
      </c>
      <c r="K417" s="196" t="s">
        <v>43</v>
      </c>
    </row>
    <row r="418" spans="1:11">
      <c r="A418" s="189"/>
      <c r="B418" s="190"/>
      <c r="C418" s="191"/>
      <c r="D418" s="240" t="s">
        <v>390</v>
      </c>
      <c r="E418" s="248"/>
      <c r="F418" s="237">
        <v>5.61</v>
      </c>
      <c r="G418" s="237">
        <v>1.6</v>
      </c>
      <c r="H418" s="237">
        <v>2</v>
      </c>
      <c r="I418" s="194">
        <v>5</v>
      </c>
      <c r="J418" s="262">
        <f t="shared" si="14"/>
        <v>17.952000000000002</v>
      </c>
      <c r="K418" s="196" t="s">
        <v>43</v>
      </c>
    </row>
    <row r="419" spans="1:11">
      <c r="A419" s="189"/>
      <c r="B419" s="190"/>
      <c r="C419" s="191"/>
      <c r="D419" s="238" t="s">
        <v>380</v>
      </c>
      <c r="E419" s="248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4"/>
        <v>-2</v>
      </c>
      <c r="K419" s="196" t="s">
        <v>43</v>
      </c>
    </row>
    <row r="420" spans="1:1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>H420*G420*F420</f>
        <v>-1.2800000000000002</v>
      </c>
      <c r="K420" s="196" t="s">
        <v>43</v>
      </c>
    </row>
    <row r="421" spans="1:11">
      <c r="A421" s="189"/>
      <c r="B421" s="190"/>
      <c r="C421" s="191"/>
      <c r="D421" s="240" t="s">
        <v>391</v>
      </c>
      <c r="E421" s="215"/>
      <c r="F421" s="237">
        <v>5.81</v>
      </c>
      <c r="G421" s="237">
        <v>1.6</v>
      </c>
      <c r="H421" s="237">
        <v>2</v>
      </c>
      <c r="I421" s="194">
        <v>5</v>
      </c>
      <c r="J421" s="262">
        <f>F421*G421*H421</f>
        <v>18.591999999999999</v>
      </c>
      <c r="K421" s="196" t="s">
        <v>43</v>
      </c>
    </row>
    <row r="422" spans="1:11">
      <c r="A422" s="189"/>
      <c r="B422" s="190"/>
      <c r="C422" s="191"/>
      <c r="D422" s="240" t="s">
        <v>391</v>
      </c>
      <c r="E422" s="215"/>
      <c r="F422" s="237">
        <v>5.93</v>
      </c>
      <c r="G422" s="237">
        <v>1.6</v>
      </c>
      <c r="H422" s="237">
        <v>2</v>
      </c>
      <c r="I422" s="194">
        <v>5</v>
      </c>
      <c r="J422" s="262">
        <f t="shared" ref="J422" si="15">F422*G422*H422</f>
        <v>18.975999999999999</v>
      </c>
      <c r="K422" s="196" t="s">
        <v>43</v>
      </c>
    </row>
    <row r="423" spans="1:11">
      <c r="A423" s="189"/>
      <c r="B423" s="190"/>
      <c r="C423" s="191"/>
      <c r="D423" s="238" t="s">
        <v>380</v>
      </c>
      <c r="E423" s="248"/>
      <c r="F423" s="239"/>
      <c r="G423" s="239"/>
      <c r="H423" s="239"/>
      <c r="I423" s="194">
        <v>5</v>
      </c>
      <c r="J423" s="244">
        <v>-1.2</v>
      </c>
      <c r="K423" s="196" t="s">
        <v>43</v>
      </c>
    </row>
    <row r="424" spans="1:11">
      <c r="A424" s="189"/>
      <c r="B424" s="190"/>
      <c r="C424" s="191"/>
      <c r="D424" s="238" t="s">
        <v>380</v>
      </c>
      <c r="E424" s="248"/>
      <c r="F424" s="239">
        <v>0.8</v>
      </c>
      <c r="G424" s="239">
        <v>1.6</v>
      </c>
      <c r="H424" s="239">
        <v>-2</v>
      </c>
      <c r="I424" s="194">
        <v>5</v>
      </c>
      <c r="J424" s="244">
        <f>H424*G424*F424</f>
        <v>-2.5600000000000005</v>
      </c>
      <c r="K424" s="196" t="s">
        <v>43</v>
      </c>
    </row>
    <row r="425" spans="1:11">
      <c r="A425" s="189"/>
      <c r="B425" s="190"/>
      <c r="C425" s="191"/>
      <c r="D425" s="240" t="s">
        <v>396</v>
      </c>
      <c r="E425" s="215"/>
      <c r="F425" s="237">
        <v>5.96</v>
      </c>
      <c r="G425" s="237">
        <v>1.6</v>
      </c>
      <c r="H425" s="237">
        <v>2</v>
      </c>
      <c r="I425" s="194">
        <v>5</v>
      </c>
      <c r="J425" s="262">
        <f t="shared" ref="J425" si="16">F425*G425*H425</f>
        <v>19.071999999999999</v>
      </c>
      <c r="K425" s="196" t="s">
        <v>43</v>
      </c>
    </row>
    <row r="426" spans="1:11">
      <c r="A426" s="189"/>
      <c r="B426" s="190"/>
      <c r="C426" s="191"/>
      <c r="D426" s="240" t="s">
        <v>396</v>
      </c>
      <c r="E426" s="248"/>
      <c r="F426" s="237">
        <v>5.88</v>
      </c>
      <c r="G426" s="237">
        <v>1.6</v>
      </c>
      <c r="H426" s="237">
        <v>2</v>
      </c>
      <c r="I426" s="194">
        <v>5</v>
      </c>
      <c r="J426" s="262">
        <f>H426*G426*F426</f>
        <v>18.815999999999999</v>
      </c>
      <c r="K426" s="196" t="s">
        <v>43</v>
      </c>
    </row>
    <row r="427" spans="1:11">
      <c r="A427" s="189"/>
      <c r="B427" s="190"/>
      <c r="C427" s="191"/>
      <c r="D427" s="238" t="s">
        <v>380</v>
      </c>
      <c r="E427" s="215"/>
      <c r="F427" s="239">
        <v>2</v>
      </c>
      <c r="G427" s="239">
        <v>0.5</v>
      </c>
      <c r="H427" s="239">
        <v>-2</v>
      </c>
      <c r="I427" s="194">
        <v>5</v>
      </c>
      <c r="J427" s="244">
        <f t="shared" ref="J427:J429" si="17">F427*G427*H427</f>
        <v>-2</v>
      </c>
      <c r="K427" s="196" t="s">
        <v>43</v>
      </c>
    </row>
    <row r="428" spans="1:11">
      <c r="A428" s="189"/>
      <c r="B428" s="190"/>
      <c r="C428" s="191"/>
      <c r="D428" s="238" t="s">
        <v>380</v>
      </c>
      <c r="E428" s="248"/>
      <c r="F428" s="239">
        <v>0.8</v>
      </c>
      <c r="G428" s="239">
        <v>1.6</v>
      </c>
      <c r="H428" s="239">
        <v>-1</v>
      </c>
      <c r="I428" s="194">
        <v>5</v>
      </c>
      <c r="J428" s="244">
        <f t="shared" si="17"/>
        <v>-1.2800000000000002</v>
      </c>
      <c r="K428" s="196" t="s">
        <v>43</v>
      </c>
    </row>
    <row r="429" spans="1:11">
      <c r="A429" s="189"/>
      <c r="B429" s="190"/>
      <c r="C429" s="191"/>
      <c r="D429" s="240" t="s">
        <v>397</v>
      </c>
      <c r="E429" s="248"/>
      <c r="F429" s="237">
        <v>3.53</v>
      </c>
      <c r="G429" s="237">
        <v>1.6</v>
      </c>
      <c r="H429" s="237">
        <v>2</v>
      </c>
      <c r="I429" s="194">
        <v>5</v>
      </c>
      <c r="J429" s="262">
        <f t="shared" si="17"/>
        <v>11.295999999999999</v>
      </c>
      <c r="K429" s="196" t="s">
        <v>43</v>
      </c>
    </row>
    <row r="430" spans="1:11">
      <c r="A430" s="189"/>
      <c r="B430" s="190"/>
      <c r="C430" s="191"/>
      <c r="D430" s="240" t="s">
        <v>397</v>
      </c>
      <c r="E430" s="215"/>
      <c r="F430" s="237">
        <v>5.63</v>
      </c>
      <c r="G430" s="237">
        <v>1.6</v>
      </c>
      <c r="H430" s="237">
        <v>2</v>
      </c>
      <c r="I430" s="194">
        <v>5</v>
      </c>
      <c r="J430" s="262">
        <f>H430*G430*F430</f>
        <v>18.016000000000002</v>
      </c>
      <c r="K430" s="196" t="s">
        <v>43</v>
      </c>
    </row>
    <row r="431" spans="1:11">
      <c r="A431" s="189"/>
      <c r="B431" s="190"/>
      <c r="C431" s="191"/>
      <c r="D431" s="240" t="s">
        <v>398</v>
      </c>
      <c r="E431" s="215"/>
      <c r="F431" s="237">
        <v>3.49</v>
      </c>
      <c r="G431" s="237">
        <v>1.6</v>
      </c>
      <c r="H431" s="237">
        <v>1</v>
      </c>
      <c r="I431" s="194">
        <v>5</v>
      </c>
      <c r="J431" s="262">
        <f t="shared" ref="J431" si="18">F431*G431*H431</f>
        <v>5.5840000000000005</v>
      </c>
      <c r="K431" s="196" t="s">
        <v>43</v>
      </c>
    </row>
    <row r="432" spans="1:11">
      <c r="A432" s="189"/>
      <c r="B432" s="190"/>
      <c r="C432" s="191"/>
      <c r="D432" s="240" t="s">
        <v>398</v>
      </c>
      <c r="E432" s="248"/>
      <c r="F432" s="237">
        <v>3</v>
      </c>
      <c r="G432" s="237">
        <v>1.6</v>
      </c>
      <c r="H432" s="237">
        <v>1</v>
      </c>
      <c r="I432" s="194">
        <v>5</v>
      </c>
      <c r="J432" s="262">
        <f>H432*G432*F432</f>
        <v>4.8000000000000007</v>
      </c>
      <c r="K432" s="196" t="s">
        <v>43</v>
      </c>
    </row>
    <row r="433" spans="1:11">
      <c r="A433" s="189"/>
      <c r="B433" s="190"/>
      <c r="C433" s="191"/>
      <c r="D433" s="240" t="s">
        <v>398</v>
      </c>
      <c r="E433" s="248"/>
      <c r="F433" s="237">
        <v>4.8</v>
      </c>
      <c r="G433" s="237">
        <v>1.6</v>
      </c>
      <c r="H433" s="237">
        <v>1</v>
      </c>
      <c r="I433" s="194">
        <v>5</v>
      </c>
      <c r="J433" s="262">
        <f>H433*G433*F433</f>
        <v>7.68</v>
      </c>
      <c r="K433" s="196" t="s">
        <v>43</v>
      </c>
    </row>
    <row r="434" spans="1:11">
      <c r="A434" s="189"/>
      <c r="B434" s="190"/>
      <c r="C434" s="191"/>
      <c r="D434" s="240" t="s">
        <v>398</v>
      </c>
      <c r="E434" s="215"/>
      <c r="F434" s="237">
        <v>3.85</v>
      </c>
      <c r="G434" s="237">
        <v>1.6</v>
      </c>
      <c r="H434" s="237">
        <v>1</v>
      </c>
      <c r="I434" s="194">
        <v>5</v>
      </c>
      <c r="J434" s="262">
        <f t="shared" ref="J434" si="19">F434*G434*H434</f>
        <v>6.16</v>
      </c>
      <c r="K434" s="196" t="s">
        <v>43</v>
      </c>
    </row>
    <row r="435" spans="1:11">
      <c r="A435" s="189"/>
      <c r="B435" s="190"/>
      <c r="C435" s="191"/>
      <c r="D435" s="240" t="s">
        <v>398</v>
      </c>
      <c r="E435" s="248"/>
      <c r="F435" s="237">
        <v>1.58</v>
      </c>
      <c r="G435" s="237">
        <v>1.6</v>
      </c>
      <c r="H435" s="237">
        <v>1</v>
      </c>
      <c r="I435" s="194">
        <v>5</v>
      </c>
      <c r="J435" s="262">
        <f>H435*G435*F435</f>
        <v>2.5280000000000005</v>
      </c>
      <c r="K435" s="196" t="s">
        <v>43</v>
      </c>
    </row>
    <row r="436" spans="1:11">
      <c r="A436" s="189"/>
      <c r="B436" s="190"/>
      <c r="C436" s="191"/>
      <c r="D436" s="240" t="s">
        <v>393</v>
      </c>
      <c r="E436" s="248"/>
      <c r="F436" s="249">
        <v>8.6999999999999993</v>
      </c>
      <c r="G436" s="249">
        <v>1.5</v>
      </c>
      <c r="H436" s="249">
        <v>2</v>
      </c>
      <c r="I436" s="194">
        <v>5</v>
      </c>
      <c r="J436" s="252">
        <f t="shared" ref="J436:J437" si="20">F436*G436*H436</f>
        <v>26.099999999999998</v>
      </c>
      <c r="K436" s="196" t="s">
        <v>43</v>
      </c>
    </row>
    <row r="437" spans="1:11">
      <c r="A437" s="189"/>
      <c r="B437" s="190"/>
      <c r="C437" s="191"/>
      <c r="D437" s="240" t="s">
        <v>393</v>
      </c>
      <c r="E437" s="248"/>
      <c r="F437" s="249">
        <v>5.5</v>
      </c>
      <c r="G437" s="249">
        <v>1.5</v>
      </c>
      <c r="H437" s="249">
        <v>2</v>
      </c>
      <c r="I437" s="194">
        <v>5</v>
      </c>
      <c r="J437" s="252">
        <f t="shared" si="20"/>
        <v>16.5</v>
      </c>
      <c r="K437" s="196" t="s">
        <v>43</v>
      </c>
    </row>
    <row r="438" spans="1:11">
      <c r="A438" s="189"/>
      <c r="B438" s="190"/>
      <c r="C438" s="191"/>
      <c r="D438" s="238" t="s">
        <v>380</v>
      </c>
      <c r="E438" s="215"/>
      <c r="F438" s="239">
        <v>0.8</v>
      </c>
      <c r="G438" s="239">
        <v>2.1</v>
      </c>
      <c r="H438" s="239">
        <v>-1</v>
      </c>
      <c r="I438" s="194">
        <v>5</v>
      </c>
      <c r="J438" s="244">
        <f>H438*G438*F438</f>
        <v>-1.6800000000000002</v>
      </c>
      <c r="K438" s="196" t="s">
        <v>43</v>
      </c>
    </row>
    <row r="439" spans="1:11">
      <c r="A439" s="189"/>
      <c r="B439" s="190"/>
      <c r="C439" s="191"/>
      <c r="D439" s="238" t="s">
        <v>380</v>
      </c>
      <c r="E439" s="215"/>
      <c r="F439" s="239">
        <v>2</v>
      </c>
      <c r="G439" s="239">
        <v>1</v>
      </c>
      <c r="H439" s="239">
        <v>-2</v>
      </c>
      <c r="I439" s="194">
        <v>5</v>
      </c>
      <c r="J439" s="244">
        <f>H439*G439*F439</f>
        <v>-4</v>
      </c>
      <c r="K439" s="196" t="s">
        <v>43</v>
      </c>
    </row>
    <row r="440" spans="1:11">
      <c r="A440" s="189"/>
      <c r="B440" s="190"/>
      <c r="C440" s="191"/>
      <c r="D440" s="240" t="s">
        <v>410</v>
      </c>
      <c r="E440" s="248"/>
      <c r="F440" s="249">
        <v>8.6999999999999993</v>
      </c>
      <c r="G440" s="249">
        <v>1.5</v>
      </c>
      <c r="H440" s="249">
        <v>2</v>
      </c>
      <c r="I440" s="194">
        <v>5</v>
      </c>
      <c r="J440" s="252">
        <f t="shared" ref="J440:J441" si="21">F440*G440*H440</f>
        <v>26.099999999999998</v>
      </c>
      <c r="K440" s="196" t="s">
        <v>43</v>
      </c>
    </row>
    <row r="441" spans="1:11">
      <c r="A441" s="189"/>
      <c r="B441" s="190"/>
      <c r="C441" s="191"/>
      <c r="D441" s="240" t="s">
        <v>410</v>
      </c>
      <c r="E441" s="248"/>
      <c r="F441" s="249">
        <v>5.5</v>
      </c>
      <c r="G441" s="249">
        <v>1.5</v>
      </c>
      <c r="H441" s="249">
        <v>2</v>
      </c>
      <c r="I441" s="194">
        <v>5</v>
      </c>
      <c r="J441" s="252">
        <f t="shared" si="21"/>
        <v>16.5</v>
      </c>
      <c r="K441" s="196" t="s">
        <v>43</v>
      </c>
    </row>
    <row r="442" spans="1:11">
      <c r="A442" s="189"/>
      <c r="B442" s="190"/>
      <c r="C442" s="191"/>
      <c r="D442" s="238" t="s">
        <v>380</v>
      </c>
      <c r="E442" s="215"/>
      <c r="F442" s="239">
        <v>0.8</v>
      </c>
      <c r="G442" s="239">
        <v>2.1</v>
      </c>
      <c r="H442" s="239">
        <v>-1</v>
      </c>
      <c r="I442" s="194">
        <v>5</v>
      </c>
      <c r="J442" s="244">
        <f>H442*G442*F442</f>
        <v>-1.6800000000000002</v>
      </c>
      <c r="K442" s="196" t="s">
        <v>43</v>
      </c>
    </row>
    <row r="443" spans="1:11">
      <c r="A443" s="189"/>
      <c r="B443" s="190"/>
      <c r="C443" s="191"/>
      <c r="D443" s="238" t="s">
        <v>380</v>
      </c>
      <c r="E443" s="215"/>
      <c r="F443" s="239">
        <v>2</v>
      </c>
      <c r="G443" s="239">
        <v>1</v>
      </c>
      <c r="H443" s="239">
        <v>-2</v>
      </c>
      <c r="I443" s="194">
        <v>5</v>
      </c>
      <c r="J443" s="244">
        <f>H443*G443*F443</f>
        <v>-4</v>
      </c>
      <c r="K443" s="196" t="s">
        <v>43</v>
      </c>
    </row>
    <row r="444" spans="1:11">
      <c r="A444" s="22"/>
      <c r="B444" s="23"/>
      <c r="C444" s="23"/>
      <c r="D444" s="23"/>
      <c r="E444" s="23"/>
      <c r="F444" s="23"/>
      <c r="G444" s="23"/>
      <c r="H444" s="24" t="s">
        <v>306</v>
      </c>
      <c r="I444" s="59" t="s">
        <v>307</v>
      </c>
      <c r="J444" s="60">
        <f>SUM(J380:J443)</f>
        <v>640.97500000000025</v>
      </c>
      <c r="K444" s="61" t="s">
        <v>43</v>
      </c>
    </row>
    <row r="445" spans="1:11">
      <c r="A445" s="22"/>
      <c r="B445" s="23"/>
      <c r="C445" s="23"/>
      <c r="D445" s="23"/>
      <c r="E445" s="23"/>
      <c r="F445" s="23"/>
      <c r="G445" s="23"/>
      <c r="H445" s="24"/>
      <c r="I445" s="59"/>
      <c r="J445" s="60"/>
      <c r="K445" s="61"/>
    </row>
    <row r="446" spans="1:11" ht="13.2">
      <c r="A446" s="25"/>
      <c r="B446" s="26"/>
      <c r="C446" s="26"/>
      <c r="D446" s="27" t="s">
        <v>308</v>
      </c>
      <c r="E446" s="26"/>
      <c r="F446" s="28" t="s">
        <v>309</v>
      </c>
      <c r="G446" s="28"/>
      <c r="H446" s="28"/>
      <c r="I446" s="62" t="s">
        <v>307</v>
      </c>
      <c r="J446" s="63">
        <v>567.14</v>
      </c>
      <c r="K446" s="64" t="s">
        <v>43</v>
      </c>
    </row>
    <row r="447" spans="1:11" ht="13.2">
      <c r="A447" s="29"/>
      <c r="B447" s="30"/>
      <c r="C447" s="30"/>
      <c r="D447" s="31" t="s">
        <v>310</v>
      </c>
      <c r="E447" s="30"/>
      <c r="F447" s="32" t="s">
        <v>309</v>
      </c>
      <c r="G447" s="32"/>
      <c r="H447" s="32"/>
      <c r="I447" s="65" t="s">
        <v>307</v>
      </c>
      <c r="J447" s="66">
        <v>0</v>
      </c>
      <c r="K447" s="67" t="str">
        <f>K446</f>
        <v>m²</v>
      </c>
    </row>
    <row r="448" spans="1:11" ht="13.2">
      <c r="A448" s="25"/>
      <c r="B448" s="33"/>
      <c r="C448" s="33"/>
      <c r="D448" s="27" t="s">
        <v>311</v>
      </c>
      <c r="E448" s="33"/>
      <c r="F448" s="28" t="s">
        <v>309</v>
      </c>
      <c r="G448" s="28"/>
      <c r="H448" s="28"/>
      <c r="I448" s="62" t="s">
        <v>307</v>
      </c>
      <c r="J448" s="63">
        <f>J444</f>
        <v>640.97500000000025</v>
      </c>
      <c r="K448" s="64" t="str">
        <f>K447</f>
        <v>m²</v>
      </c>
    </row>
    <row r="449" spans="1:11" ht="13.2">
      <c r="A449" s="43"/>
      <c r="B449" s="44"/>
      <c r="C449" s="44"/>
      <c r="D449" s="45" t="s">
        <v>323</v>
      </c>
      <c r="E449" s="46"/>
      <c r="F449" s="47" t="s">
        <v>309</v>
      </c>
      <c r="G449" s="47"/>
      <c r="H449" s="47"/>
      <c r="I449" s="72" t="s">
        <v>307</v>
      </c>
      <c r="J449" s="73">
        <v>0</v>
      </c>
      <c r="K449" s="74" t="str">
        <f>K448</f>
        <v>m²</v>
      </c>
    </row>
    <row r="450" spans="1:11" ht="13.2">
      <c r="A450" s="43"/>
      <c r="B450" s="44"/>
      <c r="C450" s="44"/>
      <c r="D450" s="48"/>
      <c r="E450" s="44"/>
      <c r="F450" s="49"/>
      <c r="G450" s="49"/>
      <c r="H450" s="49"/>
      <c r="I450" s="75"/>
      <c r="J450" s="76"/>
      <c r="K450" s="77"/>
    </row>
    <row r="451" spans="1:11">
      <c r="A451" s="82" t="s">
        <v>135</v>
      </c>
      <c r="B451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451" s="745"/>
      <c r="D451" s="745"/>
      <c r="E451" s="745"/>
      <c r="F451" s="745"/>
      <c r="G451" s="745"/>
      <c r="H451" s="745"/>
      <c r="I451" s="745"/>
      <c r="J451" s="745"/>
      <c r="K451" s="746"/>
    </row>
    <row r="452" spans="1:11" ht="13.2">
      <c r="A452" s="263"/>
      <c r="B452" s="13"/>
      <c r="C452" s="13"/>
      <c r="D452" s="13"/>
      <c r="E452" s="14"/>
      <c r="F452" s="15"/>
      <c r="G452" s="15" t="s">
        <v>324</v>
      </c>
      <c r="H452" s="15"/>
      <c r="I452" s="54"/>
      <c r="J452" s="55"/>
      <c r="K452" s="56"/>
    </row>
    <row r="453" spans="1:11" s="276" customFormat="1">
      <c r="A453" s="223"/>
      <c r="B453" s="224"/>
      <c r="C453" s="225"/>
      <c r="D453" s="226" t="s">
        <v>342</v>
      </c>
      <c r="E453" s="227"/>
      <c r="F453" s="228"/>
      <c r="G453" s="228">
        <v>177.41</v>
      </c>
      <c r="H453" s="228"/>
      <c r="I453" s="229">
        <v>5</v>
      </c>
      <c r="J453" s="230">
        <f>G453</f>
        <v>177.41</v>
      </c>
      <c r="K453" s="231" t="s">
        <v>43</v>
      </c>
    </row>
    <row r="454" spans="1:11">
      <c r="A454" s="22"/>
      <c r="B454" s="23"/>
      <c r="C454" s="23"/>
      <c r="D454" s="23"/>
      <c r="E454" s="23"/>
      <c r="F454" s="23"/>
      <c r="G454" s="23"/>
      <c r="H454" s="24" t="s">
        <v>306</v>
      </c>
      <c r="I454" s="59" t="s">
        <v>307</v>
      </c>
      <c r="J454" s="60">
        <f>SUM(J453:J453)</f>
        <v>177.41</v>
      </c>
      <c r="K454" s="61" t="s">
        <v>43</v>
      </c>
    </row>
    <row r="455" spans="1:11">
      <c r="A455" s="22"/>
      <c r="B455" s="23"/>
      <c r="C455" s="23"/>
      <c r="D455" s="23"/>
      <c r="E455" s="23"/>
      <c r="F455" s="23"/>
      <c r="G455" s="23"/>
      <c r="H455" s="24"/>
      <c r="I455" s="59"/>
      <c r="J455" s="60"/>
      <c r="K455" s="61"/>
    </row>
    <row r="456" spans="1:11" ht="13.2">
      <c r="A456" s="25"/>
      <c r="B456" s="26"/>
      <c r="C456" s="26"/>
      <c r="D456" s="27" t="s">
        <v>308</v>
      </c>
      <c r="E456" s="26"/>
      <c r="F456" s="28" t="s">
        <v>309</v>
      </c>
      <c r="G456" s="28"/>
      <c r="H456" s="28"/>
      <c r="I456" s="62" t="s">
        <v>307</v>
      </c>
      <c r="J456" s="63">
        <v>0</v>
      </c>
      <c r="K456" s="64" t="s">
        <v>43</v>
      </c>
    </row>
    <row r="457" spans="1:11" ht="13.2">
      <c r="A457" s="29"/>
      <c r="B457" s="30"/>
      <c r="C457" s="30"/>
      <c r="D457" s="31" t="s">
        <v>310</v>
      </c>
      <c r="E457" s="30"/>
      <c r="F457" s="32" t="s">
        <v>309</v>
      </c>
      <c r="G457" s="32"/>
      <c r="H457" s="32"/>
      <c r="I457" s="65" t="s">
        <v>307</v>
      </c>
      <c r="J457" s="66">
        <f>J454-J456</f>
        <v>177.41</v>
      </c>
      <c r="K457" s="67" t="str">
        <f>K456</f>
        <v>m²</v>
      </c>
    </row>
    <row r="458" spans="1:11" ht="13.2">
      <c r="A458" s="25"/>
      <c r="B458" s="33"/>
      <c r="C458" s="33"/>
      <c r="D458" s="27" t="s">
        <v>311</v>
      </c>
      <c r="E458" s="33"/>
      <c r="F458" s="28" t="s">
        <v>309</v>
      </c>
      <c r="G458" s="28"/>
      <c r="H458" s="28"/>
      <c r="I458" s="62" t="s">
        <v>307</v>
      </c>
      <c r="J458" s="63">
        <f>J454</f>
        <v>177.41</v>
      </c>
      <c r="K458" s="64" t="str">
        <f>K457</f>
        <v>m²</v>
      </c>
    </row>
    <row r="459" spans="1:11" ht="13.2">
      <c r="A459" s="43"/>
      <c r="B459" s="44"/>
      <c r="C459" s="44"/>
      <c r="D459" s="45" t="s">
        <v>323</v>
      </c>
      <c r="E459" s="46"/>
      <c r="F459" s="47" t="s">
        <v>309</v>
      </c>
      <c r="G459" s="47"/>
      <c r="H459" s="47"/>
      <c r="I459" s="72" t="s">
        <v>307</v>
      </c>
      <c r="J459" s="73">
        <v>0</v>
      </c>
      <c r="K459" s="74" t="str">
        <f>K458</f>
        <v>m²</v>
      </c>
    </row>
    <row r="460" spans="1:11" ht="13.2">
      <c r="A460" s="43"/>
      <c r="B460" s="44"/>
      <c r="C460" s="44"/>
      <c r="D460" s="48"/>
      <c r="E460" s="44"/>
      <c r="F460" s="49"/>
      <c r="G460" s="49"/>
      <c r="H460" s="49"/>
      <c r="I460" s="75"/>
      <c r="J460" s="76"/>
      <c r="K460" s="77"/>
    </row>
    <row r="461" spans="1:11" hidden="1">
      <c r="A461" s="82" t="s">
        <v>364</v>
      </c>
      <c r="B461" s="745" t="s">
        <v>365</v>
      </c>
      <c r="C461" s="745"/>
      <c r="D461" s="745"/>
      <c r="E461" s="745"/>
      <c r="F461" s="745"/>
      <c r="G461" s="745"/>
      <c r="H461" s="745"/>
      <c r="I461" s="745"/>
      <c r="J461" s="745"/>
      <c r="K461" s="746"/>
    </row>
    <row r="462" spans="1:11" ht="13.2" hidden="1">
      <c r="A462" s="235"/>
      <c r="B462" s="13"/>
      <c r="C462" s="13"/>
      <c r="D462" s="13"/>
      <c r="E462" s="14" t="s">
        <v>375</v>
      </c>
      <c r="F462" s="15"/>
      <c r="G462" s="15" t="s">
        <v>316</v>
      </c>
      <c r="H462" s="15" t="s">
        <v>305</v>
      </c>
      <c r="I462" s="54"/>
      <c r="J462" s="55"/>
      <c r="K462" s="56"/>
    </row>
    <row r="463" spans="1:11" hidden="1">
      <c r="A463" s="253"/>
      <c r="B463" s="254"/>
      <c r="C463" s="255"/>
      <c r="D463" s="256" t="s">
        <v>342</v>
      </c>
      <c r="E463" s="248">
        <v>350</v>
      </c>
      <c r="F463" s="257"/>
      <c r="G463" s="257">
        <v>0.05</v>
      </c>
      <c r="H463" s="257">
        <v>1</v>
      </c>
      <c r="I463" s="258">
        <v>5</v>
      </c>
      <c r="J463" s="259">
        <f>H463*G463*E463</f>
        <v>17.5</v>
      </c>
      <c r="K463" s="260" t="s">
        <v>39</v>
      </c>
    </row>
    <row r="464" spans="1:11" hidden="1">
      <c r="A464" s="22"/>
      <c r="B464" s="23"/>
      <c r="C464" s="23"/>
      <c r="D464" s="23"/>
      <c r="E464" s="23"/>
      <c r="F464" s="23"/>
      <c r="G464" s="23"/>
      <c r="H464" s="24" t="s">
        <v>306</v>
      </c>
      <c r="I464" s="59" t="s">
        <v>307</v>
      </c>
      <c r="J464" s="60">
        <f>SUM(J463:J463)</f>
        <v>17.5</v>
      </c>
      <c r="K464" s="61" t="s">
        <v>39</v>
      </c>
    </row>
    <row r="465" spans="1:11" hidden="1">
      <c r="A465" s="22"/>
      <c r="B465" s="23"/>
      <c r="C465" s="23"/>
      <c r="D465" s="23"/>
      <c r="E465" s="23"/>
      <c r="F465" s="23"/>
      <c r="G465" s="23"/>
      <c r="H465" s="24"/>
      <c r="I465" s="59"/>
      <c r="J465" s="60"/>
      <c r="K465" s="61"/>
    </row>
    <row r="466" spans="1:11" ht="13.2" hidden="1">
      <c r="A466" s="25"/>
      <c r="B466" s="26"/>
      <c r="C466" s="26"/>
      <c r="D466" s="27" t="s">
        <v>308</v>
      </c>
      <c r="E466" s="26"/>
      <c r="F466" s="28" t="s">
        <v>309</v>
      </c>
      <c r="G466" s="28"/>
      <c r="H466" s="28"/>
      <c r="I466" s="62" t="s">
        <v>307</v>
      </c>
      <c r="J466" s="63">
        <v>0</v>
      </c>
      <c r="K466" s="64" t="s">
        <v>39</v>
      </c>
    </row>
    <row r="467" spans="1:11" ht="13.2" hidden="1">
      <c r="A467" s="29"/>
      <c r="B467" s="30"/>
      <c r="C467" s="30"/>
      <c r="D467" s="31" t="s">
        <v>310</v>
      </c>
      <c r="E467" s="30"/>
      <c r="F467" s="32" t="s">
        <v>309</v>
      </c>
      <c r="G467" s="32"/>
      <c r="H467" s="32"/>
      <c r="I467" s="65" t="s">
        <v>307</v>
      </c>
      <c r="J467" s="66">
        <f>J464-J466</f>
        <v>17.5</v>
      </c>
      <c r="K467" s="67" t="str">
        <f>K466</f>
        <v>m³</v>
      </c>
    </row>
    <row r="468" spans="1:11" ht="13.2" hidden="1">
      <c r="A468" s="25"/>
      <c r="B468" s="33"/>
      <c r="C468" s="33"/>
      <c r="D468" s="27" t="s">
        <v>311</v>
      </c>
      <c r="E468" s="33"/>
      <c r="F468" s="28" t="s">
        <v>309</v>
      </c>
      <c r="G468" s="28"/>
      <c r="H468" s="28"/>
      <c r="I468" s="62" t="s">
        <v>307</v>
      </c>
      <c r="J468" s="63">
        <f>J464</f>
        <v>17.5</v>
      </c>
      <c r="K468" s="64" t="str">
        <f>K467</f>
        <v>m³</v>
      </c>
    </row>
    <row r="469" spans="1:11" ht="13.2" hidden="1">
      <c r="A469" s="43"/>
      <c r="B469" s="44"/>
      <c r="C469" s="44"/>
      <c r="D469" s="45" t="s">
        <v>323</v>
      </c>
      <c r="E469" s="46"/>
      <c r="F469" s="47" t="s">
        <v>309</v>
      </c>
      <c r="G469" s="47"/>
      <c r="H469" s="47"/>
      <c r="I469" s="72" t="s">
        <v>307</v>
      </c>
      <c r="J469" s="73">
        <v>0</v>
      </c>
      <c r="K469" s="74" t="str">
        <f>K468</f>
        <v>m³</v>
      </c>
    </row>
    <row r="470" spans="1:11" ht="13.2" hidden="1">
      <c r="A470" s="43"/>
      <c r="B470" s="44"/>
      <c r="C470" s="44"/>
      <c r="D470" s="48"/>
      <c r="E470" s="44"/>
      <c r="F470" s="49"/>
      <c r="G470" s="49"/>
      <c r="H470" s="49"/>
      <c r="I470" s="75"/>
      <c r="J470" s="76"/>
      <c r="K470" s="77"/>
    </row>
    <row r="471" spans="1:11">
      <c r="A471" s="10" t="s">
        <v>245</v>
      </c>
      <c r="B471" s="729" t="str">
        <f>'BM 05'!B95:G95</f>
        <v>INSTALAÇÕES HIDRÁULICAS</v>
      </c>
      <c r="C471" s="729"/>
      <c r="D471" s="729"/>
      <c r="E471" s="729"/>
      <c r="F471" s="729"/>
      <c r="G471" s="729"/>
      <c r="H471" s="729"/>
      <c r="I471" s="51"/>
      <c r="J471" s="52"/>
      <c r="K471" s="53"/>
    </row>
    <row r="472" spans="1:11" hidden="1">
      <c r="A472" s="50" t="s">
        <v>247</v>
      </c>
      <c r="B472" s="727" t="str">
        <f>'BM 05'!B96</f>
        <v>REGISTRO DE GAVETA BRUTO, LATÃO, ROSCÁVEL, 1", COM ACABAMENTO E CANOPLA CROMADOS - FORNECIMENTO E INSTALAÇÃO. AF_08/2021</v>
      </c>
      <c r="C472" s="727"/>
      <c r="D472" s="727"/>
      <c r="E472" s="727"/>
      <c r="F472" s="727"/>
      <c r="G472" s="727"/>
      <c r="H472" s="727"/>
      <c r="I472" s="727"/>
      <c r="J472" s="727"/>
      <c r="K472" s="728"/>
    </row>
    <row r="473" spans="1:11" ht="13.2" hidden="1">
      <c r="A473" s="263"/>
      <c r="B473" s="13"/>
      <c r="C473" s="13"/>
      <c r="D473" s="13"/>
      <c r="E473" s="14"/>
      <c r="F473" s="15"/>
      <c r="G473" s="15"/>
      <c r="H473" s="15" t="s">
        <v>305</v>
      </c>
      <c r="I473" s="54"/>
      <c r="J473" s="55"/>
      <c r="K473" s="56"/>
    </row>
    <row r="474" spans="1:11" s="197" customFormat="1" hidden="1">
      <c r="A474" s="189"/>
      <c r="B474" s="190"/>
      <c r="C474" s="191"/>
      <c r="D474" s="199" t="s">
        <v>405</v>
      </c>
      <c r="E474" s="215"/>
      <c r="F474" s="193"/>
      <c r="G474" s="193"/>
      <c r="H474" s="193"/>
      <c r="I474" s="194">
        <v>5</v>
      </c>
      <c r="J474" s="195">
        <f>H474</f>
        <v>0</v>
      </c>
      <c r="K474" s="196" t="s">
        <v>406</v>
      </c>
    </row>
    <row r="475" spans="1:11" hidden="1">
      <c r="A475" s="22"/>
      <c r="B475" s="23"/>
      <c r="C475" s="23"/>
      <c r="D475" s="23"/>
      <c r="E475" s="23"/>
      <c r="F475" s="23"/>
      <c r="G475" s="23"/>
      <c r="H475" s="24" t="s">
        <v>306</v>
      </c>
      <c r="I475" s="59" t="s">
        <v>307</v>
      </c>
      <c r="J475" s="60">
        <f>SUM(J474:J474)</f>
        <v>0</v>
      </c>
      <c r="K475" s="61" t="s">
        <v>406</v>
      </c>
    </row>
    <row r="476" spans="1:11" hidden="1">
      <c r="A476" s="22"/>
      <c r="B476" s="23"/>
      <c r="C476" s="23"/>
      <c r="D476" s="23"/>
      <c r="E476" s="23"/>
      <c r="F476" s="23"/>
      <c r="G476" s="23"/>
      <c r="H476" s="24"/>
      <c r="I476" s="59"/>
      <c r="J476" s="60"/>
      <c r="K476" s="61"/>
    </row>
    <row r="477" spans="1:11" ht="13.2" hidden="1">
      <c r="A477" s="25"/>
      <c r="B477" s="26"/>
      <c r="C477" s="26"/>
      <c r="D477" s="27" t="s">
        <v>308</v>
      </c>
      <c r="E477" s="26"/>
      <c r="F477" s="28" t="s">
        <v>309</v>
      </c>
      <c r="G477" s="28"/>
      <c r="H477" s="28"/>
      <c r="I477" s="62" t="s">
        <v>307</v>
      </c>
      <c r="J477" s="63">
        <v>0</v>
      </c>
      <c r="K477" s="64" t="s">
        <v>406</v>
      </c>
    </row>
    <row r="478" spans="1:11" ht="13.2" hidden="1">
      <c r="A478" s="29"/>
      <c r="B478" s="30"/>
      <c r="C478" s="30"/>
      <c r="D478" s="31" t="s">
        <v>310</v>
      </c>
      <c r="E478" s="30"/>
      <c r="F478" s="32" t="s">
        <v>309</v>
      </c>
      <c r="G478" s="32"/>
      <c r="H478" s="32"/>
      <c r="I478" s="65" t="s">
        <v>307</v>
      </c>
      <c r="J478" s="66">
        <f>J475</f>
        <v>0</v>
      </c>
      <c r="K478" s="67" t="str">
        <f>K477</f>
        <v>und</v>
      </c>
    </row>
    <row r="479" spans="1:11" ht="13.2" hidden="1">
      <c r="A479" s="25"/>
      <c r="B479" s="33"/>
      <c r="C479" s="33"/>
      <c r="D479" s="27" t="s">
        <v>311</v>
      </c>
      <c r="E479" s="33"/>
      <c r="F479" s="28" t="s">
        <v>309</v>
      </c>
      <c r="G479" s="28"/>
      <c r="H479" s="28"/>
      <c r="I479" s="62" t="s">
        <v>307</v>
      </c>
      <c r="J479" s="63">
        <f>J475</f>
        <v>0</v>
      </c>
      <c r="K479" s="64" t="str">
        <f>K478</f>
        <v>und</v>
      </c>
    </row>
    <row r="480" spans="1:11" ht="13.2" hidden="1">
      <c r="A480" s="43"/>
      <c r="B480" s="44"/>
      <c r="C480" s="44"/>
      <c r="D480" s="45" t="s">
        <v>323</v>
      </c>
      <c r="E480" s="46"/>
      <c r="F480" s="47" t="s">
        <v>309</v>
      </c>
      <c r="G480" s="47"/>
      <c r="H480" s="47"/>
      <c r="I480" s="72" t="s">
        <v>307</v>
      </c>
      <c r="J480" s="73">
        <v>0</v>
      </c>
      <c r="K480" s="74" t="str">
        <f>K479</f>
        <v>und</v>
      </c>
    </row>
    <row r="481" spans="1:11" ht="13.2" hidden="1">
      <c r="A481" s="43"/>
      <c r="B481" s="44"/>
      <c r="C481" s="44"/>
      <c r="D481" s="48"/>
      <c r="E481" s="44"/>
      <c r="F481" s="49"/>
      <c r="G481" s="49"/>
      <c r="H481" s="49"/>
      <c r="I481" s="75"/>
      <c r="J481" s="76"/>
      <c r="K481" s="77"/>
    </row>
    <row r="482" spans="1:11" hidden="1">
      <c r="A482" s="50" t="s">
        <v>250</v>
      </c>
      <c r="B482" s="727" t="str">
        <f>'BM 05'!B97</f>
        <v>REGISTRO DE GAVETA BRUTO, LATÃO, ROSCÁVEL, 1/2", COM ACABAMENTO E CANOPLA CROMADOS - FORNECIMENTO E INSTALAÇÃO. AF_08/2021</v>
      </c>
      <c r="C482" s="727"/>
      <c r="D482" s="727"/>
      <c r="E482" s="727"/>
      <c r="F482" s="727"/>
      <c r="G482" s="727"/>
      <c r="H482" s="727"/>
      <c r="I482" s="727"/>
      <c r="J482" s="727"/>
      <c r="K482" s="728"/>
    </row>
    <row r="483" spans="1:11" ht="13.2" hidden="1">
      <c r="A483" s="263"/>
      <c r="B483" s="13"/>
      <c r="C483" s="13"/>
      <c r="D483" s="13"/>
      <c r="E483" s="14"/>
      <c r="F483" s="15"/>
      <c r="G483" s="15"/>
      <c r="H483" s="15" t="s">
        <v>305</v>
      </c>
      <c r="I483" s="54"/>
      <c r="J483" s="55"/>
      <c r="K483" s="56"/>
    </row>
    <row r="484" spans="1:11" s="197" customFormat="1" hidden="1">
      <c r="A484" s="189"/>
      <c r="B484" s="190"/>
      <c r="C484" s="191"/>
      <c r="D484" s="199" t="s">
        <v>405</v>
      </c>
      <c r="E484" s="215"/>
      <c r="F484" s="193"/>
      <c r="G484" s="193"/>
      <c r="H484" s="193"/>
      <c r="I484" s="194">
        <v>5</v>
      </c>
      <c r="J484" s="195">
        <f>H484</f>
        <v>0</v>
      </c>
      <c r="K484" s="196" t="s">
        <v>406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SUM(J484:J484)</f>
        <v>0</v>
      </c>
      <c r="K485" s="61" t="s">
        <v>406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0</v>
      </c>
      <c r="K487" s="64" t="s">
        <v>406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</f>
        <v>0</v>
      </c>
      <c r="K488" s="67" t="str">
        <f>K487</f>
        <v>und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0</v>
      </c>
      <c r="K489" s="64" t="str">
        <f>K488</f>
        <v>und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und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>
      <c r="A492" s="50" t="s">
        <v>253</v>
      </c>
      <c r="B492" s="727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492" s="727"/>
      <c r="D492" s="727"/>
      <c r="E492" s="727"/>
      <c r="F492" s="727"/>
      <c r="G492" s="727"/>
      <c r="H492" s="727"/>
      <c r="I492" s="727"/>
      <c r="J492" s="727"/>
      <c r="K492" s="728"/>
    </row>
    <row r="493" spans="1:11" ht="13.2">
      <c r="A493" s="263"/>
      <c r="B493" s="13"/>
      <c r="C493" s="13"/>
      <c r="D493" s="13"/>
      <c r="E493" s="14"/>
      <c r="F493" s="15"/>
      <c r="G493" s="15" t="s">
        <v>407</v>
      </c>
      <c r="H493" s="15"/>
      <c r="I493" s="54"/>
      <c r="J493" s="55"/>
      <c r="K493" s="56"/>
    </row>
    <row r="494" spans="1:11" s="276" customFormat="1">
      <c r="A494" s="267"/>
      <c r="B494" s="268"/>
      <c r="C494" s="269"/>
      <c r="D494" s="270" t="s">
        <v>405</v>
      </c>
      <c r="E494" s="271"/>
      <c r="F494" s="272"/>
      <c r="G494" s="272">
        <v>51.88</v>
      </c>
      <c r="H494" s="272"/>
      <c r="I494" s="273">
        <v>5</v>
      </c>
      <c r="J494" s="274">
        <f>G494</f>
        <v>51.88</v>
      </c>
      <c r="K494" s="275" t="s">
        <v>313</v>
      </c>
    </row>
    <row r="495" spans="1:11">
      <c r="A495" s="22"/>
      <c r="B495" s="23"/>
      <c r="C495" s="23"/>
      <c r="D495" s="23"/>
      <c r="E495" s="23"/>
      <c r="F495" s="23"/>
      <c r="G495" s="23"/>
      <c r="H495" s="24" t="s">
        <v>306</v>
      </c>
      <c r="I495" s="59" t="s">
        <v>307</v>
      </c>
      <c r="J495" s="60">
        <f>SUM(J494:J494)</f>
        <v>51.88</v>
      </c>
      <c r="K495" s="61" t="s">
        <v>313</v>
      </c>
    </row>
    <row r="496" spans="1:11">
      <c r="A496" s="22"/>
      <c r="B496" s="23"/>
      <c r="C496" s="23"/>
      <c r="D496" s="23"/>
      <c r="E496" s="23"/>
      <c r="F496" s="23"/>
      <c r="G496" s="23"/>
      <c r="H496" s="24"/>
      <c r="I496" s="59"/>
      <c r="J496" s="60"/>
      <c r="K496" s="61"/>
    </row>
    <row r="497" spans="1:11" ht="13.2">
      <c r="A497" s="25"/>
      <c r="B497" s="26"/>
      <c r="C497" s="26"/>
      <c r="D497" s="27" t="s">
        <v>308</v>
      </c>
      <c r="E497" s="26"/>
      <c r="F497" s="28" t="s">
        <v>309</v>
      </c>
      <c r="G497" s="28"/>
      <c r="H497" s="28"/>
      <c r="I497" s="62" t="s">
        <v>307</v>
      </c>
      <c r="J497" s="63">
        <v>0</v>
      </c>
      <c r="K497" s="64" t="s">
        <v>313</v>
      </c>
    </row>
    <row r="498" spans="1:11" ht="13.2">
      <c r="A498" s="29"/>
      <c r="B498" s="30"/>
      <c r="C498" s="30"/>
      <c r="D498" s="31" t="s">
        <v>310</v>
      </c>
      <c r="E498" s="30"/>
      <c r="F498" s="32" t="s">
        <v>309</v>
      </c>
      <c r="G498" s="32"/>
      <c r="H498" s="32"/>
      <c r="I498" s="65" t="s">
        <v>307</v>
      </c>
      <c r="J498" s="66">
        <f>J495-J497</f>
        <v>51.88</v>
      </c>
      <c r="K498" s="67" t="str">
        <f>K497</f>
        <v>m</v>
      </c>
    </row>
    <row r="499" spans="1:11" ht="13.2">
      <c r="A499" s="25"/>
      <c r="B499" s="33"/>
      <c r="C499" s="33"/>
      <c r="D499" s="27" t="s">
        <v>311</v>
      </c>
      <c r="E499" s="33"/>
      <c r="F499" s="28" t="s">
        <v>309</v>
      </c>
      <c r="G499" s="28"/>
      <c r="H499" s="28"/>
      <c r="I499" s="62" t="s">
        <v>307</v>
      </c>
      <c r="J499" s="63">
        <f>J495</f>
        <v>51.88</v>
      </c>
      <c r="K499" s="64" t="str">
        <f>K498</f>
        <v>m</v>
      </c>
    </row>
    <row r="500" spans="1:11" ht="13.2">
      <c r="A500" s="43"/>
      <c r="B500" s="44"/>
      <c r="C500" s="44"/>
      <c r="D500" s="45" t="s">
        <v>323</v>
      </c>
      <c r="E500" s="46"/>
      <c r="F500" s="47" t="s">
        <v>309</v>
      </c>
      <c r="G500" s="47"/>
      <c r="H500" s="47"/>
      <c r="I500" s="72" t="s">
        <v>307</v>
      </c>
      <c r="J500" s="73">
        <v>0</v>
      </c>
      <c r="K500" s="74" t="str">
        <f>K499</f>
        <v>m</v>
      </c>
    </row>
    <row r="501" spans="1:11" ht="13.2">
      <c r="A501" s="43"/>
      <c r="B501" s="44"/>
      <c r="C501" s="44"/>
      <c r="D501" s="48"/>
      <c r="E501" s="44"/>
      <c r="F501" s="49"/>
      <c r="G501" s="49"/>
      <c r="H501" s="49"/>
      <c r="I501" s="75"/>
      <c r="J501" s="76"/>
      <c r="K501" s="77"/>
    </row>
    <row r="502" spans="1:11">
      <c r="A502" s="50" t="s">
        <v>256</v>
      </c>
      <c r="B502" s="727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502" s="727"/>
      <c r="D502" s="727"/>
      <c r="E502" s="727"/>
      <c r="F502" s="727"/>
      <c r="G502" s="727"/>
      <c r="H502" s="727"/>
      <c r="I502" s="727"/>
      <c r="J502" s="727"/>
      <c r="K502" s="728"/>
    </row>
    <row r="503" spans="1:11" ht="13.2">
      <c r="A503" s="263"/>
      <c r="B503" s="13"/>
      <c r="C503" s="13"/>
      <c r="D503" s="13"/>
      <c r="E503" s="14"/>
      <c r="F503" s="15"/>
      <c r="G503" s="15" t="s">
        <v>407</v>
      </c>
      <c r="H503" s="15"/>
      <c r="I503" s="54"/>
      <c r="J503" s="55"/>
      <c r="K503" s="56"/>
    </row>
    <row r="504" spans="1:11" s="276" customFormat="1">
      <c r="A504" s="267"/>
      <c r="B504" s="268"/>
      <c r="C504" s="269"/>
      <c r="D504" s="270" t="s">
        <v>405</v>
      </c>
      <c r="E504" s="271"/>
      <c r="F504" s="272"/>
      <c r="G504" s="272">
        <v>17.82</v>
      </c>
      <c r="H504" s="272"/>
      <c r="I504" s="273">
        <v>5</v>
      </c>
      <c r="J504" s="274">
        <f>G504</f>
        <v>17.82</v>
      </c>
      <c r="K504" s="275" t="s">
        <v>313</v>
      </c>
    </row>
    <row r="505" spans="1:11">
      <c r="A505" s="22"/>
      <c r="B505" s="23"/>
      <c r="C505" s="23"/>
      <c r="D505" s="23"/>
      <c r="E505" s="23"/>
      <c r="F505" s="23"/>
      <c r="G505" s="23"/>
      <c r="H505" s="24" t="s">
        <v>306</v>
      </c>
      <c r="I505" s="59" t="s">
        <v>307</v>
      </c>
      <c r="J505" s="60">
        <f>SUM(J504:J504)</f>
        <v>17.82</v>
      </c>
      <c r="K505" s="61" t="s">
        <v>313</v>
      </c>
    </row>
    <row r="506" spans="1:11">
      <c r="A506" s="22"/>
      <c r="B506" s="23"/>
      <c r="C506" s="23"/>
      <c r="D506" s="23"/>
      <c r="E506" s="23"/>
      <c r="F506" s="23"/>
      <c r="G506" s="23"/>
      <c r="H506" s="24"/>
      <c r="I506" s="59"/>
      <c r="J506" s="60"/>
      <c r="K506" s="61"/>
    </row>
    <row r="507" spans="1:11" ht="13.2">
      <c r="A507" s="25"/>
      <c r="B507" s="26"/>
      <c r="C507" s="26"/>
      <c r="D507" s="27" t="s">
        <v>308</v>
      </c>
      <c r="E507" s="26"/>
      <c r="F507" s="28" t="s">
        <v>309</v>
      </c>
      <c r="G507" s="28"/>
      <c r="H507" s="28"/>
      <c r="I507" s="62" t="s">
        <v>307</v>
      </c>
      <c r="J507" s="63">
        <v>0</v>
      </c>
      <c r="K507" s="64" t="s">
        <v>313</v>
      </c>
    </row>
    <row r="508" spans="1:11" ht="13.2">
      <c r="A508" s="29"/>
      <c r="B508" s="30"/>
      <c r="C508" s="30"/>
      <c r="D508" s="31" t="s">
        <v>310</v>
      </c>
      <c r="E508" s="30"/>
      <c r="F508" s="32" t="s">
        <v>309</v>
      </c>
      <c r="G508" s="32"/>
      <c r="H508" s="32"/>
      <c r="I508" s="65" t="s">
        <v>307</v>
      </c>
      <c r="J508" s="66">
        <f>J505-J507</f>
        <v>17.82</v>
      </c>
      <c r="K508" s="67" t="str">
        <f>K507</f>
        <v>m</v>
      </c>
    </row>
    <row r="509" spans="1:11" ht="13.2">
      <c r="A509" s="25"/>
      <c r="B509" s="33"/>
      <c r="C509" s="33"/>
      <c r="D509" s="27" t="s">
        <v>311</v>
      </c>
      <c r="E509" s="33"/>
      <c r="F509" s="28" t="s">
        <v>309</v>
      </c>
      <c r="G509" s="28"/>
      <c r="H509" s="28"/>
      <c r="I509" s="62" t="s">
        <v>307</v>
      </c>
      <c r="J509" s="63">
        <f>J505</f>
        <v>17.82</v>
      </c>
      <c r="K509" s="64" t="str">
        <f>K508</f>
        <v>m</v>
      </c>
    </row>
    <row r="510" spans="1:11" ht="13.2">
      <c r="A510" s="43"/>
      <c r="B510" s="44"/>
      <c r="C510" s="44"/>
      <c r="D510" s="45" t="s">
        <v>323</v>
      </c>
      <c r="E510" s="46"/>
      <c r="F510" s="47" t="s">
        <v>309</v>
      </c>
      <c r="G510" s="47"/>
      <c r="H510" s="47"/>
      <c r="I510" s="72" t="s">
        <v>307</v>
      </c>
      <c r="J510" s="73">
        <v>0</v>
      </c>
      <c r="K510" s="74" t="str">
        <f>K509</f>
        <v>m</v>
      </c>
    </row>
    <row r="511" spans="1:11" ht="13.2">
      <c r="A511" s="43"/>
      <c r="B511" s="44"/>
      <c r="C511" s="44"/>
      <c r="D511" s="48"/>
      <c r="E511" s="44"/>
      <c r="F511" s="49"/>
      <c r="G511" s="49"/>
      <c r="H511" s="49"/>
      <c r="I511" s="75"/>
      <c r="J511" s="76"/>
      <c r="K511" s="77"/>
    </row>
    <row r="512" spans="1:11">
      <c r="A512" s="10" t="s">
        <v>265</v>
      </c>
      <c r="B512" s="729" t="s">
        <v>404</v>
      </c>
      <c r="C512" s="729"/>
      <c r="D512" s="729"/>
      <c r="E512" s="729"/>
      <c r="F512" s="729"/>
      <c r="G512" s="729"/>
      <c r="H512" s="729"/>
      <c r="I512" s="51"/>
      <c r="J512" s="52"/>
      <c r="K512" s="53"/>
    </row>
    <row r="513" spans="1:11">
      <c r="A513" s="50" t="s">
        <v>267</v>
      </c>
      <c r="B513" s="727" t="str">
        <f>'BM 05'!B103</f>
        <v>CAIXA SIFONADA, PVC, DN 100 X 100 X 50 MM, JUNTA ELÁSTICA, FORNECIDA E INSTALADA EM RAMAL DE DESCARGA OU EM RAMAL DE ESGOTO SANITÁRIO. AF_12/2014</v>
      </c>
      <c r="C513" s="727"/>
      <c r="D513" s="727"/>
      <c r="E513" s="727"/>
      <c r="F513" s="727"/>
      <c r="G513" s="727"/>
      <c r="H513" s="727"/>
      <c r="I513" s="727"/>
      <c r="J513" s="727"/>
      <c r="K513" s="728"/>
    </row>
    <row r="514" spans="1:11" ht="13.2">
      <c r="A514" s="235"/>
      <c r="B514" s="13"/>
      <c r="C514" s="13"/>
      <c r="D514" s="13"/>
      <c r="E514" s="14"/>
      <c r="F514" s="15"/>
      <c r="G514" s="15"/>
      <c r="H514" s="15" t="s">
        <v>305</v>
      </c>
      <c r="I514" s="54"/>
      <c r="J514" s="55"/>
      <c r="K514" s="56"/>
    </row>
    <row r="515" spans="1:11" s="276" customFormat="1">
      <c r="A515" s="267"/>
      <c r="B515" s="268"/>
      <c r="C515" s="269"/>
      <c r="D515" s="270" t="s">
        <v>405</v>
      </c>
      <c r="E515" s="271"/>
      <c r="F515" s="272"/>
      <c r="G515" s="272"/>
      <c r="H515" s="272">
        <v>2</v>
      </c>
      <c r="I515" s="273">
        <v>5</v>
      </c>
      <c r="J515" s="274">
        <f>H515</f>
        <v>2</v>
      </c>
      <c r="K515" s="275" t="s">
        <v>406</v>
      </c>
    </row>
    <row r="516" spans="1:11">
      <c r="A516" s="22"/>
      <c r="B516" s="23"/>
      <c r="C516" s="23"/>
      <c r="D516" s="23"/>
      <c r="E516" s="23"/>
      <c r="F516" s="23"/>
      <c r="G516" s="23"/>
      <c r="H516" s="24" t="s">
        <v>306</v>
      </c>
      <c r="I516" s="59" t="s">
        <v>307</v>
      </c>
      <c r="J516" s="60">
        <f>SUM(J515:J515)</f>
        <v>2</v>
      </c>
      <c r="K516" s="61" t="s">
        <v>406</v>
      </c>
    </row>
    <row r="517" spans="1:11">
      <c r="A517" s="22"/>
      <c r="B517" s="23"/>
      <c r="C517" s="23"/>
      <c r="D517" s="23"/>
      <c r="E517" s="23"/>
      <c r="F517" s="23"/>
      <c r="G517" s="23"/>
      <c r="H517" s="24"/>
      <c r="I517" s="59"/>
      <c r="J517" s="60"/>
      <c r="K517" s="61"/>
    </row>
    <row r="518" spans="1:11" ht="13.2">
      <c r="A518" s="25"/>
      <c r="B518" s="26"/>
      <c r="C518" s="26"/>
      <c r="D518" s="27" t="s">
        <v>308</v>
      </c>
      <c r="E518" s="26"/>
      <c r="F518" s="28" t="s">
        <v>309</v>
      </c>
      <c r="G518" s="28"/>
      <c r="H518" s="28"/>
      <c r="I518" s="62" t="s">
        <v>307</v>
      </c>
      <c r="J518" s="63">
        <v>0</v>
      </c>
      <c r="K518" s="64" t="s">
        <v>406</v>
      </c>
    </row>
    <row r="519" spans="1:11" ht="13.2">
      <c r="A519" s="29"/>
      <c r="B519" s="30"/>
      <c r="C519" s="30"/>
      <c r="D519" s="31" t="s">
        <v>310</v>
      </c>
      <c r="E519" s="30"/>
      <c r="F519" s="32" t="s">
        <v>309</v>
      </c>
      <c r="G519" s="32"/>
      <c r="H519" s="32"/>
      <c r="I519" s="65" t="s">
        <v>307</v>
      </c>
      <c r="J519" s="66">
        <f>J516-J518</f>
        <v>2</v>
      </c>
      <c r="K519" s="67" t="str">
        <f>K518</f>
        <v>und</v>
      </c>
    </row>
    <row r="520" spans="1:11" ht="13.2">
      <c r="A520" s="25"/>
      <c r="B520" s="33"/>
      <c r="C520" s="33"/>
      <c r="D520" s="27" t="s">
        <v>311</v>
      </c>
      <c r="E520" s="33"/>
      <c r="F520" s="28" t="s">
        <v>309</v>
      </c>
      <c r="G520" s="28"/>
      <c r="H520" s="28"/>
      <c r="I520" s="62" t="s">
        <v>307</v>
      </c>
      <c r="J520" s="63">
        <f>J516</f>
        <v>2</v>
      </c>
      <c r="K520" s="64" t="str">
        <f>K519</f>
        <v>und</v>
      </c>
    </row>
    <row r="521" spans="1:11" ht="13.2">
      <c r="A521" s="43"/>
      <c r="B521" s="44"/>
      <c r="C521" s="44"/>
      <c r="D521" s="45" t="s">
        <v>323</v>
      </c>
      <c r="E521" s="46"/>
      <c r="F521" s="47" t="s">
        <v>309</v>
      </c>
      <c r="G521" s="47"/>
      <c r="H521" s="47"/>
      <c r="I521" s="72" t="s">
        <v>307</v>
      </c>
      <c r="J521" s="73">
        <v>0</v>
      </c>
      <c r="K521" s="74" t="str">
        <f>K520</f>
        <v>und</v>
      </c>
    </row>
    <row r="522" spans="1:11" ht="13.2">
      <c r="A522" s="43"/>
      <c r="B522" s="44"/>
      <c r="C522" s="44"/>
      <c r="D522" s="48"/>
      <c r="E522" s="44"/>
      <c r="F522" s="49"/>
      <c r="G522" s="49"/>
      <c r="H522" s="49"/>
      <c r="I522" s="75"/>
      <c r="J522" s="76"/>
      <c r="K522" s="77"/>
    </row>
    <row r="523" spans="1:11">
      <c r="A523" s="50" t="s">
        <v>273</v>
      </c>
      <c r="B523" s="727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523" s="727"/>
      <c r="D523" s="727"/>
      <c r="E523" s="727"/>
      <c r="F523" s="727"/>
      <c r="G523" s="727"/>
      <c r="H523" s="727"/>
      <c r="I523" s="727"/>
      <c r="J523" s="727"/>
      <c r="K523" s="728"/>
    </row>
    <row r="524" spans="1:11" ht="13.2">
      <c r="A524" s="235"/>
      <c r="B524" s="13"/>
      <c r="C524" s="13"/>
      <c r="D524" s="13"/>
      <c r="E524" s="14"/>
      <c r="F524" s="15"/>
      <c r="G524" s="15" t="s">
        <v>407</v>
      </c>
      <c r="H524" s="15"/>
      <c r="I524" s="54"/>
      <c r="J524" s="55"/>
      <c r="K524" s="56"/>
    </row>
    <row r="525" spans="1:11" s="276" customFormat="1">
      <c r="A525" s="267"/>
      <c r="B525" s="268"/>
      <c r="C525" s="269"/>
      <c r="D525" s="270" t="s">
        <v>405</v>
      </c>
      <c r="E525" s="271"/>
      <c r="F525" s="272"/>
      <c r="G525" s="272">
        <v>19.72</v>
      </c>
      <c r="H525" s="272"/>
      <c r="I525" s="273">
        <v>5</v>
      </c>
      <c r="J525" s="274">
        <f>G525</f>
        <v>19.72</v>
      </c>
      <c r="K525" s="275" t="s">
        <v>313</v>
      </c>
    </row>
    <row r="526" spans="1:11">
      <c r="A526" s="22"/>
      <c r="B526" s="23"/>
      <c r="C526" s="23"/>
      <c r="D526" s="23"/>
      <c r="E526" s="23"/>
      <c r="F526" s="23"/>
      <c r="G526" s="23"/>
      <c r="H526" s="24" t="s">
        <v>306</v>
      </c>
      <c r="I526" s="59" t="s">
        <v>307</v>
      </c>
      <c r="J526" s="60">
        <f>SUM(J525:J525)</f>
        <v>19.72</v>
      </c>
      <c r="K526" s="61" t="s">
        <v>313</v>
      </c>
    </row>
    <row r="527" spans="1:11">
      <c r="A527" s="22"/>
      <c r="B527" s="23"/>
      <c r="C527" s="23"/>
      <c r="D527" s="23"/>
      <c r="E527" s="23"/>
      <c r="F527" s="23"/>
      <c r="G527" s="23"/>
      <c r="H527" s="24"/>
      <c r="I527" s="59"/>
      <c r="J527" s="60"/>
      <c r="K527" s="61"/>
    </row>
    <row r="528" spans="1:11" ht="13.2">
      <c r="A528" s="25"/>
      <c r="B528" s="26"/>
      <c r="C528" s="26"/>
      <c r="D528" s="27" t="s">
        <v>308</v>
      </c>
      <c r="E528" s="26"/>
      <c r="F528" s="28" t="s">
        <v>309</v>
      </c>
      <c r="G528" s="28"/>
      <c r="H528" s="28"/>
      <c r="I528" s="62" t="s">
        <v>307</v>
      </c>
      <c r="J528" s="63">
        <v>0</v>
      </c>
      <c r="K528" s="64" t="s">
        <v>313</v>
      </c>
    </row>
    <row r="529" spans="1:11" ht="13.2">
      <c r="A529" s="29"/>
      <c r="B529" s="30"/>
      <c r="C529" s="30"/>
      <c r="D529" s="31" t="s">
        <v>310</v>
      </c>
      <c r="E529" s="30"/>
      <c r="F529" s="32" t="s">
        <v>309</v>
      </c>
      <c r="G529" s="32"/>
      <c r="H529" s="32"/>
      <c r="I529" s="65" t="s">
        <v>307</v>
      </c>
      <c r="J529" s="66">
        <f>J526-J528</f>
        <v>19.72</v>
      </c>
      <c r="K529" s="67" t="str">
        <f>K528</f>
        <v>m</v>
      </c>
    </row>
    <row r="530" spans="1:11" ht="13.2">
      <c r="A530" s="25"/>
      <c r="B530" s="33"/>
      <c r="C530" s="33"/>
      <c r="D530" s="27" t="s">
        <v>311</v>
      </c>
      <c r="E530" s="33"/>
      <c r="F530" s="28" t="s">
        <v>309</v>
      </c>
      <c r="G530" s="28"/>
      <c r="H530" s="28"/>
      <c r="I530" s="62" t="s">
        <v>307</v>
      </c>
      <c r="J530" s="63">
        <f>J526</f>
        <v>19.72</v>
      </c>
      <c r="K530" s="64" t="str">
        <f>K529</f>
        <v>m</v>
      </c>
    </row>
    <row r="531" spans="1:11" ht="13.2">
      <c r="A531" s="43"/>
      <c r="B531" s="44"/>
      <c r="C531" s="44"/>
      <c r="D531" s="45" t="s">
        <v>323</v>
      </c>
      <c r="E531" s="46"/>
      <c r="F531" s="47" t="s">
        <v>309</v>
      </c>
      <c r="G531" s="47"/>
      <c r="H531" s="47"/>
      <c r="I531" s="72" t="s">
        <v>307</v>
      </c>
      <c r="J531" s="73">
        <v>0</v>
      </c>
      <c r="K531" s="74" t="str">
        <f>K530</f>
        <v>m</v>
      </c>
    </row>
    <row r="532" spans="1:11" ht="13.2">
      <c r="A532" s="43"/>
      <c r="B532" s="44"/>
      <c r="C532" s="44"/>
      <c r="D532" s="48"/>
      <c r="E532" s="44"/>
      <c r="F532" s="49"/>
      <c r="G532" s="49"/>
      <c r="H532" s="49"/>
      <c r="I532" s="75"/>
      <c r="J532" s="76"/>
      <c r="K532" s="77"/>
    </row>
    <row r="533" spans="1:11">
      <c r="A533" s="50" t="s">
        <v>276</v>
      </c>
      <c r="B533" s="727" t="str">
        <f>'BM 05'!B106</f>
        <v>RALO SIFONADO, PVC, DN 100 X 40 MM, JUNTA SOLDÁVEL, FORNECIDO E INSTALADO EM RAMAL DE DESCARGA OU EM RAMAL DE ESGOTO SANITÁRIO. AF_12/2014</v>
      </c>
      <c r="C533" s="727"/>
      <c r="D533" s="727"/>
      <c r="E533" s="727"/>
      <c r="F533" s="727"/>
      <c r="G533" s="727"/>
      <c r="H533" s="727"/>
      <c r="I533" s="727"/>
      <c r="J533" s="727"/>
      <c r="K533" s="728"/>
    </row>
    <row r="534" spans="1:11" ht="13.2">
      <c r="A534" s="263"/>
      <c r="B534" s="13"/>
      <c r="C534" s="13"/>
      <c r="D534" s="13"/>
      <c r="E534" s="14"/>
      <c r="F534" s="15"/>
      <c r="G534" s="15"/>
      <c r="H534" s="15" t="s">
        <v>305</v>
      </c>
      <c r="I534" s="54"/>
      <c r="J534" s="55"/>
      <c r="K534" s="56"/>
    </row>
    <row r="535" spans="1:11" s="276" customFormat="1">
      <c r="A535" s="267"/>
      <c r="B535" s="268"/>
      <c r="C535" s="269"/>
      <c r="D535" s="270" t="s">
        <v>405</v>
      </c>
      <c r="E535" s="271"/>
      <c r="F535" s="272"/>
      <c r="G535" s="272"/>
      <c r="H535" s="272">
        <v>2</v>
      </c>
      <c r="I535" s="273">
        <v>5</v>
      </c>
      <c r="J535" s="274">
        <f>H535</f>
        <v>2</v>
      </c>
      <c r="K535" s="275" t="s">
        <v>406</v>
      </c>
    </row>
    <row r="536" spans="1:11">
      <c r="A536" s="22"/>
      <c r="B536" s="23"/>
      <c r="C536" s="23"/>
      <c r="D536" s="23"/>
      <c r="E536" s="23"/>
      <c r="F536" s="23"/>
      <c r="G536" s="23"/>
      <c r="H536" s="24" t="s">
        <v>306</v>
      </c>
      <c r="I536" s="59" t="s">
        <v>307</v>
      </c>
      <c r="J536" s="60">
        <f>SUM(J535:J535)</f>
        <v>2</v>
      </c>
      <c r="K536" s="61" t="s">
        <v>406</v>
      </c>
    </row>
    <row r="537" spans="1:11">
      <c r="A537" s="22"/>
      <c r="B537" s="23"/>
      <c r="C537" s="23"/>
      <c r="D537" s="23"/>
      <c r="E537" s="23"/>
      <c r="F537" s="23"/>
      <c r="G537" s="23"/>
      <c r="H537" s="24"/>
      <c r="I537" s="59"/>
      <c r="J537" s="60"/>
      <c r="K537" s="61"/>
    </row>
    <row r="538" spans="1:11" ht="13.2">
      <c r="A538" s="25"/>
      <c r="B538" s="26"/>
      <c r="C538" s="26"/>
      <c r="D538" s="27" t="s">
        <v>308</v>
      </c>
      <c r="E538" s="26"/>
      <c r="F538" s="28" t="s">
        <v>309</v>
      </c>
      <c r="G538" s="28"/>
      <c r="H538" s="28"/>
      <c r="I538" s="62" t="s">
        <v>307</v>
      </c>
      <c r="J538" s="63">
        <v>0</v>
      </c>
      <c r="K538" s="64" t="s">
        <v>406</v>
      </c>
    </row>
    <row r="539" spans="1:11" ht="13.2">
      <c r="A539" s="29"/>
      <c r="B539" s="30"/>
      <c r="C539" s="30"/>
      <c r="D539" s="31" t="s">
        <v>310</v>
      </c>
      <c r="E539" s="30"/>
      <c r="F539" s="32" t="s">
        <v>309</v>
      </c>
      <c r="G539" s="32"/>
      <c r="H539" s="32"/>
      <c r="I539" s="65" t="s">
        <v>307</v>
      </c>
      <c r="J539" s="66">
        <f>J536-J538</f>
        <v>2</v>
      </c>
      <c r="K539" s="67" t="str">
        <f>K538</f>
        <v>und</v>
      </c>
    </row>
    <row r="540" spans="1:11" ht="13.2">
      <c r="A540" s="25"/>
      <c r="B540" s="33"/>
      <c r="C540" s="33"/>
      <c r="D540" s="27" t="s">
        <v>311</v>
      </c>
      <c r="E540" s="33"/>
      <c r="F540" s="28" t="s">
        <v>309</v>
      </c>
      <c r="G540" s="28"/>
      <c r="H540" s="28"/>
      <c r="I540" s="62" t="s">
        <v>307</v>
      </c>
      <c r="J540" s="63">
        <f>J536</f>
        <v>2</v>
      </c>
      <c r="K540" s="64" t="str">
        <f>K539</f>
        <v>und</v>
      </c>
    </row>
    <row r="541" spans="1:11" ht="13.2">
      <c r="A541" s="43"/>
      <c r="B541" s="44"/>
      <c r="C541" s="44"/>
      <c r="D541" s="45" t="s">
        <v>323</v>
      </c>
      <c r="E541" s="46"/>
      <c r="F541" s="47" t="s">
        <v>309</v>
      </c>
      <c r="G541" s="47"/>
      <c r="H541" s="47"/>
      <c r="I541" s="72" t="s">
        <v>307</v>
      </c>
      <c r="J541" s="73">
        <v>0</v>
      </c>
      <c r="K541" s="74" t="str">
        <f>K540</f>
        <v>und</v>
      </c>
    </row>
    <row r="542" spans="1:11" ht="13.2">
      <c r="A542" s="43"/>
      <c r="B542" s="44"/>
      <c r="C542" s="44"/>
      <c r="D542" s="48"/>
      <c r="E542" s="44"/>
      <c r="F542" s="49"/>
      <c r="G542" s="49"/>
      <c r="H542" s="49"/>
      <c r="I542" s="75"/>
      <c r="J542" s="76"/>
      <c r="K542" s="77"/>
    </row>
    <row r="543" spans="1:11">
      <c r="A543" s="50" t="s">
        <v>279</v>
      </c>
      <c r="B543" s="727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543" s="727"/>
      <c r="D543" s="727"/>
      <c r="E543" s="727"/>
      <c r="F543" s="727"/>
      <c r="G543" s="727"/>
      <c r="H543" s="727"/>
      <c r="I543" s="727"/>
      <c r="J543" s="727"/>
      <c r="K543" s="728"/>
    </row>
    <row r="544" spans="1:11" ht="13.2">
      <c r="A544" s="263"/>
      <c r="B544" s="13"/>
      <c r="C544" s="13"/>
      <c r="D544" s="13"/>
      <c r="E544" s="14"/>
      <c r="F544" s="15"/>
      <c r="G544" s="15" t="s">
        <v>407</v>
      </c>
      <c r="H544" s="15"/>
      <c r="I544" s="54"/>
      <c r="J544" s="55"/>
      <c r="K544" s="56"/>
    </row>
    <row r="545" spans="1:11" s="276" customFormat="1">
      <c r="A545" s="267"/>
      <c r="B545" s="268"/>
      <c r="C545" s="269"/>
      <c r="D545" s="270" t="s">
        <v>405</v>
      </c>
      <c r="E545" s="271"/>
      <c r="F545" s="272"/>
      <c r="G545" s="272">
        <v>9.84</v>
      </c>
      <c r="H545" s="272"/>
      <c r="I545" s="273">
        <v>5</v>
      </c>
      <c r="J545" s="274">
        <f>G545</f>
        <v>9.84</v>
      </c>
      <c r="K545" s="275" t="s">
        <v>313</v>
      </c>
    </row>
    <row r="546" spans="1:11">
      <c r="A546" s="22"/>
      <c r="B546" s="23"/>
      <c r="C546" s="23"/>
      <c r="D546" s="23"/>
      <c r="E546" s="23"/>
      <c r="F546" s="23"/>
      <c r="G546" s="23"/>
      <c r="H546" s="24" t="s">
        <v>306</v>
      </c>
      <c r="I546" s="59" t="s">
        <v>307</v>
      </c>
      <c r="J546" s="60">
        <f>SUM(J545:J545)</f>
        <v>9.84</v>
      </c>
      <c r="K546" s="61" t="s">
        <v>313</v>
      </c>
    </row>
    <row r="547" spans="1:11">
      <c r="A547" s="22"/>
      <c r="B547" s="23"/>
      <c r="C547" s="23"/>
      <c r="D547" s="23"/>
      <c r="E547" s="23"/>
      <c r="F547" s="23"/>
      <c r="G547" s="23"/>
      <c r="H547" s="24"/>
      <c r="I547" s="59"/>
      <c r="J547" s="60"/>
      <c r="K547" s="61"/>
    </row>
    <row r="548" spans="1:11" ht="13.2">
      <c r="A548" s="25"/>
      <c r="B548" s="26"/>
      <c r="C548" s="26"/>
      <c r="D548" s="27" t="s">
        <v>308</v>
      </c>
      <c r="E548" s="26"/>
      <c r="F548" s="28" t="s">
        <v>309</v>
      </c>
      <c r="G548" s="28"/>
      <c r="H548" s="28"/>
      <c r="I548" s="62" t="s">
        <v>307</v>
      </c>
      <c r="J548" s="63">
        <v>0</v>
      </c>
      <c r="K548" s="64" t="s">
        <v>313</v>
      </c>
    </row>
    <row r="549" spans="1:11" ht="13.2">
      <c r="A549" s="29"/>
      <c r="B549" s="30"/>
      <c r="C549" s="30"/>
      <c r="D549" s="31" t="s">
        <v>310</v>
      </c>
      <c r="E549" s="30"/>
      <c r="F549" s="32" t="s">
        <v>309</v>
      </c>
      <c r="G549" s="32"/>
      <c r="H549" s="32"/>
      <c r="I549" s="65" t="s">
        <v>307</v>
      </c>
      <c r="J549" s="66">
        <f>J546-J548</f>
        <v>9.84</v>
      </c>
      <c r="K549" s="67" t="str">
        <f>K548</f>
        <v>m</v>
      </c>
    </row>
    <row r="550" spans="1:11" ht="13.2">
      <c r="A550" s="25"/>
      <c r="B550" s="33"/>
      <c r="C550" s="33"/>
      <c r="D550" s="27" t="s">
        <v>311</v>
      </c>
      <c r="E550" s="33"/>
      <c r="F550" s="28" t="s">
        <v>309</v>
      </c>
      <c r="G550" s="28"/>
      <c r="H550" s="28"/>
      <c r="I550" s="62" t="s">
        <v>307</v>
      </c>
      <c r="J550" s="63">
        <f>J546</f>
        <v>9.84</v>
      </c>
      <c r="K550" s="64" t="str">
        <f>K549</f>
        <v>m</v>
      </c>
    </row>
    <row r="551" spans="1:11" ht="13.2">
      <c r="A551" s="43"/>
      <c r="B551" s="44"/>
      <c r="C551" s="44"/>
      <c r="D551" s="45" t="s">
        <v>323</v>
      </c>
      <c r="E551" s="46"/>
      <c r="F551" s="47" t="s">
        <v>309</v>
      </c>
      <c r="G551" s="47"/>
      <c r="H551" s="47"/>
      <c r="I551" s="72" t="s">
        <v>307</v>
      </c>
      <c r="J551" s="73">
        <v>0</v>
      </c>
      <c r="K551" s="74" t="str">
        <f>K550</f>
        <v>m</v>
      </c>
    </row>
    <row r="552" spans="1:11" ht="13.2">
      <c r="A552" s="43"/>
      <c r="B552" s="44"/>
      <c r="C552" s="44"/>
      <c r="D552" s="48"/>
      <c r="E552" s="44"/>
      <c r="F552" s="49"/>
      <c r="G552" s="49"/>
      <c r="H552" s="49"/>
      <c r="I552" s="75"/>
      <c r="J552" s="76"/>
      <c r="K552" s="77"/>
    </row>
    <row r="553" spans="1:11">
      <c r="A553" s="50" t="s">
        <v>282</v>
      </c>
      <c r="B553" s="727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553" s="727"/>
      <c r="D553" s="727"/>
      <c r="E553" s="727"/>
      <c r="F553" s="727"/>
      <c r="G553" s="727"/>
      <c r="H553" s="727"/>
      <c r="I553" s="727"/>
      <c r="J553" s="727"/>
      <c r="K553" s="728"/>
    </row>
    <row r="554" spans="1:11" ht="13.2">
      <c r="A554" s="263"/>
      <c r="B554" s="13"/>
      <c r="C554" s="13"/>
      <c r="D554" s="13"/>
      <c r="E554" s="14"/>
      <c r="F554" s="15"/>
      <c r="G554" s="15" t="s">
        <v>407</v>
      </c>
      <c r="H554" s="15"/>
      <c r="I554" s="54"/>
      <c r="J554" s="55"/>
      <c r="K554" s="56"/>
    </row>
    <row r="555" spans="1:11" s="276" customFormat="1">
      <c r="A555" s="267"/>
      <c r="B555" s="268"/>
      <c r="C555" s="269"/>
      <c r="D555" s="270" t="s">
        <v>405</v>
      </c>
      <c r="E555" s="271"/>
      <c r="F555" s="272"/>
      <c r="G555" s="272">
        <v>11.19</v>
      </c>
      <c r="H555" s="272"/>
      <c r="I555" s="273">
        <v>5</v>
      </c>
      <c r="J555" s="274">
        <f>G555</f>
        <v>11.19</v>
      </c>
      <c r="K555" s="275" t="s">
        <v>313</v>
      </c>
    </row>
    <row r="556" spans="1:11">
      <c r="A556" s="22"/>
      <c r="B556" s="23"/>
      <c r="C556" s="23"/>
      <c r="D556" s="23"/>
      <c r="E556" s="23"/>
      <c r="F556" s="23"/>
      <c r="G556" s="23"/>
      <c r="H556" s="24" t="s">
        <v>306</v>
      </c>
      <c r="I556" s="59" t="s">
        <v>307</v>
      </c>
      <c r="J556" s="60">
        <f>SUM(J555:J555)</f>
        <v>11.19</v>
      </c>
      <c r="K556" s="61" t="s">
        <v>313</v>
      </c>
    </row>
    <row r="557" spans="1:11">
      <c r="A557" s="22"/>
      <c r="B557" s="23"/>
      <c r="C557" s="23"/>
      <c r="D557" s="23"/>
      <c r="E557" s="23"/>
      <c r="F557" s="23"/>
      <c r="G557" s="23"/>
      <c r="H557" s="24"/>
      <c r="I557" s="59"/>
      <c r="J557" s="60"/>
      <c r="K557" s="61"/>
    </row>
    <row r="558" spans="1:11" ht="13.2">
      <c r="A558" s="25"/>
      <c r="B558" s="26"/>
      <c r="C558" s="26"/>
      <c r="D558" s="27" t="s">
        <v>308</v>
      </c>
      <c r="E558" s="26"/>
      <c r="F558" s="28" t="s">
        <v>309</v>
      </c>
      <c r="G558" s="28"/>
      <c r="H558" s="28"/>
      <c r="I558" s="62" t="s">
        <v>307</v>
      </c>
      <c r="J558" s="63">
        <v>0</v>
      </c>
      <c r="K558" s="64" t="s">
        <v>313</v>
      </c>
    </row>
    <row r="559" spans="1:11" ht="13.2">
      <c r="A559" s="29"/>
      <c r="B559" s="30"/>
      <c r="C559" s="30"/>
      <c r="D559" s="31" t="s">
        <v>310</v>
      </c>
      <c r="E559" s="30"/>
      <c r="F559" s="32" t="s">
        <v>309</v>
      </c>
      <c r="G559" s="32"/>
      <c r="H559" s="32"/>
      <c r="I559" s="65" t="s">
        <v>307</v>
      </c>
      <c r="J559" s="66">
        <f>J556-J558</f>
        <v>11.19</v>
      </c>
      <c r="K559" s="67" t="str">
        <f>K558</f>
        <v>m</v>
      </c>
    </row>
    <row r="560" spans="1:11" ht="13.2">
      <c r="A560" s="25"/>
      <c r="B560" s="33"/>
      <c r="C560" s="33"/>
      <c r="D560" s="27" t="s">
        <v>311</v>
      </c>
      <c r="E560" s="33"/>
      <c r="F560" s="28" t="s">
        <v>309</v>
      </c>
      <c r="G560" s="28"/>
      <c r="H560" s="28"/>
      <c r="I560" s="62" t="s">
        <v>307</v>
      </c>
      <c r="J560" s="63">
        <f>J556</f>
        <v>11.19</v>
      </c>
      <c r="K560" s="64" t="str">
        <f>K559</f>
        <v>m</v>
      </c>
    </row>
    <row r="561" spans="1:11" ht="13.2">
      <c r="A561" s="43"/>
      <c r="B561" s="44"/>
      <c r="C561" s="44"/>
      <c r="D561" s="45" t="s">
        <v>323</v>
      </c>
      <c r="E561" s="46"/>
      <c r="F561" s="47" t="s">
        <v>309</v>
      </c>
      <c r="G561" s="47"/>
      <c r="H561" s="47"/>
      <c r="I561" s="72" t="s">
        <v>307</v>
      </c>
      <c r="J561" s="73">
        <v>0</v>
      </c>
      <c r="K561" s="74" t="str">
        <f>K560</f>
        <v>m</v>
      </c>
    </row>
    <row r="562" spans="1:11" ht="13.2">
      <c r="A562" s="43"/>
      <c r="B562" s="44"/>
      <c r="C562" s="44"/>
      <c r="D562" s="48"/>
      <c r="E562" s="44"/>
      <c r="F562" s="49"/>
      <c r="G562" s="49"/>
      <c r="H562" s="49"/>
      <c r="I562" s="75"/>
      <c r="J562" s="76"/>
      <c r="K562" s="77"/>
    </row>
    <row r="563" spans="1:11">
      <c r="A563" s="50" t="s">
        <v>285</v>
      </c>
      <c r="B563" s="727" t="str">
        <f>'BM 05'!B109</f>
        <v>TERMINAL DE VENTILACAO, 50 MM, SERIE NORMAL, ESGOTO PREDIAL</v>
      </c>
      <c r="C563" s="727"/>
      <c r="D563" s="727"/>
      <c r="E563" s="727"/>
      <c r="F563" s="727"/>
      <c r="G563" s="727"/>
      <c r="H563" s="727"/>
      <c r="I563" s="727"/>
      <c r="J563" s="727"/>
      <c r="K563" s="728"/>
    </row>
    <row r="564" spans="1:11" ht="13.2">
      <c r="A564" s="263"/>
      <c r="B564" s="13"/>
      <c r="C564" s="13"/>
      <c r="D564" s="13"/>
      <c r="E564" s="14"/>
      <c r="F564" s="15"/>
      <c r="G564" s="15"/>
      <c r="H564" s="15" t="s">
        <v>305</v>
      </c>
      <c r="I564" s="54"/>
      <c r="J564" s="55"/>
      <c r="K564" s="56"/>
    </row>
    <row r="565" spans="1:11" s="276" customFormat="1">
      <c r="A565" s="267"/>
      <c r="B565" s="268"/>
      <c r="C565" s="269"/>
      <c r="D565" s="270" t="s">
        <v>405</v>
      </c>
      <c r="E565" s="271"/>
      <c r="F565" s="272"/>
      <c r="G565" s="272"/>
      <c r="H565" s="272">
        <v>2</v>
      </c>
      <c r="I565" s="273">
        <v>5</v>
      </c>
      <c r="J565" s="274">
        <f>H565</f>
        <v>2</v>
      </c>
      <c r="K565" s="275" t="s">
        <v>406</v>
      </c>
    </row>
    <row r="566" spans="1:11">
      <c r="A566" s="22"/>
      <c r="B566" s="23"/>
      <c r="C566" s="23"/>
      <c r="D566" s="23"/>
      <c r="E566" s="23"/>
      <c r="F566" s="23"/>
      <c r="G566" s="23"/>
      <c r="H566" s="24" t="s">
        <v>306</v>
      </c>
      <c r="I566" s="59" t="s">
        <v>307</v>
      </c>
      <c r="J566" s="60">
        <f>SUM(J565:J565)</f>
        <v>2</v>
      </c>
      <c r="K566" s="61" t="s">
        <v>406</v>
      </c>
    </row>
    <row r="567" spans="1:11">
      <c r="A567" s="22"/>
      <c r="B567" s="23"/>
      <c r="C567" s="23"/>
      <c r="D567" s="23"/>
      <c r="E567" s="23"/>
      <c r="F567" s="23"/>
      <c r="G567" s="23"/>
      <c r="H567" s="24"/>
      <c r="I567" s="59"/>
      <c r="J567" s="60"/>
      <c r="K567" s="61"/>
    </row>
    <row r="568" spans="1:11" ht="13.2">
      <c r="A568" s="25"/>
      <c r="B568" s="26"/>
      <c r="C568" s="26"/>
      <c r="D568" s="27" t="s">
        <v>308</v>
      </c>
      <c r="E568" s="26"/>
      <c r="F568" s="28" t="s">
        <v>309</v>
      </c>
      <c r="G568" s="28"/>
      <c r="H568" s="28"/>
      <c r="I568" s="62" t="s">
        <v>307</v>
      </c>
      <c r="J568" s="63">
        <v>0</v>
      </c>
      <c r="K568" s="64" t="s">
        <v>406</v>
      </c>
    </row>
    <row r="569" spans="1:11" ht="13.2">
      <c r="A569" s="29"/>
      <c r="B569" s="30"/>
      <c r="C569" s="30"/>
      <c r="D569" s="31" t="s">
        <v>310</v>
      </c>
      <c r="E569" s="30"/>
      <c r="F569" s="32" t="s">
        <v>309</v>
      </c>
      <c r="G569" s="32"/>
      <c r="H569" s="32"/>
      <c r="I569" s="65" t="s">
        <v>307</v>
      </c>
      <c r="J569" s="66">
        <f>J566-J568</f>
        <v>2</v>
      </c>
      <c r="K569" s="67" t="str">
        <f>K568</f>
        <v>und</v>
      </c>
    </row>
    <row r="570" spans="1:11" ht="13.2">
      <c r="A570" s="25"/>
      <c r="B570" s="33"/>
      <c r="C570" s="33"/>
      <c r="D570" s="27" t="s">
        <v>311</v>
      </c>
      <c r="E570" s="33"/>
      <c r="F570" s="28" t="s">
        <v>309</v>
      </c>
      <c r="G570" s="28"/>
      <c r="H570" s="28"/>
      <c r="I570" s="62" t="s">
        <v>307</v>
      </c>
      <c r="J570" s="63">
        <f>J566</f>
        <v>2</v>
      </c>
      <c r="K570" s="64" t="str">
        <f>K569</f>
        <v>und</v>
      </c>
    </row>
    <row r="571" spans="1:11" ht="13.2">
      <c r="A571" s="43"/>
      <c r="B571" s="44"/>
      <c r="C571" s="44"/>
      <c r="D571" s="45" t="s">
        <v>323</v>
      </c>
      <c r="E571" s="46"/>
      <c r="F571" s="47" t="s">
        <v>309</v>
      </c>
      <c r="G571" s="47"/>
      <c r="H571" s="47"/>
      <c r="I571" s="72" t="s">
        <v>307</v>
      </c>
      <c r="J571" s="73">
        <v>0</v>
      </c>
      <c r="K571" s="74" t="str">
        <f>K570</f>
        <v>und</v>
      </c>
    </row>
    <row r="572" spans="1:11" ht="13.8" thickBot="1">
      <c r="A572" s="43"/>
      <c r="B572" s="44"/>
      <c r="C572" s="44"/>
      <c r="D572" s="48"/>
      <c r="E572" s="44"/>
      <c r="F572" s="49"/>
      <c r="G572" s="49"/>
      <c r="H572" s="49"/>
      <c r="I572" s="75"/>
      <c r="J572" s="76"/>
      <c r="K572" s="77"/>
    </row>
    <row r="573" spans="1:11" ht="13.2">
      <c r="A573" s="96" t="s">
        <v>347</v>
      </c>
      <c r="B573" s="97"/>
      <c r="C573" s="97"/>
      <c r="D573" s="97"/>
      <c r="E573" s="97"/>
      <c r="F573" s="98" t="s">
        <v>348</v>
      </c>
      <c r="G573" s="99"/>
      <c r="H573" s="100"/>
      <c r="I573" s="99"/>
      <c r="J573" s="111" t="s">
        <v>349</v>
      </c>
      <c r="K573" s="112"/>
    </row>
    <row r="574" spans="1:11" ht="13.2">
      <c r="A574" s="101"/>
      <c r="B574" s="102"/>
      <c r="C574" s="102"/>
      <c r="D574" s="102"/>
      <c r="E574" s="102"/>
      <c r="F574" s="103"/>
      <c r="G574" s="104"/>
      <c r="H574" s="105"/>
      <c r="I574" s="104"/>
      <c r="J574" s="113"/>
      <c r="K574" s="114"/>
    </row>
    <row r="575" spans="1:11" ht="13.2">
      <c r="A575" s="101"/>
      <c r="B575" s="102"/>
      <c r="C575" s="102"/>
      <c r="D575" s="102"/>
      <c r="E575" s="102"/>
      <c r="F575" s="101"/>
      <c r="G575" s="105"/>
      <c r="H575" s="106"/>
      <c r="I575" s="106"/>
      <c r="J575" s="115"/>
      <c r="K575" s="114"/>
    </row>
    <row r="576" spans="1:11" ht="13.8" thickBot="1">
      <c r="A576" s="107"/>
      <c r="B576" s="108"/>
      <c r="C576" s="108"/>
      <c r="D576" s="108"/>
      <c r="E576" s="108"/>
      <c r="F576" s="107"/>
      <c r="G576" s="109"/>
      <c r="H576" s="110"/>
      <c r="I576" s="110"/>
      <c r="J576" s="116"/>
      <c r="K576" s="117"/>
    </row>
  </sheetData>
  <mergeCells count="57">
    <mergeCell ref="B533:K533"/>
    <mergeCell ref="B543:K543"/>
    <mergeCell ref="B553:K553"/>
    <mergeCell ref="B563:K563"/>
    <mergeCell ref="B471:H471"/>
    <mergeCell ref="B472:K472"/>
    <mergeCell ref="B482:K482"/>
    <mergeCell ref="B492:K492"/>
    <mergeCell ref="B502:K502"/>
    <mergeCell ref="B512:H512"/>
    <mergeCell ref="B513:K513"/>
    <mergeCell ref="B523:K523"/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286:K286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H285"/>
    <mergeCell ref="B461:K461"/>
    <mergeCell ref="B451:K451"/>
    <mergeCell ref="B299:H299"/>
    <mergeCell ref="B300:K300"/>
    <mergeCell ref="B310:K310"/>
    <mergeCell ref="A311:D311"/>
    <mergeCell ref="B378:K378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view="pageBreakPreview" topLeftCell="A28" zoomScale="70" zoomScaleNormal="70" zoomScaleSheetLayoutView="70" workbookViewId="0">
      <selection activeCell="P37" sqref="P37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</cols>
  <sheetData>
    <row r="1" spans="1:18">
      <c r="A1" s="752" t="s">
        <v>414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8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8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8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8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8" ht="17.399999999999999">
      <c r="A6" s="677"/>
      <c r="B6" s="678"/>
      <c r="C6" s="678"/>
      <c r="D6" s="678"/>
      <c r="E6" s="679"/>
      <c r="F6" s="753" t="s">
        <v>415</v>
      </c>
      <c r="G6" s="719"/>
      <c r="H6" s="719"/>
      <c r="I6" s="720"/>
      <c r="J6" s="706"/>
      <c r="K6" s="672"/>
      <c r="L6" s="673"/>
      <c r="M6" s="721">
        <f>J111</f>
        <v>763544.07610000006</v>
      </c>
      <c r="N6" s="722"/>
      <c r="O6" s="723">
        <f>O111+0.57</f>
        <v>82819.905899999998</v>
      </c>
      <c r="P6" s="724"/>
      <c r="Q6" s="725"/>
    </row>
    <row r="7" spans="1:18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>
        <v>82819.91</v>
      </c>
      <c r="Q7" s="159"/>
    </row>
    <row r="8" spans="1:18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8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8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67"/>
    </row>
    <row r="11" spans="1:18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28347.568200000002</v>
      </c>
      <c r="O11" s="145">
        <f>SUM(O12:O14)</f>
        <v>0</v>
      </c>
      <c r="P11" s="146">
        <f>SUM(P12:P14)</f>
        <v>28347.568200000002</v>
      </c>
      <c r="Q11" s="145">
        <f>SUM(Q12:Q14)</f>
        <v>0</v>
      </c>
      <c r="R11" s="119">
        <f>N11-'BM 05'!P11</f>
        <v>0</v>
      </c>
    </row>
    <row r="12" spans="1:18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05'!M12</f>
        <v>8</v>
      </c>
      <c r="L12" s="150">
        <v>0</v>
      </c>
      <c r="M12" s="310">
        <f>L12+K12</f>
        <v>8</v>
      </c>
      <c r="N12" s="319">
        <f>K12*F12</f>
        <v>2454.2399999999998</v>
      </c>
      <c r="O12" s="149">
        <f>L12*F12</f>
        <v>0</v>
      </c>
      <c r="P12" s="151">
        <f>O12+N12</f>
        <v>2454.2399999999998</v>
      </c>
      <c r="Q12" s="149">
        <f>J12-P12</f>
        <v>0</v>
      </c>
    </row>
    <row r="13" spans="1:18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05'!M13</f>
        <v>497.81</v>
      </c>
      <c r="L13" s="150">
        <v>0</v>
      </c>
      <c r="M13" s="310">
        <f t="shared" ref="M13:M14" si="3">L13+K13</f>
        <v>497.81</v>
      </c>
      <c r="N13" s="319">
        <f t="shared" ref="N13:N76" si="4">K13*F13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8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05'!M14</f>
        <v>715.75999999999988</v>
      </c>
      <c r="L14" s="155">
        <v>0</v>
      </c>
      <c r="M14" s="310">
        <f t="shared" si="3"/>
        <v>715.75999999999988</v>
      </c>
      <c r="N14" s="319">
        <f t="shared" si="4"/>
        <v>236.20079999999996</v>
      </c>
      <c r="O14" s="154">
        <f>L14*F14</f>
        <v>0</v>
      </c>
      <c r="P14" s="372">
        <f>O14+N14</f>
        <v>236.20079999999996</v>
      </c>
      <c r="Q14" s="154">
        <f>J14-P14</f>
        <v>0</v>
      </c>
    </row>
    <row r="15" spans="1:18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  <c r="R15" s="119">
        <f>N15-'BM 05'!P15</f>
        <v>0</v>
      </c>
    </row>
    <row r="16" spans="1:18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5">TRUNC(E16*1.2522,2)</f>
        <v>72.06</v>
      </c>
      <c r="G16" s="127" t="s">
        <v>40</v>
      </c>
      <c r="H16" s="127" t="s">
        <v>34</v>
      </c>
      <c r="I16" s="147">
        <f t="shared" ref="I16:I27" si="6">E16*D16</f>
        <v>1727.0754999999999</v>
      </c>
      <c r="J16" s="148">
        <f t="shared" ref="J16:J25" si="7">D16*F16</f>
        <v>2162.5206000000003</v>
      </c>
      <c r="K16" s="319">
        <f>'BM 05'!M16</f>
        <v>7.6462500000000002</v>
      </c>
      <c r="L16" s="150">
        <v>0</v>
      </c>
      <c r="M16" s="310">
        <f t="shared" ref="M16:M27" si="8">L16+K16</f>
        <v>7.6462500000000002</v>
      </c>
      <c r="N16" s="319">
        <f t="shared" si="4"/>
        <v>550.98877500000003</v>
      </c>
      <c r="O16" s="149">
        <f>L16*F16</f>
        <v>0</v>
      </c>
      <c r="P16" s="151">
        <f t="shared" ref="P16:P38" si="9">O16+N16</f>
        <v>550.98877500000003</v>
      </c>
      <c r="Q16" s="149">
        <f>J16-P16</f>
        <v>1611.5318250000003</v>
      </c>
    </row>
    <row r="17" spans="1:18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5"/>
        <v>5.32</v>
      </c>
      <c r="G17" s="127" t="s">
        <v>44</v>
      </c>
      <c r="H17" s="127" t="s">
        <v>34</v>
      </c>
      <c r="I17" s="147">
        <f t="shared" si="6"/>
        <v>206.63499999999999</v>
      </c>
      <c r="J17" s="148">
        <f t="shared" si="7"/>
        <v>258.65839999999997</v>
      </c>
      <c r="K17" s="319">
        <f>'BM 05'!M17</f>
        <v>30.585000000000001</v>
      </c>
      <c r="L17" s="150">
        <v>0</v>
      </c>
      <c r="M17" s="310">
        <f t="shared" si="8"/>
        <v>30.585000000000001</v>
      </c>
      <c r="N17" s="319">
        <f t="shared" si="4"/>
        <v>162.71220000000002</v>
      </c>
      <c r="O17" s="149">
        <f t="shared" ref="O17:O37" si="10">L17*F17</f>
        <v>0</v>
      </c>
      <c r="P17" s="151">
        <f t="shared" si="9"/>
        <v>162.71220000000002</v>
      </c>
      <c r="Q17" s="149">
        <f t="shared" ref="Q17:Q27" si="11">J17-P17</f>
        <v>95.946199999999948</v>
      </c>
    </row>
    <row r="18" spans="1:18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5"/>
        <v>26.13</v>
      </c>
      <c r="G18" s="127" t="s">
        <v>47</v>
      </c>
      <c r="H18" s="127" t="s">
        <v>34</v>
      </c>
      <c r="I18" s="147">
        <f t="shared" si="6"/>
        <v>1014.6994</v>
      </c>
      <c r="J18" s="148">
        <f t="shared" si="7"/>
        <v>1270.4405999999999</v>
      </c>
      <c r="K18" s="319">
        <f>'BM 05'!M18</f>
        <v>30.585000000000001</v>
      </c>
      <c r="L18" s="150">
        <v>0</v>
      </c>
      <c r="M18" s="310">
        <f t="shared" si="8"/>
        <v>30.585000000000001</v>
      </c>
      <c r="N18" s="319">
        <f t="shared" si="4"/>
        <v>799.18605000000002</v>
      </c>
      <c r="O18" s="149">
        <f t="shared" si="10"/>
        <v>0</v>
      </c>
      <c r="P18" s="151">
        <f t="shared" si="9"/>
        <v>799.18605000000002</v>
      </c>
      <c r="Q18" s="149">
        <f t="shared" si="11"/>
        <v>471.25454999999988</v>
      </c>
    </row>
    <row r="19" spans="1:18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5"/>
        <v>79.62</v>
      </c>
      <c r="G19" s="127" t="s">
        <v>50</v>
      </c>
      <c r="H19" s="127" t="s">
        <v>34</v>
      </c>
      <c r="I19" s="147">
        <f t="shared" si="6"/>
        <v>17524.768100000001</v>
      </c>
      <c r="J19" s="148">
        <f t="shared" si="7"/>
        <v>21942.4758</v>
      </c>
      <c r="K19" s="319">
        <f>'BM 05'!M19</f>
        <v>275.58999999999997</v>
      </c>
      <c r="L19" s="150">
        <v>0</v>
      </c>
      <c r="M19" s="310">
        <f t="shared" si="8"/>
        <v>275.58999999999997</v>
      </c>
      <c r="N19" s="319">
        <f t="shared" si="4"/>
        <v>21942.4758</v>
      </c>
      <c r="O19" s="149">
        <f t="shared" si="10"/>
        <v>0</v>
      </c>
      <c r="P19" s="151">
        <f t="shared" si="9"/>
        <v>21942.4758</v>
      </c>
      <c r="Q19" s="149">
        <f t="shared" si="11"/>
        <v>0</v>
      </c>
    </row>
    <row r="20" spans="1:18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5"/>
        <v>19</v>
      </c>
      <c r="G20" s="127" t="s">
        <v>54</v>
      </c>
      <c r="H20" s="127" t="s">
        <v>34</v>
      </c>
      <c r="I20" s="147">
        <f t="shared" si="6"/>
        <v>4206.3780000000006</v>
      </c>
      <c r="J20" s="148">
        <f t="shared" si="7"/>
        <v>5264.9000000000005</v>
      </c>
      <c r="K20" s="319">
        <f>'BM 05'!M20</f>
        <v>277.09999999999997</v>
      </c>
      <c r="L20" s="150">
        <v>0</v>
      </c>
      <c r="M20" s="310">
        <f t="shared" si="8"/>
        <v>277.09999999999997</v>
      </c>
      <c r="N20" s="319">
        <f t="shared" si="4"/>
        <v>5264.9</v>
      </c>
      <c r="O20" s="149">
        <f t="shared" si="10"/>
        <v>0</v>
      </c>
      <c r="P20" s="151">
        <f t="shared" si="9"/>
        <v>5264.9</v>
      </c>
      <c r="Q20" s="149">
        <f t="shared" si="11"/>
        <v>0</v>
      </c>
    </row>
    <row r="21" spans="1:18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5"/>
        <v>16.75</v>
      </c>
      <c r="G21" s="127" t="s">
        <v>57</v>
      </c>
      <c r="H21" s="127" t="s">
        <v>34</v>
      </c>
      <c r="I21" s="147">
        <f t="shared" si="6"/>
        <v>6834.5040000000008</v>
      </c>
      <c r="J21" s="148">
        <f t="shared" si="7"/>
        <v>8555.9</v>
      </c>
      <c r="K21" s="319">
        <f>'BM 05'!M21</f>
        <v>510.8</v>
      </c>
      <c r="L21" s="150">
        <v>0</v>
      </c>
      <c r="M21" s="310">
        <f t="shared" si="8"/>
        <v>510.8</v>
      </c>
      <c r="N21" s="319">
        <f t="shared" si="4"/>
        <v>8555.9</v>
      </c>
      <c r="O21" s="149">
        <f t="shared" si="10"/>
        <v>0</v>
      </c>
      <c r="P21" s="151">
        <f t="shared" si="9"/>
        <v>8555.9</v>
      </c>
      <c r="Q21" s="149">
        <f t="shared" si="11"/>
        <v>0</v>
      </c>
    </row>
    <row r="22" spans="1:18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5"/>
        <v>14.97</v>
      </c>
      <c r="G22" s="127" t="s">
        <v>60</v>
      </c>
      <c r="H22" s="127" t="s">
        <v>34</v>
      </c>
      <c r="I22" s="147">
        <f t="shared" si="6"/>
        <v>5484.8560000000007</v>
      </c>
      <c r="J22" s="148">
        <f t="shared" si="7"/>
        <v>6865.2420000000002</v>
      </c>
      <c r="K22" s="319">
        <f>'BM 05'!M22</f>
        <v>458.6</v>
      </c>
      <c r="L22" s="150">
        <v>0</v>
      </c>
      <c r="M22" s="310">
        <f t="shared" si="8"/>
        <v>458.6</v>
      </c>
      <c r="N22" s="319">
        <f t="shared" si="4"/>
        <v>6865.2420000000002</v>
      </c>
      <c r="O22" s="149">
        <f t="shared" si="10"/>
        <v>0</v>
      </c>
      <c r="P22" s="151">
        <f t="shared" si="9"/>
        <v>6865.2420000000002</v>
      </c>
      <c r="Q22" s="149">
        <f t="shared" si="11"/>
        <v>0</v>
      </c>
    </row>
    <row r="23" spans="1:18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5"/>
        <v>12.65</v>
      </c>
      <c r="G23" s="127" t="s">
        <v>63</v>
      </c>
      <c r="H23" s="127" t="s">
        <v>34</v>
      </c>
      <c r="I23" s="147">
        <f t="shared" si="6"/>
        <v>1336.5419999999999</v>
      </c>
      <c r="J23" s="148">
        <f t="shared" si="7"/>
        <v>1672.33</v>
      </c>
      <c r="K23" s="319">
        <f>'BM 05'!M23</f>
        <v>132.19999999999999</v>
      </c>
      <c r="L23" s="150">
        <v>0</v>
      </c>
      <c r="M23" s="310">
        <f t="shared" si="8"/>
        <v>132.19999999999999</v>
      </c>
      <c r="N23" s="319">
        <f t="shared" si="4"/>
        <v>1672.33</v>
      </c>
      <c r="O23" s="149">
        <f t="shared" si="10"/>
        <v>0</v>
      </c>
      <c r="P23" s="151">
        <f t="shared" si="9"/>
        <v>1672.33</v>
      </c>
      <c r="Q23" s="149">
        <f t="shared" si="11"/>
        <v>0</v>
      </c>
    </row>
    <row r="24" spans="1:18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5"/>
        <v>580.14</v>
      </c>
      <c r="G24" s="127" t="s">
        <v>66</v>
      </c>
      <c r="H24" s="127" t="s">
        <v>34</v>
      </c>
      <c r="I24" s="147">
        <f t="shared" si="6"/>
        <v>10021.179</v>
      </c>
      <c r="J24" s="148">
        <f t="shared" si="7"/>
        <v>12548.428199999998</v>
      </c>
      <c r="K24" s="319">
        <f>'BM 05'!M24</f>
        <v>21.630000000000003</v>
      </c>
      <c r="L24" s="150">
        <v>0</v>
      </c>
      <c r="M24" s="310">
        <f t="shared" si="8"/>
        <v>21.630000000000003</v>
      </c>
      <c r="N24" s="319">
        <f t="shared" si="4"/>
        <v>12548.4282</v>
      </c>
      <c r="O24" s="149">
        <f t="shared" si="10"/>
        <v>0</v>
      </c>
      <c r="P24" s="151">
        <f t="shared" si="9"/>
        <v>12548.4282</v>
      </c>
      <c r="Q24" s="149">
        <f t="shared" si="11"/>
        <v>0</v>
      </c>
    </row>
    <row r="25" spans="1:18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5"/>
        <v>26.98</v>
      </c>
      <c r="G25" s="127" t="s">
        <v>69</v>
      </c>
      <c r="H25" s="127" t="s">
        <v>34</v>
      </c>
      <c r="I25" s="147">
        <f t="shared" si="6"/>
        <v>2864.2105000000001</v>
      </c>
      <c r="J25" s="148">
        <f t="shared" si="7"/>
        <v>3585.9117999999999</v>
      </c>
      <c r="K25" s="319">
        <f>'BM 05'!M25</f>
        <v>132.91</v>
      </c>
      <c r="L25" s="150">
        <v>0</v>
      </c>
      <c r="M25" s="310">
        <f t="shared" si="8"/>
        <v>132.91</v>
      </c>
      <c r="N25" s="319">
        <f t="shared" si="4"/>
        <v>3585.9117999999999</v>
      </c>
      <c r="O25" s="149">
        <f t="shared" si="10"/>
        <v>0</v>
      </c>
      <c r="P25" s="151">
        <f t="shared" si="9"/>
        <v>3585.9117999999999</v>
      </c>
      <c r="Q25" s="149">
        <f t="shared" si="11"/>
        <v>0</v>
      </c>
    </row>
    <row r="26" spans="1:18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6"/>
        <v>22164.948840000001</v>
      </c>
      <c r="J26" s="153">
        <f>ROUND(F26*D26,2)</f>
        <v>28229.27</v>
      </c>
      <c r="K26" s="319">
        <f>'BM 05'!M26</f>
        <v>272.07</v>
      </c>
      <c r="L26" s="155">
        <v>0</v>
      </c>
      <c r="M26" s="310">
        <f t="shared" si="8"/>
        <v>272.07</v>
      </c>
      <c r="N26" s="319">
        <f t="shared" si="4"/>
        <v>26355.420900000001</v>
      </c>
      <c r="O26" s="154">
        <v>0</v>
      </c>
      <c r="P26" s="156">
        <f t="shared" si="9"/>
        <v>26355.420900000001</v>
      </c>
      <c r="Q26" s="154">
        <f t="shared" si="11"/>
        <v>1873.8490999999995</v>
      </c>
    </row>
    <row r="27" spans="1:18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6"/>
        <v>7882.7705000000005</v>
      </c>
      <c r="J27" s="153">
        <f>D27*F27</f>
        <v>10039.3503</v>
      </c>
      <c r="K27" s="319">
        <f>'BM 05'!M27</f>
        <v>86.52</v>
      </c>
      <c r="L27" s="155">
        <v>0</v>
      </c>
      <c r="M27" s="310">
        <f t="shared" si="8"/>
        <v>86.52</v>
      </c>
      <c r="N27" s="319">
        <f t="shared" si="4"/>
        <v>9030.0923999999995</v>
      </c>
      <c r="O27" s="154">
        <f t="shared" si="10"/>
        <v>0</v>
      </c>
      <c r="P27" s="156">
        <f t="shared" si="9"/>
        <v>9030.0923999999995</v>
      </c>
      <c r="Q27" s="154">
        <f t="shared" si="11"/>
        <v>1009.2579000000005</v>
      </c>
    </row>
    <row r="28" spans="1:18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93966.562247000009</v>
      </c>
      <c r="O28" s="143">
        <f>SUM(O29:O38)</f>
        <v>0</v>
      </c>
      <c r="P28" s="143">
        <f>SUM(P29:P38)</f>
        <v>93966.562247000009</v>
      </c>
      <c r="Q28" s="160">
        <f>SUM(Q29:Q38)</f>
        <v>4521.3170529999916</v>
      </c>
      <c r="R28" s="119">
        <f>N28-'BM 05'!P28</f>
        <v>0</v>
      </c>
    </row>
    <row r="29" spans="1:18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2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05'!M29</f>
        <v>200.52</v>
      </c>
      <c r="L29" s="150">
        <f>'Memória 03'!J188</f>
        <v>0</v>
      </c>
      <c r="M29" s="310">
        <f t="shared" ref="M29:M38" si="13">L29+K29</f>
        <v>200.52</v>
      </c>
      <c r="N29" s="319">
        <f t="shared" si="4"/>
        <v>9967.8492000000006</v>
      </c>
      <c r="O29" s="149">
        <f t="shared" si="10"/>
        <v>0</v>
      </c>
      <c r="P29" s="151">
        <f t="shared" si="9"/>
        <v>9967.8492000000006</v>
      </c>
      <c r="Q29" s="149">
        <f t="shared" ref="Q29:Q64" si="14">J29-P29</f>
        <v>0</v>
      </c>
      <c r="R29" s="119">
        <f>N29-'BM 05'!P29</f>
        <v>0</v>
      </c>
    </row>
    <row r="30" spans="1:18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2"/>
        <v>15.23</v>
      </c>
      <c r="G30" s="127" t="s">
        <v>77</v>
      </c>
      <c r="H30" s="127" t="s">
        <v>34</v>
      </c>
      <c r="I30" s="147">
        <f t="shared" ref="I30:I38" si="15">E30*D30</f>
        <v>1315.577</v>
      </c>
      <c r="J30" s="148">
        <f t="shared" ref="J30:J38" si="16">F30*D30</f>
        <v>1646.3630000000001</v>
      </c>
      <c r="K30" s="319">
        <f>'BM 05'!M30</f>
        <v>108.1</v>
      </c>
      <c r="L30" s="150">
        <f>'Memória 03'!J199</f>
        <v>0</v>
      </c>
      <c r="M30" s="310">
        <f t="shared" si="13"/>
        <v>108.1</v>
      </c>
      <c r="N30" s="319">
        <f t="shared" si="4"/>
        <v>1646.3630000000001</v>
      </c>
      <c r="O30" s="149">
        <f t="shared" si="10"/>
        <v>0</v>
      </c>
      <c r="P30" s="151">
        <f t="shared" si="9"/>
        <v>1646.3630000000001</v>
      </c>
      <c r="Q30" s="149">
        <f t="shared" si="14"/>
        <v>0</v>
      </c>
      <c r="R30" s="119">
        <f>N30-'BM 05'!P30</f>
        <v>0</v>
      </c>
    </row>
    <row r="31" spans="1:18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2"/>
        <v>16.420000000000002</v>
      </c>
      <c r="G31" s="127" t="s">
        <v>80</v>
      </c>
      <c r="H31" s="127" t="s">
        <v>34</v>
      </c>
      <c r="I31" s="147">
        <f t="shared" si="15"/>
        <v>4138.0479999999998</v>
      </c>
      <c r="J31" s="148">
        <f t="shared" si="16"/>
        <v>5178.8680000000004</v>
      </c>
      <c r="K31" s="319">
        <f>'BM 05'!M31</f>
        <v>286.3</v>
      </c>
      <c r="L31" s="150">
        <f>'Memória 03'!J211</f>
        <v>0</v>
      </c>
      <c r="M31" s="310">
        <f t="shared" si="13"/>
        <v>286.3</v>
      </c>
      <c r="N31" s="319">
        <f t="shared" si="4"/>
        <v>4701.0460000000003</v>
      </c>
      <c r="O31" s="149">
        <f t="shared" si="10"/>
        <v>0</v>
      </c>
      <c r="P31" s="151">
        <f t="shared" si="9"/>
        <v>4701.0460000000003</v>
      </c>
      <c r="Q31" s="149">
        <f t="shared" si="14"/>
        <v>477.82200000000012</v>
      </c>
      <c r="R31" s="119">
        <f>N31-'BM 05'!P31</f>
        <v>0</v>
      </c>
    </row>
    <row r="32" spans="1:18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2"/>
        <v>14.9</v>
      </c>
      <c r="G32" s="127" t="s">
        <v>83</v>
      </c>
      <c r="H32" s="127" t="s">
        <v>34</v>
      </c>
      <c r="I32" s="147">
        <f t="shared" si="15"/>
        <v>5951.1900000000005</v>
      </c>
      <c r="J32" s="148">
        <f t="shared" si="16"/>
        <v>7451.4900000000007</v>
      </c>
      <c r="K32" s="319">
        <f>'BM 05'!M32</f>
        <v>442</v>
      </c>
      <c r="L32" s="150">
        <f>'Memória 03'!J224</f>
        <v>0</v>
      </c>
      <c r="M32" s="310">
        <f t="shared" si="13"/>
        <v>442</v>
      </c>
      <c r="N32" s="319">
        <f t="shared" si="4"/>
        <v>6585.8</v>
      </c>
      <c r="O32" s="149">
        <f t="shared" si="10"/>
        <v>0</v>
      </c>
      <c r="P32" s="151">
        <f t="shared" si="9"/>
        <v>6585.8</v>
      </c>
      <c r="Q32" s="149">
        <f t="shared" si="14"/>
        <v>865.69000000000051</v>
      </c>
      <c r="R32" s="119">
        <f>N32-'BM 05'!P32</f>
        <v>0</v>
      </c>
    </row>
    <row r="33" spans="1:18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2"/>
        <v>12.52</v>
      </c>
      <c r="G33" s="127" t="s">
        <v>86</v>
      </c>
      <c r="H33" s="127" t="s">
        <v>34</v>
      </c>
      <c r="I33" s="147">
        <f t="shared" si="15"/>
        <v>7101</v>
      </c>
      <c r="J33" s="148">
        <f t="shared" si="16"/>
        <v>8890.4519999999993</v>
      </c>
      <c r="K33" s="319">
        <f>'BM 05'!M33</f>
        <v>710.1</v>
      </c>
      <c r="L33" s="150">
        <f>'Memória 03'!J236</f>
        <v>0</v>
      </c>
      <c r="M33" s="310">
        <f t="shared" si="13"/>
        <v>710.1</v>
      </c>
      <c r="N33" s="319">
        <f t="shared" si="4"/>
        <v>8890.4519999999993</v>
      </c>
      <c r="O33" s="149">
        <f t="shared" si="10"/>
        <v>0</v>
      </c>
      <c r="P33" s="151">
        <f t="shared" si="9"/>
        <v>8890.4519999999993</v>
      </c>
      <c r="Q33" s="149">
        <f t="shared" si="14"/>
        <v>0</v>
      </c>
      <c r="R33" s="119">
        <f>N33-'BM 05'!P33</f>
        <v>0</v>
      </c>
    </row>
    <row r="34" spans="1:18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2"/>
        <v>46.59</v>
      </c>
      <c r="G34" s="127" t="s">
        <v>89</v>
      </c>
      <c r="H34" s="127" t="s">
        <v>34</v>
      </c>
      <c r="I34" s="147">
        <f t="shared" si="15"/>
        <v>4537.7595000000001</v>
      </c>
      <c r="J34" s="148">
        <f t="shared" si="16"/>
        <v>5681.6505000000006</v>
      </c>
      <c r="K34" s="319">
        <f>'BM 05'!M34</f>
        <v>100.17</v>
      </c>
      <c r="L34" s="150">
        <f>'Memória 03'!J246</f>
        <v>0</v>
      </c>
      <c r="M34" s="310">
        <f t="shared" si="13"/>
        <v>100.17</v>
      </c>
      <c r="N34" s="319">
        <f t="shared" si="4"/>
        <v>4666.9203000000007</v>
      </c>
      <c r="O34" s="149">
        <f t="shared" si="10"/>
        <v>0</v>
      </c>
      <c r="P34" s="151">
        <f t="shared" si="9"/>
        <v>4666.9203000000007</v>
      </c>
      <c r="Q34" s="149">
        <f t="shared" si="14"/>
        <v>1014.7302</v>
      </c>
      <c r="R34" s="119">
        <f>N34-'BM 05'!P34</f>
        <v>0</v>
      </c>
    </row>
    <row r="35" spans="1:18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2"/>
        <v>15.13</v>
      </c>
      <c r="G35" s="127" t="s">
        <v>92</v>
      </c>
      <c r="H35" s="127" t="s">
        <v>34</v>
      </c>
      <c r="I35" s="147">
        <f t="shared" si="15"/>
        <v>12858.923999999999</v>
      </c>
      <c r="J35" s="148">
        <f t="shared" si="16"/>
        <v>16092.268</v>
      </c>
      <c r="K35" s="319">
        <f>'BM 05'!M35</f>
        <v>1063.5999999999999</v>
      </c>
      <c r="L35" s="150">
        <v>0</v>
      </c>
      <c r="M35" s="310">
        <f t="shared" si="13"/>
        <v>1063.5999999999999</v>
      </c>
      <c r="N35" s="319">
        <f t="shared" si="4"/>
        <v>16092.268</v>
      </c>
      <c r="O35" s="149">
        <f t="shared" si="10"/>
        <v>0</v>
      </c>
      <c r="P35" s="151">
        <f t="shared" si="9"/>
        <v>16092.268</v>
      </c>
      <c r="Q35" s="149">
        <f t="shared" si="14"/>
        <v>0</v>
      </c>
      <c r="R35" s="119">
        <f>N35-'BM 05'!P35</f>
        <v>0</v>
      </c>
    </row>
    <row r="36" spans="1:18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2"/>
        <v>28.56</v>
      </c>
      <c r="G36" s="127" t="s">
        <v>95</v>
      </c>
      <c r="H36" s="127" t="s">
        <v>34</v>
      </c>
      <c r="I36" s="147">
        <f t="shared" si="15"/>
        <v>8438.7875999999997</v>
      </c>
      <c r="J36" s="148">
        <f t="shared" si="16"/>
        <v>10566.057599999998</v>
      </c>
      <c r="K36" s="319">
        <f>'BM 05'!M36</f>
        <v>369.96185000000003</v>
      </c>
      <c r="L36" s="150">
        <v>0</v>
      </c>
      <c r="M36" s="310">
        <f t="shared" si="13"/>
        <v>369.96185000000003</v>
      </c>
      <c r="N36" s="319">
        <f t="shared" si="4"/>
        <v>10566.110436000001</v>
      </c>
      <c r="O36" s="149">
        <f t="shared" si="10"/>
        <v>0</v>
      </c>
      <c r="P36" s="151">
        <f t="shared" si="9"/>
        <v>10566.110436000001</v>
      </c>
      <c r="Q36" s="149">
        <f t="shared" si="14"/>
        <v>-5.2836000002571382E-2</v>
      </c>
      <c r="R36" s="119">
        <f>N36-'BM 05'!P36</f>
        <v>0</v>
      </c>
    </row>
    <row r="37" spans="1:18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2"/>
        <v>501.85</v>
      </c>
      <c r="G37" s="127" t="s">
        <v>98</v>
      </c>
      <c r="H37" s="127" t="s">
        <v>34</v>
      </c>
      <c r="I37" s="147">
        <f t="shared" si="15"/>
        <v>24631.9388</v>
      </c>
      <c r="J37" s="148">
        <f t="shared" si="16"/>
        <v>30843.701000000001</v>
      </c>
      <c r="K37" s="319">
        <v>61.471999998999998</v>
      </c>
      <c r="L37" s="150">
        <v>0</v>
      </c>
      <c r="M37" s="310">
        <f>L37+K37</f>
        <v>61.471999998999998</v>
      </c>
      <c r="N37" s="319">
        <f>'BM 05'!P37</f>
        <v>30849.753311000008</v>
      </c>
      <c r="O37" s="149">
        <f t="shared" si="10"/>
        <v>0</v>
      </c>
      <c r="P37" s="151">
        <f t="shared" si="9"/>
        <v>30849.753311000008</v>
      </c>
      <c r="Q37" s="149">
        <f t="shared" si="14"/>
        <v>-6.0523110000067391</v>
      </c>
      <c r="R37" s="119">
        <f>N37-'BM 05'!P37</f>
        <v>0</v>
      </c>
    </row>
    <row r="38" spans="1:18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2"/>
        <v>166.86</v>
      </c>
      <c r="G38" s="131" t="s">
        <v>98</v>
      </c>
      <c r="H38" s="131" t="s">
        <v>34</v>
      </c>
      <c r="I38" s="152">
        <f t="shared" si="15"/>
        <v>1732.3799999999999</v>
      </c>
      <c r="J38" s="153">
        <f t="shared" si="16"/>
        <v>2169.1800000000003</v>
      </c>
      <c r="K38" s="319">
        <f>'BM 05'!M38</f>
        <v>0</v>
      </c>
      <c r="L38" s="155">
        <v>0</v>
      </c>
      <c r="M38" s="310">
        <f t="shared" si="13"/>
        <v>0</v>
      </c>
      <c r="N38" s="319">
        <f t="shared" si="4"/>
        <v>0</v>
      </c>
      <c r="O38" s="154">
        <v>0</v>
      </c>
      <c r="P38" s="156">
        <f t="shared" si="9"/>
        <v>0</v>
      </c>
      <c r="Q38" s="154">
        <f t="shared" si="14"/>
        <v>2169.1800000000003</v>
      </c>
      <c r="R38" s="119">
        <f>N38-'BM 05'!P38</f>
        <v>0</v>
      </c>
    </row>
    <row r="39" spans="1:18">
      <c r="A39" s="133" t="s">
        <v>99</v>
      </c>
      <c r="B39" s="683" t="s">
        <v>100</v>
      </c>
      <c r="C39" s="684"/>
      <c r="D39" s="684"/>
      <c r="E39" s="684"/>
      <c r="F39" s="684"/>
      <c r="G39" s="685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10125.678600000001</v>
      </c>
      <c r="P39" s="143">
        <f>SUM(P40:P40)</f>
        <v>55325.030599999998</v>
      </c>
      <c r="Q39" s="160">
        <f>SUM(Q40:Q40)</f>
        <v>17777.698900000003</v>
      </c>
      <c r="R39" s="119">
        <f>N39-'BM 05'!P39</f>
        <v>0</v>
      </c>
    </row>
    <row r="40" spans="1:18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17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05'!M40</f>
        <v>515.67999999999995</v>
      </c>
      <c r="L40" s="155">
        <f>'Memória 06'!J296</f>
        <v>115.524</v>
      </c>
      <c r="M40" s="310">
        <f>L40+K40</f>
        <v>631.20399999999995</v>
      </c>
      <c r="N40" s="319">
        <f t="shared" si="4"/>
        <v>45199.351999999999</v>
      </c>
      <c r="O40" s="154">
        <f t="shared" ref="O40" si="18">L40*F40</f>
        <v>10125.678600000001</v>
      </c>
      <c r="P40" s="156">
        <f>O40+N40</f>
        <v>55325.030599999998</v>
      </c>
      <c r="Q40" s="154">
        <f t="shared" si="14"/>
        <v>17777.698900000003</v>
      </c>
    </row>
    <row r="41" spans="1:18">
      <c r="A41" s="133" t="s">
        <v>104</v>
      </c>
      <c r="B41" s="683" t="s">
        <v>105</v>
      </c>
      <c r="C41" s="684"/>
      <c r="D41" s="684"/>
      <c r="E41" s="684"/>
      <c r="F41" s="684"/>
      <c r="G41" s="685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100105.10381000002</v>
      </c>
      <c r="O41" s="143">
        <f>SUM(O42:O57)</f>
        <v>72693.657299999992</v>
      </c>
      <c r="P41" s="143">
        <f>SUM(P42:P57)</f>
        <v>172798.76111000002</v>
      </c>
      <c r="Q41" s="160">
        <f>SUM(Q42:Q57)</f>
        <v>134805.21848999997</v>
      </c>
      <c r="R41" s="119">
        <f>N41-'BM 05'!P41</f>
        <v>0</v>
      </c>
    </row>
    <row r="42" spans="1:18" ht="66" customHeight="1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19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05'!M42</f>
        <v>1031.3599999999999</v>
      </c>
      <c r="L42" s="150">
        <f>'Memória 06'!J309</f>
        <v>459.26</v>
      </c>
      <c r="M42" s="310">
        <f t="shared" ref="M42:M57" si="20">L42+K42</f>
        <v>1490.62</v>
      </c>
      <c r="N42" s="319">
        <f t="shared" si="4"/>
        <v>7920.8447999999989</v>
      </c>
      <c r="O42" s="149">
        <f>L42*F42</f>
        <v>3527.1167999999998</v>
      </c>
      <c r="P42" s="151">
        <f>O42+N42</f>
        <v>11447.961599999999</v>
      </c>
      <c r="Q42" s="149">
        <f t="shared" si="14"/>
        <v>0</v>
      </c>
    </row>
    <row r="43" spans="1:18" ht="66.75" customHeight="1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19"/>
        <v>32.26</v>
      </c>
      <c r="G43" s="131" t="s">
        <v>111</v>
      </c>
      <c r="H43" s="131" t="s">
        <v>34</v>
      </c>
      <c r="I43" s="152">
        <f t="shared" ref="I43:I57" si="21">E43*D43</f>
        <v>49624.258199999997</v>
      </c>
      <c r="J43" s="153">
        <f t="shared" ref="J43:J57" si="22">D43*F43</f>
        <v>62121.79159999999</v>
      </c>
      <c r="K43" s="319">
        <f>'BM 05'!M43</f>
        <v>1053.4860000000003</v>
      </c>
      <c r="L43" s="155">
        <v>715.96</v>
      </c>
      <c r="M43" s="310">
        <f t="shared" si="20"/>
        <v>1769.4460000000004</v>
      </c>
      <c r="N43" s="319">
        <f t="shared" si="4"/>
        <v>33985.458360000011</v>
      </c>
      <c r="O43" s="154">
        <f t="shared" ref="O43:O57" si="23">L43*F43</f>
        <v>23096.869599999998</v>
      </c>
      <c r="P43" s="156">
        <f>O43+N43</f>
        <v>57082.32796000001</v>
      </c>
      <c r="Q43" s="154">
        <f t="shared" si="14"/>
        <v>5039.4636399999799</v>
      </c>
    </row>
    <row r="44" spans="1:18" ht="39" customHeight="1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19"/>
        <v>75.13</v>
      </c>
      <c r="G44" s="127">
        <v>4</v>
      </c>
      <c r="H44" s="127" t="s">
        <v>29</v>
      </c>
      <c r="I44" s="147">
        <f t="shared" si="21"/>
        <v>83145.600000000006</v>
      </c>
      <c r="J44" s="148">
        <f t="shared" si="22"/>
        <v>104112.1488</v>
      </c>
      <c r="K44" s="319">
        <f>'BM 05'!M44</f>
        <v>567.1350000000001</v>
      </c>
      <c r="L44" s="150">
        <v>449.88</v>
      </c>
      <c r="M44" s="310">
        <f t="shared" si="20"/>
        <v>1017.0150000000001</v>
      </c>
      <c r="N44" s="319">
        <f t="shared" si="4"/>
        <v>42608.852550000003</v>
      </c>
      <c r="O44" s="149">
        <f t="shared" si="23"/>
        <v>33799.484400000001</v>
      </c>
      <c r="P44" s="151">
        <f t="shared" ref="P44:P57" si="24">O44+N44</f>
        <v>76408.336949999997</v>
      </c>
      <c r="Q44" s="149">
        <f t="shared" si="14"/>
        <v>27703.811849999998</v>
      </c>
    </row>
    <row r="45" spans="1:18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19"/>
        <v>50.11</v>
      </c>
      <c r="G45" s="127" t="s">
        <v>116</v>
      </c>
      <c r="H45" s="127" t="s">
        <v>34</v>
      </c>
      <c r="I45" s="147">
        <f t="shared" si="21"/>
        <v>4009.6038000000003</v>
      </c>
      <c r="J45" s="148">
        <f t="shared" si="22"/>
        <v>5020.5208999999995</v>
      </c>
      <c r="K45" s="319">
        <f>'BM 05'!M45</f>
        <v>0</v>
      </c>
      <c r="L45" s="150">
        <v>95.81</v>
      </c>
      <c r="M45" s="310">
        <f t="shared" si="20"/>
        <v>95.81</v>
      </c>
      <c r="N45" s="319">
        <f t="shared" si="4"/>
        <v>0</v>
      </c>
      <c r="O45" s="149">
        <f t="shared" si="23"/>
        <v>4801.0391</v>
      </c>
      <c r="P45" s="151">
        <f t="shared" si="24"/>
        <v>4801.0391</v>
      </c>
      <c r="Q45" s="149">
        <f t="shared" si="14"/>
        <v>219.48179999999957</v>
      </c>
    </row>
    <row r="46" spans="1:18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19"/>
        <v>11.77</v>
      </c>
      <c r="G46" s="127" t="s">
        <v>119</v>
      </c>
      <c r="H46" s="127" t="s">
        <v>34</v>
      </c>
      <c r="I46" s="147">
        <f t="shared" si="21"/>
        <v>4599.7020000000002</v>
      </c>
      <c r="J46" s="148">
        <f t="shared" si="22"/>
        <v>5759.4141</v>
      </c>
      <c r="K46" s="319">
        <f>'BM 05'!M46</f>
        <v>0</v>
      </c>
      <c r="L46" s="150">
        <v>0</v>
      </c>
      <c r="M46" s="310">
        <f t="shared" si="20"/>
        <v>0</v>
      </c>
      <c r="N46" s="319">
        <f t="shared" si="4"/>
        <v>0</v>
      </c>
      <c r="O46" s="149">
        <f t="shared" si="23"/>
        <v>0</v>
      </c>
      <c r="P46" s="151">
        <f t="shared" si="24"/>
        <v>0</v>
      </c>
      <c r="Q46" s="149">
        <f t="shared" si="14"/>
        <v>5759.4141</v>
      </c>
    </row>
    <row r="47" spans="1:18" ht="41.25" customHeight="1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19"/>
        <v>2.57</v>
      </c>
      <c r="G47" s="127" t="s">
        <v>122</v>
      </c>
      <c r="H47" s="127" t="s">
        <v>34</v>
      </c>
      <c r="I47" s="147">
        <f t="shared" si="21"/>
        <v>1184.3352</v>
      </c>
      <c r="J47" s="148">
        <f t="shared" si="22"/>
        <v>1477.5443999999998</v>
      </c>
      <c r="K47" s="319">
        <f>'BM 05'!M47</f>
        <v>0</v>
      </c>
      <c r="L47" s="150">
        <v>0</v>
      </c>
      <c r="M47" s="310">
        <f t="shared" si="20"/>
        <v>0</v>
      </c>
      <c r="N47" s="319">
        <f t="shared" si="4"/>
        <v>0</v>
      </c>
      <c r="O47" s="149">
        <f t="shared" si="23"/>
        <v>0</v>
      </c>
      <c r="P47" s="151">
        <f t="shared" si="24"/>
        <v>0</v>
      </c>
      <c r="Q47" s="149">
        <f t="shared" si="14"/>
        <v>1477.5443999999998</v>
      </c>
    </row>
    <row r="48" spans="1:18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19"/>
        <v>13.02</v>
      </c>
      <c r="G48" s="127" t="s">
        <v>125</v>
      </c>
      <c r="H48" s="127" t="s">
        <v>34</v>
      </c>
      <c r="I48" s="147">
        <f t="shared" si="21"/>
        <v>5979.1679999999997</v>
      </c>
      <c r="J48" s="148">
        <f t="shared" si="22"/>
        <v>7485.4583999999995</v>
      </c>
      <c r="K48" s="319">
        <f>'BM 05'!M48</f>
        <v>0</v>
      </c>
      <c r="L48" s="150">
        <v>0</v>
      </c>
      <c r="M48" s="310">
        <f t="shared" si="20"/>
        <v>0</v>
      </c>
      <c r="N48" s="319">
        <f t="shared" si="4"/>
        <v>0</v>
      </c>
      <c r="O48" s="149">
        <f t="shared" si="23"/>
        <v>0</v>
      </c>
      <c r="P48" s="151">
        <f t="shared" si="24"/>
        <v>0</v>
      </c>
      <c r="Q48" s="149">
        <f t="shared" si="14"/>
        <v>7485.4583999999995</v>
      </c>
    </row>
    <row r="49" spans="1:18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19"/>
        <v>33.97</v>
      </c>
      <c r="G49" s="127" t="s">
        <v>128</v>
      </c>
      <c r="H49" s="127" t="s">
        <v>34</v>
      </c>
      <c r="I49" s="147">
        <f t="shared" si="21"/>
        <v>10987.65</v>
      </c>
      <c r="J49" s="148">
        <f t="shared" si="22"/>
        <v>13757.85</v>
      </c>
      <c r="K49" s="319">
        <f>'BM 05'!M49</f>
        <v>0</v>
      </c>
      <c r="L49" s="150">
        <v>0</v>
      </c>
      <c r="M49" s="310">
        <f t="shared" si="20"/>
        <v>0</v>
      </c>
      <c r="N49" s="319">
        <f t="shared" si="4"/>
        <v>0</v>
      </c>
      <c r="O49" s="149">
        <f t="shared" si="23"/>
        <v>0</v>
      </c>
      <c r="P49" s="151">
        <f t="shared" si="24"/>
        <v>0</v>
      </c>
      <c r="Q49" s="149">
        <f t="shared" si="14"/>
        <v>13757.85</v>
      </c>
    </row>
    <row r="50" spans="1:18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19"/>
        <v>2.79</v>
      </c>
      <c r="G50" s="127" t="s">
        <v>131</v>
      </c>
      <c r="H50" s="127" t="s">
        <v>34</v>
      </c>
      <c r="I50" s="147">
        <f t="shared" si="21"/>
        <v>903.15</v>
      </c>
      <c r="J50" s="148">
        <f t="shared" si="22"/>
        <v>1129.95</v>
      </c>
      <c r="K50" s="319">
        <f>'BM 05'!M50</f>
        <v>0</v>
      </c>
      <c r="L50" s="150">
        <v>0</v>
      </c>
      <c r="M50" s="310">
        <f t="shared" si="20"/>
        <v>0</v>
      </c>
      <c r="N50" s="319">
        <f t="shared" si="4"/>
        <v>0</v>
      </c>
      <c r="O50" s="149">
        <f t="shared" si="23"/>
        <v>0</v>
      </c>
      <c r="P50" s="151">
        <f t="shared" si="24"/>
        <v>0</v>
      </c>
      <c r="Q50" s="149">
        <f t="shared" si="14"/>
        <v>1129.95</v>
      </c>
    </row>
    <row r="51" spans="1:18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19"/>
        <v>14.76</v>
      </c>
      <c r="G51" s="127" t="s">
        <v>134</v>
      </c>
      <c r="H51" s="127" t="s">
        <v>34</v>
      </c>
      <c r="I51" s="147">
        <f t="shared" si="21"/>
        <v>4774.95</v>
      </c>
      <c r="J51" s="148">
        <f t="shared" si="22"/>
        <v>5977.8</v>
      </c>
      <c r="K51" s="319">
        <f>'BM 05'!M51</f>
        <v>0</v>
      </c>
      <c r="L51" s="150">
        <v>0</v>
      </c>
      <c r="M51" s="310">
        <f t="shared" si="20"/>
        <v>0</v>
      </c>
      <c r="N51" s="319">
        <f t="shared" si="4"/>
        <v>0</v>
      </c>
      <c r="O51" s="149">
        <f t="shared" si="23"/>
        <v>0</v>
      </c>
      <c r="P51" s="151">
        <f t="shared" si="24"/>
        <v>0</v>
      </c>
      <c r="Q51" s="149">
        <f t="shared" si="14"/>
        <v>5977.8</v>
      </c>
    </row>
    <row r="52" spans="1:18" ht="82.5" customHeight="1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19"/>
        <v>36.409999999999997</v>
      </c>
      <c r="G52" s="127" t="s">
        <v>137</v>
      </c>
      <c r="H52" s="127" t="s">
        <v>34</v>
      </c>
      <c r="I52" s="147">
        <f t="shared" si="21"/>
        <v>11777.4</v>
      </c>
      <c r="J52" s="148">
        <f t="shared" si="22"/>
        <v>14746.05</v>
      </c>
      <c r="K52" s="319">
        <f>'BM 05'!M52</f>
        <v>177.41</v>
      </c>
      <c r="L52" s="150">
        <v>205.14</v>
      </c>
      <c r="M52" s="310">
        <f t="shared" si="20"/>
        <v>382.54999999999995</v>
      </c>
      <c r="N52" s="319">
        <f t="shared" si="4"/>
        <v>6459.4980999999989</v>
      </c>
      <c r="O52" s="149">
        <f t="shared" si="23"/>
        <v>7469.1473999999989</v>
      </c>
      <c r="P52" s="151">
        <f t="shared" si="24"/>
        <v>13928.645499999999</v>
      </c>
      <c r="Q52" s="149">
        <f t="shared" si="14"/>
        <v>817.40450000000055</v>
      </c>
    </row>
    <row r="53" spans="1:18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19"/>
        <v>23.94</v>
      </c>
      <c r="G53" s="127" t="s">
        <v>140</v>
      </c>
      <c r="H53" s="127" t="s">
        <v>34</v>
      </c>
      <c r="I53" s="147">
        <f t="shared" si="21"/>
        <v>10992.4704</v>
      </c>
      <c r="J53" s="148">
        <f t="shared" si="22"/>
        <v>13763.584800000001</v>
      </c>
      <c r="K53" s="319">
        <f>'BM 05'!M53</f>
        <v>0</v>
      </c>
      <c r="L53" s="150">
        <v>0</v>
      </c>
      <c r="M53" s="310">
        <f t="shared" si="20"/>
        <v>0</v>
      </c>
      <c r="N53" s="319">
        <f t="shared" si="4"/>
        <v>0</v>
      </c>
      <c r="O53" s="149">
        <f t="shared" si="23"/>
        <v>0</v>
      </c>
      <c r="P53" s="151">
        <f t="shared" si="24"/>
        <v>0</v>
      </c>
      <c r="Q53" s="149">
        <f t="shared" si="14"/>
        <v>13763.584800000001</v>
      </c>
      <c r="R53" s="119">
        <f>N53-'BM 05'!P53</f>
        <v>0</v>
      </c>
    </row>
    <row r="54" spans="1:18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19"/>
        <v>87.41</v>
      </c>
      <c r="G54" s="127" t="s">
        <v>143</v>
      </c>
      <c r="H54" s="127" t="s">
        <v>34</v>
      </c>
      <c r="I54" s="147">
        <f t="shared" si="21"/>
        <v>6422.52</v>
      </c>
      <c r="J54" s="148">
        <f t="shared" si="22"/>
        <v>8041.7199999999993</v>
      </c>
      <c r="K54" s="319">
        <f>'BM 05'!M54</f>
        <v>0</v>
      </c>
      <c r="L54" s="150">
        <v>0</v>
      </c>
      <c r="M54" s="310">
        <f t="shared" si="20"/>
        <v>0</v>
      </c>
      <c r="N54" s="319">
        <f t="shared" si="4"/>
        <v>0</v>
      </c>
      <c r="O54" s="149">
        <f t="shared" si="23"/>
        <v>0</v>
      </c>
      <c r="P54" s="151">
        <f t="shared" si="24"/>
        <v>0</v>
      </c>
      <c r="Q54" s="149">
        <f t="shared" si="14"/>
        <v>8041.7199999999993</v>
      </c>
    </row>
    <row r="55" spans="1:18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21"/>
        <v>7330.5000000000009</v>
      </c>
      <c r="J55" s="153">
        <f t="shared" si="22"/>
        <v>9335.25</v>
      </c>
      <c r="K55" s="319">
        <f>'BM 05'!M55</f>
        <v>0</v>
      </c>
      <c r="L55" s="155">
        <v>0</v>
      </c>
      <c r="M55" s="310">
        <f t="shared" si="20"/>
        <v>0</v>
      </c>
      <c r="N55" s="319">
        <f t="shared" si="4"/>
        <v>0</v>
      </c>
      <c r="O55" s="154">
        <f t="shared" si="23"/>
        <v>0</v>
      </c>
      <c r="P55" s="156">
        <f t="shared" si="24"/>
        <v>0</v>
      </c>
      <c r="Q55" s="154">
        <f t="shared" si="14"/>
        <v>9335.25</v>
      </c>
    </row>
    <row r="56" spans="1:18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21"/>
        <v>25802.55</v>
      </c>
      <c r="J56" s="153">
        <f t="shared" si="22"/>
        <v>32861.699999999997</v>
      </c>
      <c r="K56" s="319">
        <f>'BM 05'!M56</f>
        <v>0</v>
      </c>
      <c r="L56" s="155">
        <v>0</v>
      </c>
      <c r="M56" s="310">
        <f t="shared" si="20"/>
        <v>0</v>
      </c>
      <c r="N56" s="319">
        <f t="shared" si="4"/>
        <v>0</v>
      </c>
      <c r="O56" s="154">
        <f t="shared" si="23"/>
        <v>0</v>
      </c>
      <c r="P56" s="156">
        <f t="shared" si="24"/>
        <v>0</v>
      </c>
      <c r="Q56" s="154">
        <f t="shared" si="14"/>
        <v>32861.699999999997</v>
      </c>
    </row>
    <row r="57" spans="1:18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21"/>
        <v>8296.02</v>
      </c>
      <c r="J57" s="153">
        <f t="shared" si="22"/>
        <v>10565.235000000001</v>
      </c>
      <c r="K57" s="319">
        <f>'BM 05'!M57</f>
        <v>17.5</v>
      </c>
      <c r="L57" s="155">
        <v>0</v>
      </c>
      <c r="M57" s="310">
        <f t="shared" si="20"/>
        <v>17.5</v>
      </c>
      <c r="N57" s="319">
        <f t="shared" si="4"/>
        <v>9130.4500000000007</v>
      </c>
      <c r="O57" s="154">
        <f t="shared" si="23"/>
        <v>0</v>
      </c>
      <c r="P57" s="156">
        <f t="shared" si="24"/>
        <v>9130.4500000000007</v>
      </c>
      <c r="Q57" s="154">
        <f t="shared" si="14"/>
        <v>1434.7849999999999</v>
      </c>
    </row>
    <row r="58" spans="1:18">
      <c r="A58" s="133" t="s">
        <v>144</v>
      </c>
      <c r="B58" s="683" t="s">
        <v>145</v>
      </c>
      <c r="C58" s="684"/>
      <c r="D58" s="684"/>
      <c r="E58" s="684"/>
      <c r="F58" s="684"/>
      <c r="G58" s="685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>SUM(O59:O64)</f>
        <v>0</v>
      </c>
      <c r="P58" s="143">
        <f>SUM(P59:P64)</f>
        <v>0</v>
      </c>
      <c r="Q58" s="160">
        <f>SUM(Q59:Q64)</f>
        <v>65744.092600000004</v>
      </c>
      <c r="R58" s="119">
        <f>N58-'BM 05'!P58</f>
        <v>0</v>
      </c>
    </row>
    <row r="59" spans="1:18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25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05'!M59</f>
        <v>0</v>
      </c>
      <c r="L59" s="150">
        <v>0</v>
      </c>
      <c r="M59" s="310">
        <f t="shared" ref="M59:M64" si="26">L59+K59</f>
        <v>0</v>
      </c>
      <c r="N59" s="319">
        <f t="shared" si="4"/>
        <v>0</v>
      </c>
      <c r="O59" s="149">
        <f t="shared" ref="O59:O64" si="27">L59*F59</f>
        <v>0</v>
      </c>
      <c r="P59" s="151">
        <f t="shared" ref="P59:P64" si="28">O59+N59</f>
        <v>0</v>
      </c>
      <c r="Q59" s="149">
        <f t="shared" si="14"/>
        <v>3985.7759999999998</v>
      </c>
    </row>
    <row r="60" spans="1:18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25"/>
        <v>838.93</v>
      </c>
      <c r="G60" s="127" t="s">
        <v>152</v>
      </c>
      <c r="H60" s="127" t="s">
        <v>34</v>
      </c>
      <c r="I60" s="147">
        <f t="shared" ref="I60:I64" si="29">E60*D60</f>
        <v>5359.76</v>
      </c>
      <c r="J60" s="148">
        <f t="shared" ref="J60:J64" si="30">D60*F60</f>
        <v>6711.44</v>
      </c>
      <c r="K60" s="319">
        <f>'BM 05'!M60</f>
        <v>0</v>
      </c>
      <c r="L60" s="150">
        <v>0</v>
      </c>
      <c r="M60" s="310">
        <f t="shared" si="26"/>
        <v>0</v>
      </c>
      <c r="N60" s="319">
        <f t="shared" si="4"/>
        <v>0</v>
      </c>
      <c r="O60" s="149">
        <f t="shared" si="27"/>
        <v>0</v>
      </c>
      <c r="P60" s="151">
        <f t="shared" si="28"/>
        <v>0</v>
      </c>
      <c r="Q60" s="149">
        <f t="shared" si="14"/>
        <v>6711.44</v>
      </c>
    </row>
    <row r="61" spans="1:18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25"/>
        <v>707.94</v>
      </c>
      <c r="G61" s="131" t="s">
        <v>155</v>
      </c>
      <c r="H61" s="131" t="s">
        <v>34</v>
      </c>
      <c r="I61" s="152">
        <f t="shared" si="29"/>
        <v>4777.2919999999995</v>
      </c>
      <c r="J61" s="153">
        <f t="shared" si="30"/>
        <v>5982.0929999999998</v>
      </c>
      <c r="K61" s="319">
        <f>'BM 05'!M61</f>
        <v>0</v>
      </c>
      <c r="L61" s="155">
        <v>0</v>
      </c>
      <c r="M61" s="310">
        <f t="shared" si="26"/>
        <v>0</v>
      </c>
      <c r="N61" s="319">
        <f t="shared" si="4"/>
        <v>0</v>
      </c>
      <c r="O61" s="154">
        <f t="shared" si="27"/>
        <v>0</v>
      </c>
      <c r="P61" s="156">
        <f t="shared" si="28"/>
        <v>0</v>
      </c>
      <c r="Q61" s="154">
        <f t="shared" si="14"/>
        <v>5982.0929999999998</v>
      </c>
    </row>
    <row r="62" spans="1:18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25"/>
        <v>597.24</v>
      </c>
      <c r="G62" s="127" t="s">
        <v>158</v>
      </c>
      <c r="H62" s="127" t="s">
        <v>34</v>
      </c>
      <c r="I62" s="147">
        <f t="shared" si="29"/>
        <v>10073.395200000001</v>
      </c>
      <c r="J62" s="148">
        <f t="shared" si="30"/>
        <v>12613.7088</v>
      </c>
      <c r="K62" s="319">
        <f>'BM 05'!M62</f>
        <v>0</v>
      </c>
      <c r="L62" s="150">
        <v>0</v>
      </c>
      <c r="M62" s="310">
        <f t="shared" si="26"/>
        <v>0</v>
      </c>
      <c r="N62" s="319">
        <f t="shared" si="4"/>
        <v>0</v>
      </c>
      <c r="O62" s="149">
        <f t="shared" si="27"/>
        <v>0</v>
      </c>
      <c r="P62" s="151">
        <f t="shared" si="28"/>
        <v>0</v>
      </c>
      <c r="Q62" s="149">
        <f t="shared" si="14"/>
        <v>12613.7088</v>
      </c>
    </row>
    <row r="63" spans="1:18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29"/>
        <v>23476.932799999999</v>
      </c>
      <c r="J63" s="153">
        <f t="shared" si="30"/>
        <v>29898.637999999999</v>
      </c>
      <c r="K63" s="319">
        <f>'BM 05'!M63</f>
        <v>0</v>
      </c>
      <c r="L63" s="155">
        <v>0</v>
      </c>
      <c r="M63" s="310">
        <f t="shared" si="26"/>
        <v>0</v>
      </c>
      <c r="N63" s="319">
        <f t="shared" si="4"/>
        <v>0</v>
      </c>
      <c r="O63" s="154">
        <f t="shared" si="27"/>
        <v>0</v>
      </c>
      <c r="P63" s="156">
        <f t="shared" si="28"/>
        <v>0</v>
      </c>
      <c r="Q63" s="154">
        <f t="shared" si="14"/>
        <v>29898.637999999999</v>
      </c>
    </row>
    <row r="64" spans="1:18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29"/>
        <v>5145.0672000000004</v>
      </c>
      <c r="J64" s="153">
        <f t="shared" si="30"/>
        <v>6552.4367999999995</v>
      </c>
      <c r="K64" s="319">
        <f>'BM 05'!M64</f>
        <v>0</v>
      </c>
      <c r="L64" s="155">
        <v>0</v>
      </c>
      <c r="M64" s="310">
        <f t="shared" si="26"/>
        <v>0</v>
      </c>
      <c r="N64" s="319">
        <f t="shared" si="4"/>
        <v>0</v>
      </c>
      <c r="O64" s="154">
        <f t="shared" si="27"/>
        <v>0</v>
      </c>
      <c r="P64" s="156">
        <f t="shared" si="28"/>
        <v>0</v>
      </c>
      <c r="Q64" s="154">
        <f t="shared" si="14"/>
        <v>6552.4367999999995</v>
      </c>
    </row>
    <row r="65" spans="1:18">
      <c r="A65" s="133" t="s">
        <v>159</v>
      </c>
      <c r="B65" s="683" t="s">
        <v>160</v>
      </c>
      <c r="C65" s="684"/>
      <c r="D65" s="684"/>
      <c r="E65" s="684"/>
      <c r="F65" s="684"/>
      <c r="G65" s="685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  <c r="R65" s="119">
        <f>N65-'BM 05'!P65</f>
        <v>0</v>
      </c>
    </row>
    <row r="66" spans="1:18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31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05'!M66</f>
        <v>0</v>
      </c>
      <c r="L66" s="150">
        <v>0</v>
      </c>
      <c r="M66" s="310">
        <f t="shared" ref="M66:M69" si="32">L66+K66</f>
        <v>0</v>
      </c>
      <c r="N66" s="319">
        <f t="shared" si="4"/>
        <v>0</v>
      </c>
      <c r="O66" s="149">
        <f t="shared" ref="O66:O69" si="33">L66*F66</f>
        <v>0</v>
      </c>
      <c r="P66" s="151">
        <f t="shared" ref="P66:P69" si="34">O66+N66</f>
        <v>0</v>
      </c>
      <c r="Q66" s="149">
        <f t="shared" ref="Q66:Q94" si="35">J66-P66</f>
        <v>2866.2</v>
      </c>
    </row>
    <row r="67" spans="1:18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31"/>
        <v>350.44</v>
      </c>
      <c r="G67" s="127" t="s">
        <v>166</v>
      </c>
      <c r="H67" s="127" t="s">
        <v>34</v>
      </c>
      <c r="I67" s="147">
        <f t="shared" ref="I67:I74" si="36">D67*E67</f>
        <v>1679.16</v>
      </c>
      <c r="J67" s="148">
        <f t="shared" ref="J67:J74" si="37">D67*F67</f>
        <v>2102.64</v>
      </c>
      <c r="K67" s="319">
        <f>'BM 05'!M67</f>
        <v>0</v>
      </c>
      <c r="L67" s="150">
        <v>0</v>
      </c>
      <c r="M67" s="310">
        <f t="shared" si="32"/>
        <v>0</v>
      </c>
      <c r="N67" s="319">
        <f t="shared" si="4"/>
        <v>0</v>
      </c>
      <c r="O67" s="149">
        <f t="shared" si="33"/>
        <v>0</v>
      </c>
      <c r="P67" s="151">
        <f t="shared" si="34"/>
        <v>0</v>
      </c>
      <c r="Q67" s="149">
        <f t="shared" si="35"/>
        <v>2102.64</v>
      </c>
    </row>
    <row r="68" spans="1:18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31"/>
        <v>626.1</v>
      </c>
      <c r="G68" s="127">
        <v>2</v>
      </c>
      <c r="H68" s="127" t="s">
        <v>29</v>
      </c>
      <c r="I68" s="147">
        <f t="shared" si="36"/>
        <v>1090</v>
      </c>
      <c r="J68" s="148">
        <f t="shared" si="37"/>
        <v>1364.8980000000001</v>
      </c>
      <c r="K68" s="319">
        <f>'BM 05'!M68</f>
        <v>0</v>
      </c>
      <c r="L68" s="150">
        <v>0</v>
      </c>
      <c r="M68" s="310">
        <f t="shared" si="32"/>
        <v>0</v>
      </c>
      <c r="N68" s="319">
        <f t="shared" si="4"/>
        <v>0</v>
      </c>
      <c r="O68" s="149">
        <f t="shared" si="33"/>
        <v>0</v>
      </c>
      <c r="P68" s="151">
        <f t="shared" si="34"/>
        <v>0</v>
      </c>
      <c r="Q68" s="149">
        <f t="shared" si="35"/>
        <v>1364.8980000000001</v>
      </c>
    </row>
    <row r="69" spans="1:18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31"/>
        <v>64.25</v>
      </c>
      <c r="G69" s="127" t="s">
        <v>171</v>
      </c>
      <c r="H69" s="127" t="s">
        <v>34</v>
      </c>
      <c r="I69" s="147">
        <f t="shared" si="36"/>
        <v>307.86</v>
      </c>
      <c r="J69" s="148">
        <f t="shared" si="37"/>
        <v>385.5</v>
      </c>
      <c r="K69" s="319">
        <f>'BM 05'!M69</f>
        <v>0</v>
      </c>
      <c r="L69" s="150">
        <v>0</v>
      </c>
      <c r="M69" s="310">
        <f t="shared" si="32"/>
        <v>0</v>
      </c>
      <c r="N69" s="319">
        <f t="shared" si="4"/>
        <v>0</v>
      </c>
      <c r="O69" s="149">
        <f t="shared" si="33"/>
        <v>0</v>
      </c>
      <c r="P69" s="151">
        <f t="shared" si="34"/>
        <v>0</v>
      </c>
      <c r="Q69" s="149">
        <f t="shared" si="35"/>
        <v>385.5</v>
      </c>
    </row>
    <row r="70" spans="1:18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  <c r="R70" s="119">
        <f>N70-'BM 05'!P70</f>
        <v>0</v>
      </c>
    </row>
    <row r="71" spans="1:18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38">TRUNC(E71*1.2522,2)</f>
        <v>58.61</v>
      </c>
      <c r="G71" s="127" t="s">
        <v>176</v>
      </c>
      <c r="H71" s="127" t="s">
        <v>34</v>
      </c>
      <c r="I71" s="147">
        <f t="shared" si="36"/>
        <v>14164.706000000002</v>
      </c>
      <c r="J71" s="148">
        <f t="shared" si="37"/>
        <v>17735.386000000002</v>
      </c>
      <c r="K71" s="319">
        <f>'BM 05'!M71</f>
        <v>0</v>
      </c>
      <c r="L71" s="150">
        <v>0</v>
      </c>
      <c r="M71" s="310">
        <f t="shared" ref="M71:M74" si="39">L71+K71</f>
        <v>0</v>
      </c>
      <c r="N71" s="319">
        <f t="shared" si="4"/>
        <v>0</v>
      </c>
      <c r="O71" s="149">
        <f t="shared" ref="O71:O74" si="40">L71*F71</f>
        <v>0</v>
      </c>
      <c r="P71" s="151">
        <f t="shared" ref="P71:P74" si="41">O71+N71</f>
        <v>0</v>
      </c>
      <c r="Q71" s="149">
        <f t="shared" si="35"/>
        <v>17735.386000000002</v>
      </c>
    </row>
    <row r="72" spans="1:18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38"/>
        <v>74.81</v>
      </c>
      <c r="G72" s="127" t="s">
        <v>179</v>
      </c>
      <c r="H72" s="127" t="s">
        <v>34</v>
      </c>
      <c r="I72" s="147">
        <f t="shared" si="36"/>
        <v>5124.16</v>
      </c>
      <c r="J72" s="148">
        <f t="shared" si="37"/>
        <v>6415.7056000000002</v>
      </c>
      <c r="K72" s="319">
        <f>'BM 05'!M72</f>
        <v>0</v>
      </c>
      <c r="L72" s="150">
        <v>0</v>
      </c>
      <c r="M72" s="310">
        <f t="shared" si="39"/>
        <v>0</v>
      </c>
      <c r="N72" s="319">
        <f t="shared" si="4"/>
        <v>0</v>
      </c>
      <c r="O72" s="149">
        <f t="shared" si="40"/>
        <v>0</v>
      </c>
      <c r="P72" s="151">
        <f t="shared" si="41"/>
        <v>0</v>
      </c>
      <c r="Q72" s="149">
        <f t="shared" si="35"/>
        <v>6415.7056000000002</v>
      </c>
    </row>
    <row r="73" spans="1:18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38"/>
        <v>90.07</v>
      </c>
      <c r="G73" s="127" t="s">
        <v>182</v>
      </c>
      <c r="H73" s="127" t="s">
        <v>34</v>
      </c>
      <c r="I73" s="147">
        <f t="shared" si="36"/>
        <v>6408.9630000000006</v>
      </c>
      <c r="J73" s="148">
        <f t="shared" si="37"/>
        <v>8025.2369999999992</v>
      </c>
      <c r="K73" s="319">
        <f>'BM 05'!M73</f>
        <v>0</v>
      </c>
      <c r="L73" s="150">
        <v>0</v>
      </c>
      <c r="M73" s="310">
        <f t="shared" si="39"/>
        <v>0</v>
      </c>
      <c r="N73" s="319">
        <f t="shared" si="4"/>
        <v>0</v>
      </c>
      <c r="O73" s="149">
        <f t="shared" si="40"/>
        <v>0</v>
      </c>
      <c r="P73" s="151">
        <f t="shared" si="41"/>
        <v>0</v>
      </c>
      <c r="Q73" s="149">
        <f t="shared" si="35"/>
        <v>8025.2369999999992</v>
      </c>
    </row>
    <row r="74" spans="1:18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38"/>
        <v>59.22</v>
      </c>
      <c r="G74" s="127" t="s">
        <v>185</v>
      </c>
      <c r="H74" s="127" t="s">
        <v>34</v>
      </c>
      <c r="I74" s="147">
        <f t="shared" si="36"/>
        <v>14312.98</v>
      </c>
      <c r="J74" s="148">
        <f t="shared" si="37"/>
        <v>17919.972000000002</v>
      </c>
      <c r="K74" s="319">
        <f>'BM 05'!M74</f>
        <v>0</v>
      </c>
      <c r="L74" s="150">
        <v>0</v>
      </c>
      <c r="M74" s="310">
        <f t="shared" si="39"/>
        <v>0</v>
      </c>
      <c r="N74" s="319">
        <f t="shared" si="4"/>
        <v>0</v>
      </c>
      <c r="O74" s="149">
        <f t="shared" si="40"/>
        <v>0</v>
      </c>
      <c r="P74" s="151">
        <f t="shared" si="41"/>
        <v>0</v>
      </c>
      <c r="Q74" s="149">
        <f t="shared" si="35"/>
        <v>17919.972000000002</v>
      </c>
    </row>
    <row r="75" spans="1:18">
      <c r="A75" s="133" t="s">
        <v>186</v>
      </c>
      <c r="B75" s="683" t="s">
        <v>187</v>
      </c>
      <c r="C75" s="684"/>
      <c r="D75" s="684"/>
      <c r="E75" s="684"/>
      <c r="F75" s="684"/>
      <c r="G75" s="685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  <c r="R75" s="119">
        <f>N75-'BM 05'!P75</f>
        <v>0</v>
      </c>
    </row>
    <row r="76" spans="1:18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42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05'!M76</f>
        <v>0</v>
      </c>
      <c r="L76" s="150">
        <v>0</v>
      </c>
      <c r="M76" s="310">
        <f t="shared" ref="M76:M94" si="43">L76+K76</f>
        <v>0</v>
      </c>
      <c r="N76" s="319">
        <f t="shared" si="4"/>
        <v>0</v>
      </c>
      <c r="O76" s="149">
        <f t="shared" ref="O76:O94" si="44">L76*F76</f>
        <v>0</v>
      </c>
      <c r="P76" s="151">
        <f t="shared" ref="P76:P94" si="45">O76+N76</f>
        <v>0</v>
      </c>
      <c r="Q76" s="149">
        <f t="shared" si="35"/>
        <v>1731.75</v>
      </c>
    </row>
    <row r="77" spans="1:18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42"/>
        <v>5.07</v>
      </c>
      <c r="G77" s="127" t="s">
        <v>193</v>
      </c>
      <c r="H77" s="127" t="s">
        <v>34</v>
      </c>
      <c r="I77" s="170">
        <f t="shared" ref="I77:I94" si="46">D77*E77</f>
        <v>3097.8449999999998</v>
      </c>
      <c r="J77" s="171">
        <f t="shared" ref="J77:J94" si="47">F77*D77</f>
        <v>3878.0430000000001</v>
      </c>
      <c r="K77" s="319">
        <f>'BM 05'!M77</f>
        <v>0</v>
      </c>
      <c r="L77" s="150">
        <v>0</v>
      </c>
      <c r="M77" s="310">
        <f t="shared" si="43"/>
        <v>0</v>
      </c>
      <c r="N77" s="319">
        <f t="shared" ref="N77:N94" si="48">K77*F77</f>
        <v>0</v>
      </c>
      <c r="O77" s="149">
        <f t="shared" si="44"/>
        <v>0</v>
      </c>
      <c r="P77" s="151">
        <f t="shared" si="45"/>
        <v>0</v>
      </c>
      <c r="Q77" s="149">
        <f t="shared" si="35"/>
        <v>3878.0430000000001</v>
      </c>
    </row>
    <row r="78" spans="1:18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42"/>
        <v>16.07</v>
      </c>
      <c r="G78" s="127" t="s">
        <v>196</v>
      </c>
      <c r="H78" s="127" t="s">
        <v>34</v>
      </c>
      <c r="I78" s="170">
        <f t="shared" si="46"/>
        <v>5292.6480000000001</v>
      </c>
      <c r="J78" s="171">
        <f t="shared" si="47"/>
        <v>6624.0540000000001</v>
      </c>
      <c r="K78" s="319">
        <f>'BM 05'!M78</f>
        <v>0</v>
      </c>
      <c r="L78" s="150">
        <v>0</v>
      </c>
      <c r="M78" s="310">
        <f t="shared" si="43"/>
        <v>0</v>
      </c>
      <c r="N78" s="319">
        <f t="shared" si="48"/>
        <v>0</v>
      </c>
      <c r="O78" s="149">
        <f t="shared" si="44"/>
        <v>0</v>
      </c>
      <c r="P78" s="151">
        <f t="shared" si="45"/>
        <v>0</v>
      </c>
      <c r="Q78" s="149">
        <f t="shared" si="35"/>
        <v>6624.0540000000001</v>
      </c>
    </row>
    <row r="79" spans="1:18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42"/>
        <v>42.36</v>
      </c>
      <c r="G79" s="127" t="s">
        <v>199</v>
      </c>
      <c r="H79" s="127" t="s">
        <v>34</v>
      </c>
      <c r="I79" s="170">
        <f t="shared" si="46"/>
        <v>135.32</v>
      </c>
      <c r="J79" s="171">
        <f t="shared" si="47"/>
        <v>169.44</v>
      </c>
      <c r="K79" s="319">
        <f>'BM 05'!M79</f>
        <v>0</v>
      </c>
      <c r="L79" s="150">
        <v>0</v>
      </c>
      <c r="M79" s="310">
        <f t="shared" si="43"/>
        <v>0</v>
      </c>
      <c r="N79" s="319">
        <f t="shared" si="48"/>
        <v>0</v>
      </c>
      <c r="O79" s="149">
        <f t="shared" si="44"/>
        <v>0</v>
      </c>
      <c r="P79" s="151">
        <f t="shared" si="45"/>
        <v>0</v>
      </c>
      <c r="Q79" s="149">
        <f t="shared" si="35"/>
        <v>169.44</v>
      </c>
    </row>
    <row r="80" spans="1:18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42"/>
        <v>34.619999999999997</v>
      </c>
      <c r="G80" s="127" t="s">
        <v>202</v>
      </c>
      <c r="H80" s="127" t="s">
        <v>34</v>
      </c>
      <c r="I80" s="170">
        <f t="shared" si="46"/>
        <v>55.3</v>
      </c>
      <c r="J80" s="171">
        <f t="shared" si="47"/>
        <v>69.239999999999995</v>
      </c>
      <c r="K80" s="319">
        <f>'BM 05'!M80</f>
        <v>0</v>
      </c>
      <c r="L80" s="150">
        <v>0</v>
      </c>
      <c r="M80" s="310">
        <f t="shared" si="43"/>
        <v>0</v>
      </c>
      <c r="N80" s="319">
        <f t="shared" si="48"/>
        <v>0</v>
      </c>
      <c r="O80" s="149">
        <f t="shared" si="44"/>
        <v>0</v>
      </c>
      <c r="P80" s="151">
        <f t="shared" si="45"/>
        <v>0</v>
      </c>
      <c r="Q80" s="149">
        <f t="shared" si="35"/>
        <v>69.239999999999995</v>
      </c>
    </row>
    <row r="81" spans="1:18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42"/>
        <v>46</v>
      </c>
      <c r="G81" s="127" t="s">
        <v>205</v>
      </c>
      <c r="H81" s="127" t="s">
        <v>34</v>
      </c>
      <c r="I81" s="170">
        <f t="shared" si="46"/>
        <v>440.88</v>
      </c>
      <c r="J81" s="171">
        <f t="shared" si="47"/>
        <v>552</v>
      </c>
      <c r="K81" s="319">
        <f>'BM 05'!M81</f>
        <v>0</v>
      </c>
      <c r="L81" s="150">
        <v>0</v>
      </c>
      <c r="M81" s="310">
        <f t="shared" si="43"/>
        <v>0</v>
      </c>
      <c r="N81" s="319">
        <f t="shared" si="48"/>
        <v>0</v>
      </c>
      <c r="O81" s="149">
        <f t="shared" si="44"/>
        <v>0</v>
      </c>
      <c r="P81" s="151">
        <f t="shared" si="45"/>
        <v>0</v>
      </c>
      <c r="Q81" s="149">
        <f t="shared" si="35"/>
        <v>552</v>
      </c>
    </row>
    <row r="82" spans="1:18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42"/>
        <v>27.91</v>
      </c>
      <c r="G82" s="127" t="s">
        <v>208</v>
      </c>
      <c r="H82" s="127" t="s">
        <v>34</v>
      </c>
      <c r="I82" s="170">
        <f t="shared" si="46"/>
        <v>267.48</v>
      </c>
      <c r="J82" s="171">
        <f t="shared" si="47"/>
        <v>334.92</v>
      </c>
      <c r="K82" s="319">
        <f>'BM 05'!M82</f>
        <v>0</v>
      </c>
      <c r="L82" s="150">
        <v>0</v>
      </c>
      <c r="M82" s="310">
        <f t="shared" si="43"/>
        <v>0</v>
      </c>
      <c r="N82" s="319">
        <f t="shared" si="48"/>
        <v>0</v>
      </c>
      <c r="O82" s="149">
        <f t="shared" si="44"/>
        <v>0</v>
      </c>
      <c r="P82" s="151">
        <f t="shared" si="45"/>
        <v>0</v>
      </c>
      <c r="Q82" s="149">
        <f t="shared" si="35"/>
        <v>334.92</v>
      </c>
    </row>
    <row r="83" spans="1:18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42"/>
        <v>50.93</v>
      </c>
      <c r="G83" s="127" t="s">
        <v>211</v>
      </c>
      <c r="H83" s="127" t="s">
        <v>34</v>
      </c>
      <c r="I83" s="170">
        <f t="shared" si="46"/>
        <v>244.07999999999998</v>
      </c>
      <c r="J83" s="171">
        <f t="shared" si="47"/>
        <v>305.58</v>
      </c>
      <c r="K83" s="319">
        <f>'BM 05'!M83</f>
        <v>0</v>
      </c>
      <c r="L83" s="150">
        <v>0</v>
      </c>
      <c r="M83" s="310">
        <f t="shared" si="43"/>
        <v>0</v>
      </c>
      <c r="N83" s="319">
        <f t="shared" si="48"/>
        <v>0</v>
      </c>
      <c r="O83" s="149">
        <f t="shared" si="44"/>
        <v>0</v>
      </c>
      <c r="P83" s="151">
        <f t="shared" si="45"/>
        <v>0</v>
      </c>
      <c r="Q83" s="149">
        <f t="shared" si="35"/>
        <v>305.58</v>
      </c>
    </row>
    <row r="84" spans="1:18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42"/>
        <v>55.3</v>
      </c>
      <c r="G84" s="127" t="s">
        <v>214</v>
      </c>
      <c r="H84" s="127" t="s">
        <v>34</v>
      </c>
      <c r="I84" s="170">
        <f t="shared" si="46"/>
        <v>88.34</v>
      </c>
      <c r="J84" s="171">
        <f t="shared" si="47"/>
        <v>110.6</v>
      </c>
      <c r="K84" s="319">
        <f>'BM 05'!M84</f>
        <v>0</v>
      </c>
      <c r="L84" s="150">
        <v>0</v>
      </c>
      <c r="M84" s="310">
        <f t="shared" si="43"/>
        <v>0</v>
      </c>
      <c r="N84" s="319">
        <f t="shared" si="48"/>
        <v>0</v>
      </c>
      <c r="O84" s="149">
        <f t="shared" si="44"/>
        <v>0</v>
      </c>
      <c r="P84" s="151">
        <f t="shared" si="45"/>
        <v>0</v>
      </c>
      <c r="Q84" s="149">
        <f t="shared" si="35"/>
        <v>110.6</v>
      </c>
    </row>
    <row r="85" spans="1:18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42"/>
        <v>10.44</v>
      </c>
      <c r="G85" s="127" t="s">
        <v>217</v>
      </c>
      <c r="H85" s="127" t="s">
        <v>34</v>
      </c>
      <c r="I85" s="170">
        <f t="shared" si="46"/>
        <v>16.68</v>
      </c>
      <c r="J85" s="171">
        <f t="shared" si="47"/>
        <v>20.88</v>
      </c>
      <c r="K85" s="319">
        <f>'BM 05'!M85</f>
        <v>0</v>
      </c>
      <c r="L85" s="150">
        <v>0</v>
      </c>
      <c r="M85" s="310">
        <f t="shared" si="43"/>
        <v>0</v>
      </c>
      <c r="N85" s="319">
        <f t="shared" si="48"/>
        <v>0</v>
      </c>
      <c r="O85" s="149">
        <f t="shared" si="44"/>
        <v>0</v>
      </c>
      <c r="P85" s="151">
        <f t="shared" si="45"/>
        <v>0</v>
      </c>
      <c r="Q85" s="149">
        <f t="shared" si="35"/>
        <v>20.88</v>
      </c>
    </row>
    <row r="86" spans="1:18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42"/>
        <v>10.95</v>
      </c>
      <c r="G86" s="127" t="s">
        <v>220</v>
      </c>
      <c r="H86" s="127" t="s">
        <v>34</v>
      </c>
      <c r="I86" s="170">
        <f t="shared" si="46"/>
        <v>131.25</v>
      </c>
      <c r="J86" s="171">
        <f t="shared" si="47"/>
        <v>164.25</v>
      </c>
      <c r="K86" s="319">
        <f>'BM 05'!M86</f>
        <v>0</v>
      </c>
      <c r="L86" s="150">
        <v>0</v>
      </c>
      <c r="M86" s="310">
        <f t="shared" si="43"/>
        <v>0</v>
      </c>
      <c r="N86" s="319">
        <f t="shared" si="48"/>
        <v>0</v>
      </c>
      <c r="O86" s="149">
        <f t="shared" si="44"/>
        <v>0</v>
      </c>
      <c r="P86" s="151">
        <f t="shared" si="45"/>
        <v>0</v>
      </c>
      <c r="Q86" s="149">
        <f t="shared" si="35"/>
        <v>164.25</v>
      </c>
    </row>
    <row r="87" spans="1:18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42"/>
        <v>19.079999999999998</v>
      </c>
      <c r="G87" s="127" t="s">
        <v>223</v>
      </c>
      <c r="H87" s="127" t="s">
        <v>34</v>
      </c>
      <c r="I87" s="170">
        <f t="shared" si="46"/>
        <v>15.24</v>
      </c>
      <c r="J87" s="171">
        <f t="shared" si="47"/>
        <v>19.079999999999998</v>
      </c>
      <c r="K87" s="319">
        <f>'BM 05'!M87</f>
        <v>0</v>
      </c>
      <c r="L87" s="150">
        <v>0</v>
      </c>
      <c r="M87" s="310">
        <f t="shared" si="43"/>
        <v>0</v>
      </c>
      <c r="N87" s="319">
        <f t="shared" si="48"/>
        <v>0</v>
      </c>
      <c r="O87" s="149">
        <f t="shared" si="44"/>
        <v>0</v>
      </c>
      <c r="P87" s="151">
        <f t="shared" si="45"/>
        <v>0</v>
      </c>
      <c r="Q87" s="149">
        <f t="shared" si="35"/>
        <v>19.079999999999998</v>
      </c>
    </row>
    <row r="88" spans="1:18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42"/>
        <v>41.2</v>
      </c>
      <c r="G88" s="127" t="s">
        <v>226</v>
      </c>
      <c r="H88" s="127" t="s">
        <v>34</v>
      </c>
      <c r="I88" s="170">
        <f t="shared" si="46"/>
        <v>32.909999999999997</v>
      </c>
      <c r="J88" s="171">
        <f t="shared" si="47"/>
        <v>41.2</v>
      </c>
      <c r="K88" s="319">
        <f>'BM 05'!M88</f>
        <v>0</v>
      </c>
      <c r="L88" s="150">
        <v>0</v>
      </c>
      <c r="M88" s="310">
        <f t="shared" si="43"/>
        <v>0</v>
      </c>
      <c r="N88" s="319">
        <f t="shared" si="48"/>
        <v>0</v>
      </c>
      <c r="O88" s="149">
        <f t="shared" si="44"/>
        <v>0</v>
      </c>
      <c r="P88" s="151">
        <f t="shared" si="45"/>
        <v>0</v>
      </c>
      <c r="Q88" s="149">
        <f t="shared" si="35"/>
        <v>41.2</v>
      </c>
    </row>
    <row r="89" spans="1:18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42"/>
        <v>11.43</v>
      </c>
      <c r="G89" s="127" t="s">
        <v>229</v>
      </c>
      <c r="H89" s="127" t="s">
        <v>34</v>
      </c>
      <c r="I89" s="170">
        <f t="shared" si="46"/>
        <v>1047.211</v>
      </c>
      <c r="J89" s="171">
        <f t="shared" si="47"/>
        <v>1311.021</v>
      </c>
      <c r="K89" s="319">
        <f>'BM 05'!M89</f>
        <v>0</v>
      </c>
      <c r="L89" s="150">
        <v>0</v>
      </c>
      <c r="M89" s="310">
        <f t="shared" si="43"/>
        <v>0</v>
      </c>
      <c r="N89" s="319">
        <f t="shared" si="48"/>
        <v>0</v>
      </c>
      <c r="O89" s="149">
        <f t="shared" si="44"/>
        <v>0</v>
      </c>
      <c r="P89" s="151">
        <f t="shared" si="45"/>
        <v>0</v>
      </c>
      <c r="Q89" s="149">
        <f t="shared" si="35"/>
        <v>1311.021</v>
      </c>
    </row>
    <row r="90" spans="1:18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42"/>
        <v>7.27</v>
      </c>
      <c r="G90" s="127" t="s">
        <v>232</v>
      </c>
      <c r="H90" s="127" t="s">
        <v>34</v>
      </c>
      <c r="I90" s="170">
        <f t="shared" si="46"/>
        <v>1520.4769999999999</v>
      </c>
      <c r="J90" s="171">
        <f t="shared" si="47"/>
        <v>1902.5589999999997</v>
      </c>
      <c r="K90" s="319">
        <f>'BM 05'!M90</f>
        <v>0</v>
      </c>
      <c r="L90" s="150">
        <v>0</v>
      </c>
      <c r="M90" s="310">
        <f t="shared" si="43"/>
        <v>0</v>
      </c>
      <c r="N90" s="319">
        <f t="shared" si="48"/>
        <v>0</v>
      </c>
      <c r="O90" s="149">
        <f t="shared" si="44"/>
        <v>0</v>
      </c>
      <c r="P90" s="151">
        <f t="shared" si="45"/>
        <v>0</v>
      </c>
      <c r="Q90" s="149">
        <f t="shared" si="35"/>
        <v>1902.5589999999997</v>
      </c>
    </row>
    <row r="91" spans="1:18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42"/>
        <v>17.25</v>
      </c>
      <c r="G91" s="127" t="s">
        <v>235</v>
      </c>
      <c r="H91" s="127" t="s">
        <v>34</v>
      </c>
      <c r="I91" s="170">
        <f t="shared" si="46"/>
        <v>862.62799999999993</v>
      </c>
      <c r="J91" s="171">
        <f t="shared" si="47"/>
        <v>1079.8500000000001</v>
      </c>
      <c r="K91" s="319">
        <f>'BM 05'!M91</f>
        <v>0</v>
      </c>
      <c r="L91" s="150">
        <v>0</v>
      </c>
      <c r="M91" s="310">
        <f t="shared" si="43"/>
        <v>0</v>
      </c>
      <c r="N91" s="319">
        <f t="shared" si="48"/>
        <v>0</v>
      </c>
      <c r="O91" s="149">
        <f t="shared" si="44"/>
        <v>0</v>
      </c>
      <c r="P91" s="151">
        <f t="shared" si="45"/>
        <v>0</v>
      </c>
      <c r="Q91" s="149">
        <f t="shared" si="35"/>
        <v>1079.8500000000001</v>
      </c>
    </row>
    <row r="92" spans="1:18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42"/>
        <v>22.87</v>
      </c>
      <c r="G92" s="127" t="s">
        <v>238</v>
      </c>
      <c r="H92" s="127" t="s">
        <v>34</v>
      </c>
      <c r="I92" s="170">
        <f t="shared" si="46"/>
        <v>237.51</v>
      </c>
      <c r="J92" s="171">
        <f t="shared" si="47"/>
        <v>297.31</v>
      </c>
      <c r="K92" s="319">
        <f>'BM 05'!M92</f>
        <v>0</v>
      </c>
      <c r="L92" s="150">
        <v>0</v>
      </c>
      <c r="M92" s="310">
        <f t="shared" si="43"/>
        <v>0</v>
      </c>
      <c r="N92" s="319">
        <f t="shared" si="48"/>
        <v>0</v>
      </c>
      <c r="O92" s="149">
        <f t="shared" si="44"/>
        <v>0</v>
      </c>
      <c r="P92" s="151">
        <f t="shared" si="45"/>
        <v>0</v>
      </c>
      <c r="Q92" s="149">
        <f t="shared" si="35"/>
        <v>297.31</v>
      </c>
    </row>
    <row r="93" spans="1:18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42"/>
        <v>26.89</v>
      </c>
      <c r="G93" s="127" t="s">
        <v>241</v>
      </c>
      <c r="H93" s="127" t="s">
        <v>34</v>
      </c>
      <c r="I93" s="170">
        <f t="shared" si="46"/>
        <v>773.28</v>
      </c>
      <c r="J93" s="171">
        <f t="shared" si="47"/>
        <v>968.04</v>
      </c>
      <c r="K93" s="319">
        <f>'BM 05'!M93</f>
        <v>0</v>
      </c>
      <c r="L93" s="150">
        <v>0</v>
      </c>
      <c r="M93" s="310">
        <f t="shared" si="43"/>
        <v>0</v>
      </c>
      <c r="N93" s="319">
        <f t="shared" si="48"/>
        <v>0</v>
      </c>
      <c r="O93" s="149">
        <f t="shared" si="44"/>
        <v>0</v>
      </c>
      <c r="P93" s="151">
        <f t="shared" si="45"/>
        <v>0</v>
      </c>
      <c r="Q93" s="149">
        <f t="shared" si="35"/>
        <v>968.04</v>
      </c>
    </row>
    <row r="94" spans="1:18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42"/>
        <v>618.16999999999996</v>
      </c>
      <c r="G94" s="127" t="s">
        <v>244</v>
      </c>
      <c r="H94" s="127" t="s">
        <v>34</v>
      </c>
      <c r="I94" s="170">
        <f t="shared" si="46"/>
        <v>493.67</v>
      </c>
      <c r="J94" s="171">
        <f t="shared" si="47"/>
        <v>618.16999999999996</v>
      </c>
      <c r="K94" s="319">
        <f>'BM 05'!M94</f>
        <v>0</v>
      </c>
      <c r="L94" s="150">
        <v>0</v>
      </c>
      <c r="M94" s="310">
        <f t="shared" si="43"/>
        <v>0</v>
      </c>
      <c r="N94" s="319">
        <f t="shared" si="48"/>
        <v>0</v>
      </c>
      <c r="O94" s="149">
        <f t="shared" si="44"/>
        <v>0</v>
      </c>
      <c r="P94" s="151">
        <f t="shared" si="45"/>
        <v>0</v>
      </c>
      <c r="Q94" s="149">
        <f t="shared" si="35"/>
        <v>618.16999999999996</v>
      </c>
    </row>
    <row r="95" spans="1:18">
      <c r="A95" s="133" t="s">
        <v>245</v>
      </c>
      <c r="B95" s="683" t="s">
        <v>246</v>
      </c>
      <c r="C95" s="684"/>
      <c r="D95" s="684"/>
      <c r="E95" s="684"/>
      <c r="F95" s="684"/>
      <c r="G95" s="684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2792.6736000000005</v>
      </c>
      <c r="O95" s="143">
        <f>SUM(O96:O101)</f>
        <v>0</v>
      </c>
      <c r="P95" s="143">
        <f>SUM(P96:P101)</f>
        <v>2792.6736000000005</v>
      </c>
      <c r="Q95" s="160">
        <f>SUM(Q96:Q101)</f>
        <v>4771.62</v>
      </c>
      <c r="R95" s="119">
        <f>N95-'BM 05'!P95</f>
        <v>0</v>
      </c>
    </row>
    <row r="96" spans="1:18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49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05'!M96</f>
        <v>0</v>
      </c>
      <c r="L96" s="265">
        <f>'Memória 05'!J478</f>
        <v>0</v>
      </c>
      <c r="M96" s="310">
        <f t="shared" ref="M96:M101" si="50">L96+K96</f>
        <v>0</v>
      </c>
      <c r="N96" s="319">
        <f t="shared" ref="N96:N101" si="51">K96*F96</f>
        <v>0</v>
      </c>
      <c r="O96" s="264">
        <f t="shared" ref="O96:O101" si="52">L96*F96</f>
        <v>0</v>
      </c>
      <c r="P96" s="266">
        <f t="shared" ref="P96:P101" si="53">O96+N96</f>
        <v>0</v>
      </c>
      <c r="Q96" s="264">
        <f t="shared" ref="Q96:Q109" si="54">J96-P96</f>
        <v>546.85</v>
      </c>
    </row>
    <row r="97" spans="1:18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49"/>
        <v>78.959999999999994</v>
      </c>
      <c r="G97" s="127" t="s">
        <v>252</v>
      </c>
      <c r="H97" s="127" t="s">
        <v>34</v>
      </c>
      <c r="I97" s="170">
        <f t="shared" ref="I97:I109" si="55">E97*D97</f>
        <v>189.18</v>
      </c>
      <c r="J97" s="171">
        <f t="shared" ref="J97:J109" si="56">F97*D97</f>
        <v>236.88</v>
      </c>
      <c r="K97" s="319">
        <f>'BM 05'!M97</f>
        <v>0</v>
      </c>
      <c r="L97" s="265">
        <f>'Memória 05'!J488</f>
        <v>0</v>
      </c>
      <c r="M97" s="310">
        <f t="shared" si="50"/>
        <v>0</v>
      </c>
      <c r="N97" s="319">
        <f t="shared" si="51"/>
        <v>0</v>
      </c>
      <c r="O97" s="264">
        <f t="shared" si="52"/>
        <v>0</v>
      </c>
      <c r="P97" s="266">
        <f t="shared" si="53"/>
        <v>0</v>
      </c>
      <c r="Q97" s="264">
        <f t="shared" si="54"/>
        <v>236.88</v>
      </c>
    </row>
    <row r="98" spans="1:18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49"/>
        <v>40.200000000000003</v>
      </c>
      <c r="G98" s="127" t="s">
        <v>255</v>
      </c>
      <c r="H98" s="127" t="s">
        <v>34</v>
      </c>
      <c r="I98" s="170">
        <f t="shared" si="55"/>
        <v>1665.8668</v>
      </c>
      <c r="J98" s="171">
        <f t="shared" si="56"/>
        <v>2085.5760000000005</v>
      </c>
      <c r="K98" s="319">
        <f>'BM 05'!M98</f>
        <v>51.88</v>
      </c>
      <c r="L98" s="265">
        <v>0</v>
      </c>
      <c r="M98" s="310">
        <f t="shared" si="50"/>
        <v>51.88</v>
      </c>
      <c r="N98" s="319">
        <f t="shared" si="51"/>
        <v>2085.5760000000005</v>
      </c>
      <c r="O98" s="264">
        <f t="shared" si="52"/>
        <v>0</v>
      </c>
      <c r="P98" s="266">
        <f t="shared" si="53"/>
        <v>2085.5760000000005</v>
      </c>
      <c r="Q98" s="264">
        <f t="shared" si="54"/>
        <v>0</v>
      </c>
    </row>
    <row r="99" spans="1:18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49"/>
        <v>39.68</v>
      </c>
      <c r="G99" s="127" t="s">
        <v>258</v>
      </c>
      <c r="H99" s="127" t="s">
        <v>34</v>
      </c>
      <c r="I99" s="170">
        <f t="shared" si="55"/>
        <v>564.71580000000006</v>
      </c>
      <c r="J99" s="171">
        <f t="shared" si="56"/>
        <v>707.09760000000006</v>
      </c>
      <c r="K99" s="319">
        <f>'BM 05'!M99</f>
        <v>17.82</v>
      </c>
      <c r="L99" s="265">
        <v>0</v>
      </c>
      <c r="M99" s="310">
        <f t="shared" si="50"/>
        <v>17.82</v>
      </c>
      <c r="N99" s="319">
        <f t="shared" si="51"/>
        <v>707.09760000000006</v>
      </c>
      <c r="O99" s="264">
        <f t="shared" si="52"/>
        <v>0</v>
      </c>
      <c r="P99" s="266">
        <f t="shared" si="53"/>
        <v>707.09760000000006</v>
      </c>
      <c r="Q99" s="264">
        <f t="shared" si="54"/>
        <v>0</v>
      </c>
    </row>
    <row r="100" spans="1:18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49"/>
        <v>815.3</v>
      </c>
      <c r="G100" s="127" t="s">
        <v>261</v>
      </c>
      <c r="H100" s="127" t="s">
        <v>34</v>
      </c>
      <c r="I100" s="170">
        <f t="shared" si="55"/>
        <v>651.1</v>
      </c>
      <c r="J100" s="171">
        <f t="shared" si="56"/>
        <v>815.3</v>
      </c>
      <c r="K100" s="319">
        <f>'BM 05'!M100</f>
        <v>0</v>
      </c>
      <c r="L100" s="265">
        <v>0</v>
      </c>
      <c r="M100" s="310">
        <f t="shared" si="50"/>
        <v>0</v>
      </c>
      <c r="N100" s="319">
        <f t="shared" si="51"/>
        <v>0</v>
      </c>
      <c r="O100" s="264">
        <f t="shared" si="52"/>
        <v>0</v>
      </c>
      <c r="P100" s="266">
        <f t="shared" si="53"/>
        <v>0</v>
      </c>
      <c r="Q100" s="264">
        <f t="shared" si="54"/>
        <v>815.3</v>
      </c>
    </row>
    <row r="101" spans="1:18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49"/>
        <v>3172.59</v>
      </c>
      <c r="G101" s="127" t="s">
        <v>264</v>
      </c>
      <c r="H101" s="127" t="s">
        <v>34</v>
      </c>
      <c r="I101" s="170">
        <f t="shared" si="55"/>
        <v>2533.62</v>
      </c>
      <c r="J101" s="171">
        <f t="shared" si="56"/>
        <v>3172.59</v>
      </c>
      <c r="K101" s="319">
        <f>'BM 05'!M101</f>
        <v>0</v>
      </c>
      <c r="L101" s="265">
        <v>0</v>
      </c>
      <c r="M101" s="310">
        <f t="shared" si="50"/>
        <v>0</v>
      </c>
      <c r="N101" s="319">
        <f t="shared" si="51"/>
        <v>0</v>
      </c>
      <c r="O101" s="264">
        <f t="shared" si="52"/>
        <v>0</v>
      </c>
      <c r="P101" s="266">
        <f t="shared" si="53"/>
        <v>0</v>
      </c>
      <c r="Q101" s="264">
        <f t="shared" si="54"/>
        <v>3172.59</v>
      </c>
    </row>
    <row r="102" spans="1:18">
      <c r="A102" s="133" t="s">
        <v>265</v>
      </c>
      <c r="B102" s="161" t="s">
        <v>404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2803.75</v>
      </c>
      <c r="O102" s="150">
        <f>SUM(O103:O109)</f>
        <v>0</v>
      </c>
      <c r="P102" s="166">
        <f>SUM(P103:P109)</f>
        <v>2803.75</v>
      </c>
      <c r="Q102" s="150">
        <f>SUM(Q103:Q109)</f>
        <v>480.83</v>
      </c>
      <c r="R102" s="119">
        <f>N102-'BM 05'!P102</f>
        <v>0</v>
      </c>
    </row>
    <row r="103" spans="1:18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57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05'!M103</f>
        <v>2</v>
      </c>
      <c r="L103" s="265">
        <v>0</v>
      </c>
      <c r="M103" s="310">
        <f t="shared" ref="M103:M109" si="58">L103+K103</f>
        <v>2</v>
      </c>
      <c r="N103" s="319">
        <f t="shared" ref="N103:N109" si="59">K103*F103</f>
        <v>66.540000000000006</v>
      </c>
      <c r="O103" s="264">
        <f t="shared" ref="O103:O109" si="60">L103*F103</f>
        <v>0</v>
      </c>
      <c r="P103" s="266">
        <f t="shared" ref="P103:P109" si="61">O103+N103</f>
        <v>66.540000000000006</v>
      </c>
      <c r="Q103" s="264">
        <f t="shared" si="54"/>
        <v>0</v>
      </c>
    </row>
    <row r="104" spans="1:18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57"/>
        <v>480.83</v>
      </c>
      <c r="G104" s="127" t="s">
        <v>272</v>
      </c>
      <c r="H104" s="127" t="s">
        <v>34</v>
      </c>
      <c r="I104" s="170">
        <f t="shared" si="55"/>
        <v>383.99</v>
      </c>
      <c r="J104" s="171">
        <f t="shared" si="56"/>
        <v>480.83</v>
      </c>
      <c r="K104" s="319">
        <f>'BM 05'!M104</f>
        <v>0</v>
      </c>
      <c r="L104" s="150">
        <v>0</v>
      </c>
      <c r="M104" s="310">
        <f t="shared" si="58"/>
        <v>0</v>
      </c>
      <c r="N104" s="319">
        <f t="shared" si="59"/>
        <v>0</v>
      </c>
      <c r="O104" s="149">
        <f t="shared" si="60"/>
        <v>0</v>
      </c>
      <c r="P104" s="151">
        <f t="shared" si="61"/>
        <v>0</v>
      </c>
      <c r="Q104" s="149">
        <f t="shared" si="54"/>
        <v>480.83</v>
      </c>
    </row>
    <row r="105" spans="1:18" ht="81" customHeight="1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57"/>
        <v>65.260000000000005</v>
      </c>
      <c r="G105" s="127" t="s">
        <v>275</v>
      </c>
      <c r="H105" s="127" t="s">
        <v>34</v>
      </c>
      <c r="I105" s="170">
        <f t="shared" si="55"/>
        <v>1027.8063999999999</v>
      </c>
      <c r="J105" s="171">
        <f t="shared" si="56"/>
        <v>1286.9272000000001</v>
      </c>
      <c r="K105" s="319">
        <f>'BM 05'!M105</f>
        <v>19.72</v>
      </c>
      <c r="L105" s="265">
        <v>0</v>
      </c>
      <c r="M105" s="310">
        <f t="shared" si="58"/>
        <v>19.72</v>
      </c>
      <c r="N105" s="319">
        <f t="shared" si="59"/>
        <v>1286.9272000000001</v>
      </c>
      <c r="O105" s="264">
        <f t="shared" si="60"/>
        <v>0</v>
      </c>
      <c r="P105" s="266">
        <f t="shared" si="61"/>
        <v>1286.9272000000001</v>
      </c>
      <c r="Q105" s="264">
        <f t="shared" si="54"/>
        <v>0</v>
      </c>
    </row>
    <row r="106" spans="1:18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57"/>
        <v>12.98</v>
      </c>
      <c r="G106" s="127" t="s">
        <v>278</v>
      </c>
      <c r="H106" s="127" t="s">
        <v>34</v>
      </c>
      <c r="I106" s="170">
        <f t="shared" si="55"/>
        <v>20.74</v>
      </c>
      <c r="J106" s="171">
        <f t="shared" si="56"/>
        <v>25.96</v>
      </c>
      <c r="K106" s="319">
        <f>'BM 05'!M106</f>
        <v>2</v>
      </c>
      <c r="L106" s="265">
        <v>0</v>
      </c>
      <c r="M106" s="310">
        <f t="shared" si="58"/>
        <v>2</v>
      </c>
      <c r="N106" s="319">
        <f t="shared" si="59"/>
        <v>25.96</v>
      </c>
      <c r="O106" s="264">
        <f t="shared" si="60"/>
        <v>0</v>
      </c>
      <c r="P106" s="266">
        <f t="shared" si="61"/>
        <v>25.96</v>
      </c>
      <c r="Q106" s="264">
        <f t="shared" si="54"/>
        <v>0</v>
      </c>
    </row>
    <row r="107" spans="1:18" ht="81.75" customHeight="1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57"/>
        <v>52.31</v>
      </c>
      <c r="G107" s="127" t="s">
        <v>281</v>
      </c>
      <c r="H107" s="127" t="s">
        <v>34</v>
      </c>
      <c r="I107" s="170">
        <f t="shared" si="55"/>
        <v>411.11520000000002</v>
      </c>
      <c r="J107" s="171">
        <f t="shared" si="56"/>
        <v>514.73040000000003</v>
      </c>
      <c r="K107" s="319">
        <f>'BM 05'!M107</f>
        <v>9.84</v>
      </c>
      <c r="L107" s="265">
        <v>0</v>
      </c>
      <c r="M107" s="310">
        <f t="shared" si="58"/>
        <v>9.84</v>
      </c>
      <c r="N107" s="319">
        <f t="shared" si="59"/>
        <v>514.73040000000003</v>
      </c>
      <c r="O107" s="264">
        <f t="shared" si="60"/>
        <v>0</v>
      </c>
      <c r="P107" s="266">
        <f t="shared" si="61"/>
        <v>514.73040000000003</v>
      </c>
      <c r="Q107" s="264">
        <f t="shared" si="54"/>
        <v>0</v>
      </c>
    </row>
    <row r="108" spans="1:18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57"/>
        <v>79.959999999999994</v>
      </c>
      <c r="G108" s="127" t="s">
        <v>284</v>
      </c>
      <c r="H108" s="127" t="s">
        <v>34</v>
      </c>
      <c r="I108" s="170">
        <f t="shared" si="55"/>
        <v>714.59339999999997</v>
      </c>
      <c r="J108" s="171">
        <f t="shared" si="56"/>
        <v>894.75239999999985</v>
      </c>
      <c r="K108" s="319">
        <f>'BM 05'!M108</f>
        <v>11.19</v>
      </c>
      <c r="L108" s="265">
        <v>0</v>
      </c>
      <c r="M108" s="310">
        <f t="shared" si="58"/>
        <v>11.19</v>
      </c>
      <c r="N108" s="319">
        <f t="shared" si="59"/>
        <v>894.75239999999985</v>
      </c>
      <c r="O108" s="264">
        <f t="shared" si="60"/>
        <v>0</v>
      </c>
      <c r="P108" s="266">
        <f t="shared" si="61"/>
        <v>894.75239999999985</v>
      </c>
      <c r="Q108" s="264">
        <f t="shared" si="54"/>
        <v>0</v>
      </c>
    </row>
    <row r="109" spans="1:18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57"/>
        <v>7.42</v>
      </c>
      <c r="G109" s="127" t="s">
        <v>287</v>
      </c>
      <c r="H109" s="127" t="s">
        <v>34</v>
      </c>
      <c r="I109" s="170">
        <f t="shared" si="55"/>
        <v>11.86</v>
      </c>
      <c r="J109" s="171">
        <f t="shared" si="56"/>
        <v>14.84</v>
      </c>
      <c r="K109" s="319">
        <f>'BM 05'!M109</f>
        <v>2</v>
      </c>
      <c r="L109" s="265">
        <v>0</v>
      </c>
      <c r="M109" s="310">
        <f t="shared" si="58"/>
        <v>2</v>
      </c>
      <c r="N109" s="319">
        <f t="shared" si="59"/>
        <v>14.84</v>
      </c>
      <c r="O109" s="264">
        <f t="shared" si="60"/>
        <v>0</v>
      </c>
      <c r="P109" s="266">
        <f t="shared" si="61"/>
        <v>14.84</v>
      </c>
      <c r="Q109" s="264">
        <f t="shared" si="54"/>
        <v>0</v>
      </c>
    </row>
    <row r="110" spans="1:18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319"/>
      <c r="O110" s="149"/>
      <c r="P110" s="151"/>
      <c r="Q110" s="149"/>
    </row>
    <row r="111" spans="1:18">
      <c r="A111" s="686" t="s">
        <v>288</v>
      </c>
      <c r="B111" s="687"/>
      <c r="C111" s="687"/>
      <c r="D111" s="687"/>
      <c r="E111" s="687"/>
      <c r="F111" s="687"/>
      <c r="G111" s="687"/>
      <c r="H111" s="688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370548.59798199998</v>
      </c>
      <c r="O111" s="143">
        <f>O11+O15+O28+O39+O41+O58+O65+O75+O95+O102+O70</f>
        <v>82819.335899999991</v>
      </c>
      <c r="P111" s="143">
        <f>P11+P15+P28+P39+P41+P58+P65+P75+P95+P102+P70</f>
        <v>453367.93388199998</v>
      </c>
      <c r="Q111" s="160">
        <f>Q11+Q15+Q28+Q39+Q41+Q58+Q65+Q75+Q95+Q102+Q70</f>
        <v>310176.14221799996</v>
      </c>
    </row>
    <row r="114" spans="1:17">
      <c r="A114" s="668" t="s">
        <v>289</v>
      </c>
      <c r="B114" s="668"/>
      <c r="C114" s="668"/>
      <c r="D114" s="668"/>
      <c r="E114" s="668"/>
      <c r="F114" s="668"/>
      <c r="G114" s="668"/>
      <c r="H114" s="668"/>
      <c r="I114" s="668"/>
      <c r="J114" s="668"/>
      <c r="K114" s="668"/>
      <c r="L114" s="668"/>
      <c r="M114" s="668"/>
      <c r="N114" s="668"/>
      <c r="O114" s="668"/>
      <c r="P114" s="668"/>
      <c r="Q114" s="668"/>
    </row>
    <row r="115" spans="1:17">
      <c r="A115" s="668"/>
      <c r="B115" s="668"/>
      <c r="C115" s="668"/>
      <c r="D115" s="668"/>
      <c r="E115" s="668"/>
      <c r="F115" s="668"/>
      <c r="G115" s="668"/>
      <c r="H115" s="668"/>
      <c r="I115" s="668"/>
      <c r="J115" s="668"/>
      <c r="K115" s="668"/>
      <c r="L115" s="668"/>
      <c r="M115" s="668"/>
      <c r="N115" s="668"/>
      <c r="O115" s="668"/>
      <c r="P115" s="668"/>
      <c r="Q115" s="668"/>
    </row>
    <row r="116" spans="1:17">
      <c r="A116" s="668"/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0" spans="1:17">
      <c r="P120" s="119">
        <f>'BM 05'!P122</f>
        <v>370549.04945699999</v>
      </c>
    </row>
    <row r="121" spans="1:17">
      <c r="P121" s="119">
        <f>P120+O6</f>
        <v>453368.955357</v>
      </c>
      <c r="Q121" s="119">
        <f>P121-P111</f>
        <v>1.0214750000159256</v>
      </c>
    </row>
    <row r="123" spans="1:17" ht="15.6">
      <c r="E123" s="751" t="s">
        <v>428</v>
      </c>
      <c r="F123" s="699"/>
      <c r="G123" s="699"/>
      <c r="H123" s="699"/>
      <c r="I123" s="699"/>
      <c r="J123" s="699"/>
      <c r="K123" s="699"/>
      <c r="L123" s="699"/>
    </row>
  </sheetData>
  <mergeCells count="37">
    <mergeCell ref="B75:G75"/>
    <mergeCell ref="B95:G95"/>
    <mergeCell ref="A111:H111"/>
    <mergeCell ref="A114:Q119"/>
    <mergeCell ref="E123:L123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ageMargins left="0.51181102362204722" right="0.51181102362204722" top="0.78740157480314965" bottom="0.78740157480314965" header="0.31496062992125984" footer="0.31496062992125984"/>
  <pageSetup paperSize="9" scale="5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4"/>
  <sheetViews>
    <sheetView topLeftCell="A375" workbookViewId="0">
      <selection activeCell="J374" sqref="J374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416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 hidden="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 hidden="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 hidden="1">
      <c r="A10" s="280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s="197" customFormat="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 hidden="1">
      <c r="A19" s="280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s="197" customFormat="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280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 hidden="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 hidden="1">
      <c r="A38" s="280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 hidden="1">
      <c r="A51" s="280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 hidden="1">
      <c r="A64" s="280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 hidden="1">
      <c r="A77" s="280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 hidden="1">
      <c r="A89" s="280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 hidden="1">
      <c r="A101" s="280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 hidden="1">
      <c r="A113" s="280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 hidden="1">
      <c r="A124" s="280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 hidden="1">
      <c r="A134" s="280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 hidden="1">
      <c r="A146" s="280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s="197" customFormat="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280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s="197" customFormat="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280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 hidden="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80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 hidden="1">
      <c r="A203" s="280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 hidden="1">
      <c r="A216" s="280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 hidden="1">
      <c r="A229" s="280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 hidden="1">
      <c r="A241" s="280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 hidden="1">
      <c r="A251" s="280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s="197" customFormat="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27"/>
      <c r="D261" s="727"/>
      <c r="E261" s="727"/>
      <c r="F261" s="727"/>
      <c r="G261" s="727"/>
      <c r="H261" s="727"/>
      <c r="I261" s="727"/>
      <c r="J261" s="727"/>
      <c r="K261" s="728"/>
    </row>
    <row r="262" spans="1:11" ht="13.2" hidden="1">
      <c r="A262" s="280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s="197" customFormat="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27" t="s">
        <v>97</v>
      </c>
      <c r="C272" s="727"/>
      <c r="D272" s="727"/>
      <c r="E272" s="727"/>
      <c r="F272" s="727"/>
      <c r="G272" s="727"/>
      <c r="H272" s="727"/>
      <c r="I272" s="727"/>
      <c r="J272" s="727"/>
      <c r="K272" s="728"/>
    </row>
    <row r="273" spans="1:11" ht="13.2" hidden="1">
      <c r="A273" s="280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s="197" customFormat="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>
      <c r="A285" s="10" t="s">
        <v>99</v>
      </c>
      <c r="B285" s="729" t="s">
        <v>100</v>
      </c>
      <c r="C285" s="729"/>
      <c r="D285" s="729"/>
      <c r="E285" s="729"/>
      <c r="F285" s="729"/>
      <c r="G285" s="729"/>
      <c r="H285" s="729"/>
      <c r="I285" s="51"/>
      <c r="J285" s="52"/>
      <c r="K285" s="53"/>
    </row>
    <row r="286" spans="1:11">
      <c r="A286" s="50" t="s">
        <v>101</v>
      </c>
      <c r="B286" s="727" t="s">
        <v>102</v>
      </c>
      <c r="C286" s="727"/>
      <c r="D286" s="727"/>
      <c r="E286" s="727"/>
      <c r="F286" s="727"/>
      <c r="G286" s="727"/>
      <c r="H286" s="727"/>
      <c r="I286" s="727"/>
      <c r="J286" s="727"/>
      <c r="K286" s="728"/>
    </row>
    <row r="287" spans="1:11" ht="13.2">
      <c r="A287" s="280"/>
      <c r="B287" s="13"/>
      <c r="C287" s="13"/>
      <c r="D287" s="13"/>
      <c r="E287" s="14"/>
      <c r="F287" s="15" t="s">
        <v>335</v>
      </c>
      <c r="G287" s="15" t="s">
        <v>316</v>
      </c>
      <c r="H287" s="15" t="s">
        <v>305</v>
      </c>
      <c r="I287" s="54"/>
      <c r="J287" s="55"/>
      <c r="K287" s="56"/>
    </row>
    <row r="288" spans="1:11">
      <c r="B288" s="16"/>
      <c r="C288" s="17"/>
      <c r="D288" s="79" t="s">
        <v>342</v>
      </c>
      <c r="E288" s="20"/>
      <c r="F288" s="21">
        <v>181.64</v>
      </c>
      <c r="G288" s="21">
        <v>3.1</v>
      </c>
      <c r="H288" s="21">
        <v>1</v>
      </c>
      <c r="I288" s="57">
        <v>5</v>
      </c>
      <c r="J288" s="9">
        <f>G288*H288*F288</f>
        <v>563.08399999999995</v>
      </c>
      <c r="K288" s="78" t="s">
        <v>43</v>
      </c>
    </row>
    <row r="289" spans="1:11">
      <c r="B289" s="16"/>
      <c r="C289" s="17"/>
      <c r="D289" s="79" t="s">
        <v>343</v>
      </c>
      <c r="E289" s="20"/>
      <c r="F289" s="21">
        <v>0.8</v>
      </c>
      <c r="G289" s="21">
        <v>2.1</v>
      </c>
      <c r="H289" s="21">
        <v>-8</v>
      </c>
      <c r="I289" s="57">
        <v>5</v>
      </c>
      <c r="J289" s="9">
        <f>G289*H289*F289</f>
        <v>-13.440000000000001</v>
      </c>
      <c r="K289" s="78" t="s">
        <v>43</v>
      </c>
    </row>
    <row r="290" spans="1:11">
      <c r="B290" s="16"/>
      <c r="C290" s="17"/>
      <c r="D290" s="79" t="s">
        <v>344</v>
      </c>
      <c r="E290" s="20"/>
      <c r="F290" s="21">
        <v>2.2000000000000002</v>
      </c>
      <c r="G290" s="21">
        <v>1</v>
      </c>
      <c r="H290" s="21">
        <v>-12</v>
      </c>
      <c r="I290" s="57">
        <v>5</v>
      </c>
      <c r="J290" s="9">
        <f>G290*H290*F290</f>
        <v>-26.400000000000002</v>
      </c>
      <c r="K290" s="78" t="s">
        <v>43</v>
      </c>
    </row>
    <row r="291" spans="1:11">
      <c r="B291" s="16"/>
      <c r="C291" s="17"/>
      <c r="D291" s="79" t="s">
        <v>343</v>
      </c>
      <c r="E291" s="20"/>
      <c r="F291" s="21">
        <v>1.8</v>
      </c>
      <c r="G291" s="21">
        <v>2.1</v>
      </c>
      <c r="H291" s="21">
        <v>-2</v>
      </c>
      <c r="I291" s="57">
        <v>5</v>
      </c>
      <c r="J291" s="9">
        <f>G291*H291*F291</f>
        <v>-7.5600000000000005</v>
      </c>
      <c r="K291" s="78" t="s">
        <v>43</v>
      </c>
    </row>
    <row r="292" spans="1:11" s="276" customFormat="1">
      <c r="A292" s="267"/>
      <c r="B292" s="268"/>
      <c r="C292" s="269"/>
      <c r="D292" s="270" t="s">
        <v>417</v>
      </c>
      <c r="E292" s="271"/>
      <c r="F292" s="272">
        <v>115.52</v>
      </c>
      <c r="G292" s="272">
        <v>1</v>
      </c>
      <c r="H292" s="272">
        <v>1</v>
      </c>
      <c r="I292" s="273">
        <v>5</v>
      </c>
      <c r="J292" s="274">
        <f>G292*H292*F292</f>
        <v>115.52</v>
      </c>
      <c r="K292" s="275" t="s">
        <v>43</v>
      </c>
    </row>
    <row r="293" spans="1:11">
      <c r="A293" s="22"/>
      <c r="B293" s="23"/>
      <c r="C293" s="23"/>
      <c r="D293" s="23"/>
      <c r="E293" s="23"/>
      <c r="F293" s="23"/>
      <c r="G293" s="23"/>
      <c r="H293" s="24" t="s">
        <v>306</v>
      </c>
      <c r="I293" s="59" t="s">
        <v>307</v>
      </c>
      <c r="J293" s="60">
        <f>SUM(J288:J292)</f>
        <v>631.20399999999995</v>
      </c>
      <c r="K293" s="61" t="s">
        <v>43</v>
      </c>
    </row>
    <row r="294" spans="1:11">
      <c r="A294" s="22"/>
      <c r="B294" s="23"/>
      <c r="C294" s="23"/>
      <c r="D294" s="23"/>
      <c r="E294" s="23"/>
      <c r="F294" s="23"/>
      <c r="G294" s="23"/>
      <c r="H294" s="24"/>
      <c r="I294" s="59"/>
      <c r="J294" s="60"/>
      <c r="K294" s="61"/>
    </row>
    <row r="295" spans="1:11" ht="13.2">
      <c r="A295" s="25"/>
      <c r="B295" s="26"/>
      <c r="C295" s="26"/>
      <c r="D295" s="27" t="s">
        <v>308</v>
      </c>
      <c r="E295" s="26"/>
      <c r="F295" s="28" t="s">
        <v>309</v>
      </c>
      <c r="G295" s="28"/>
      <c r="H295" s="28"/>
      <c r="I295" s="62" t="s">
        <v>307</v>
      </c>
      <c r="J295" s="63">
        <v>515.67999999999995</v>
      </c>
      <c r="K295" s="64" t="s">
        <v>43</v>
      </c>
    </row>
    <row r="296" spans="1:11" ht="13.2">
      <c r="A296" s="29"/>
      <c r="B296" s="30"/>
      <c r="C296" s="30"/>
      <c r="D296" s="31" t="s">
        <v>310</v>
      </c>
      <c r="E296" s="30"/>
      <c r="F296" s="32" t="s">
        <v>309</v>
      </c>
      <c r="G296" s="32"/>
      <c r="H296" s="32"/>
      <c r="I296" s="65" t="s">
        <v>307</v>
      </c>
      <c r="J296" s="66">
        <f>J293-J295</f>
        <v>115.524</v>
      </c>
      <c r="K296" s="67" t="str">
        <f>K295</f>
        <v>m²</v>
      </c>
    </row>
    <row r="297" spans="1:11" ht="13.2">
      <c r="A297" s="25"/>
      <c r="B297" s="33"/>
      <c r="C297" s="33"/>
      <c r="D297" s="27" t="s">
        <v>311</v>
      </c>
      <c r="E297" s="33"/>
      <c r="F297" s="28" t="s">
        <v>309</v>
      </c>
      <c r="G297" s="28"/>
      <c r="H297" s="28"/>
      <c r="I297" s="62" t="s">
        <v>307</v>
      </c>
      <c r="J297" s="63">
        <f>J293</f>
        <v>631.20399999999995</v>
      </c>
      <c r="K297" s="64" t="str">
        <f>K296</f>
        <v>m²</v>
      </c>
    </row>
    <row r="298" spans="1:11" ht="13.2">
      <c r="A298" s="43"/>
      <c r="B298" s="44"/>
      <c r="C298" s="44"/>
      <c r="D298" s="45" t="s">
        <v>323</v>
      </c>
      <c r="E298" s="46"/>
      <c r="F298" s="47" t="s">
        <v>309</v>
      </c>
      <c r="G298" s="47"/>
      <c r="H298" s="47"/>
      <c r="I298" s="72" t="s">
        <v>307</v>
      </c>
      <c r="J298" s="73">
        <v>0</v>
      </c>
      <c r="K298" s="74" t="str">
        <f>K297</f>
        <v>m²</v>
      </c>
    </row>
    <row r="299" spans="1:11" ht="13.2">
      <c r="A299" s="43"/>
      <c r="B299" s="44"/>
      <c r="C299" s="44"/>
      <c r="D299" s="48"/>
      <c r="E299" s="44"/>
      <c r="F299" s="49"/>
      <c r="G299" s="49"/>
      <c r="H299" s="49"/>
      <c r="I299" s="75"/>
      <c r="J299" s="76"/>
      <c r="K299" s="77"/>
    </row>
    <row r="300" spans="1:11">
      <c r="A300" s="10" t="s">
        <v>104</v>
      </c>
      <c r="B300" s="729" t="s">
        <v>105</v>
      </c>
      <c r="C300" s="729"/>
      <c r="D300" s="729"/>
      <c r="E300" s="729"/>
      <c r="F300" s="729"/>
      <c r="G300" s="729"/>
      <c r="H300" s="729"/>
      <c r="I300" s="51"/>
      <c r="J300" s="52"/>
      <c r="K300" s="53"/>
    </row>
    <row r="301" spans="1:11">
      <c r="A301" s="50" t="s">
        <v>106</v>
      </c>
      <c r="B301" s="727" t="s">
        <v>107</v>
      </c>
      <c r="C301" s="727"/>
      <c r="D301" s="727"/>
      <c r="E301" s="727"/>
      <c r="F301" s="727"/>
      <c r="G301" s="727"/>
      <c r="H301" s="727"/>
      <c r="I301" s="727"/>
      <c r="J301" s="727"/>
      <c r="K301" s="728"/>
    </row>
    <row r="302" spans="1:11" ht="13.2">
      <c r="A302" s="280"/>
      <c r="B302" s="13"/>
      <c r="C302" s="13"/>
      <c r="D302" s="13"/>
      <c r="E302" s="14"/>
      <c r="F302" s="15"/>
      <c r="G302" s="15" t="s">
        <v>345</v>
      </c>
      <c r="H302" s="15" t="s">
        <v>346</v>
      </c>
      <c r="I302" s="54"/>
      <c r="J302" s="55"/>
      <c r="K302" s="56"/>
    </row>
    <row r="303" spans="1:11">
      <c r="B303" s="16"/>
      <c r="C303" s="17"/>
      <c r="D303" s="79" t="s">
        <v>342</v>
      </c>
      <c r="E303" s="20"/>
      <c r="F303" s="21"/>
      <c r="G303" s="21">
        <v>515.67999999999995</v>
      </c>
      <c r="H303" s="21">
        <v>2</v>
      </c>
      <c r="I303" s="57">
        <v>5</v>
      </c>
      <c r="J303" s="9">
        <f>H303*G303</f>
        <v>1031.3599999999999</v>
      </c>
      <c r="K303" s="78" t="s">
        <v>43</v>
      </c>
    </row>
    <row r="304" spans="1:11" s="276" customFormat="1">
      <c r="A304" s="267"/>
      <c r="B304" s="268"/>
      <c r="C304" s="269"/>
      <c r="D304" s="270" t="s">
        <v>417</v>
      </c>
      <c r="E304" s="271"/>
      <c r="F304" s="272"/>
      <c r="G304" s="272">
        <v>115.52</v>
      </c>
      <c r="H304" s="272">
        <v>2</v>
      </c>
      <c r="I304" s="273">
        <v>5</v>
      </c>
      <c r="J304" s="274">
        <f>G304*H304</f>
        <v>231.04</v>
      </c>
      <c r="K304" s="275" t="s">
        <v>43</v>
      </c>
    </row>
    <row r="305" spans="1:11" s="276" customFormat="1">
      <c r="A305" s="267"/>
      <c r="B305" s="268"/>
      <c r="C305" s="269"/>
      <c r="D305" s="270" t="s">
        <v>419</v>
      </c>
      <c r="E305" s="271"/>
      <c r="F305" s="272"/>
      <c r="G305" s="272">
        <v>228.22</v>
      </c>
      <c r="H305" s="272">
        <v>1</v>
      </c>
      <c r="I305" s="273">
        <v>5</v>
      </c>
      <c r="J305" s="274">
        <f>G305*H305</f>
        <v>228.22</v>
      </c>
      <c r="K305" s="275" t="s">
        <v>43</v>
      </c>
    </row>
    <row r="306" spans="1:11">
      <c r="A306" s="22"/>
      <c r="B306" s="23"/>
      <c r="C306" s="23"/>
      <c r="D306" s="23"/>
      <c r="E306" s="23"/>
      <c r="F306" s="23"/>
      <c r="G306" s="23"/>
      <c r="H306" s="24" t="s">
        <v>306</v>
      </c>
      <c r="I306" s="59" t="s">
        <v>307</v>
      </c>
      <c r="J306" s="60">
        <f>SUM(J303:J305)</f>
        <v>1490.62</v>
      </c>
      <c r="K306" s="61" t="s">
        <v>43</v>
      </c>
    </row>
    <row r="307" spans="1:11">
      <c r="A307" s="22"/>
      <c r="B307" s="23"/>
      <c r="C307" s="23"/>
      <c r="D307" s="23"/>
      <c r="E307" s="23"/>
      <c r="F307" s="23"/>
      <c r="G307" s="23"/>
      <c r="H307" s="24"/>
      <c r="I307" s="59"/>
      <c r="J307" s="60"/>
      <c r="K307" s="61"/>
    </row>
    <row r="308" spans="1:11" ht="13.2">
      <c r="A308" s="25"/>
      <c r="B308" s="26"/>
      <c r="C308" s="26"/>
      <c r="D308" s="27" t="s">
        <v>308</v>
      </c>
      <c r="E308" s="26"/>
      <c r="F308" s="28" t="s">
        <v>309</v>
      </c>
      <c r="G308" s="28"/>
      <c r="H308" s="28"/>
      <c r="I308" s="62" t="s">
        <v>307</v>
      </c>
      <c r="J308" s="63">
        <v>1031.3599999999999</v>
      </c>
      <c r="K308" s="64" t="s">
        <v>43</v>
      </c>
    </row>
    <row r="309" spans="1:11" ht="13.2">
      <c r="A309" s="29"/>
      <c r="B309" s="30"/>
      <c r="C309" s="30"/>
      <c r="D309" s="31" t="s">
        <v>310</v>
      </c>
      <c r="E309" s="30"/>
      <c r="F309" s="32" t="s">
        <v>309</v>
      </c>
      <c r="G309" s="32"/>
      <c r="H309" s="32"/>
      <c r="I309" s="65" t="s">
        <v>307</v>
      </c>
      <c r="J309" s="66">
        <f>J306-J308</f>
        <v>459.26</v>
      </c>
      <c r="K309" s="67" t="str">
        <f>K308</f>
        <v>m²</v>
      </c>
    </row>
    <row r="310" spans="1:11" ht="13.2">
      <c r="A310" s="25"/>
      <c r="B310" s="33"/>
      <c r="C310" s="33"/>
      <c r="D310" s="27" t="s">
        <v>311</v>
      </c>
      <c r="E310" s="33"/>
      <c r="F310" s="28" t="s">
        <v>309</v>
      </c>
      <c r="G310" s="28"/>
      <c r="H310" s="28"/>
      <c r="I310" s="62" t="s">
        <v>307</v>
      </c>
      <c r="J310" s="63">
        <f>J306</f>
        <v>1490.62</v>
      </c>
      <c r="K310" s="64" t="str">
        <f>K309</f>
        <v>m²</v>
      </c>
    </row>
    <row r="311" spans="1:11" ht="13.2">
      <c r="A311" s="43"/>
      <c r="B311" s="44"/>
      <c r="C311" s="44"/>
      <c r="D311" s="45" t="s">
        <v>323</v>
      </c>
      <c r="E311" s="46"/>
      <c r="F311" s="47" t="s">
        <v>309</v>
      </c>
      <c r="G311" s="47"/>
      <c r="H311" s="47"/>
      <c r="I311" s="72" t="s">
        <v>307</v>
      </c>
      <c r="J311" s="73">
        <v>0</v>
      </c>
      <c r="K311" s="74" t="str">
        <f>K310</f>
        <v>m²</v>
      </c>
    </row>
    <row r="312" spans="1:11" ht="13.2">
      <c r="A312" s="43"/>
      <c r="B312" s="44"/>
      <c r="C312" s="44"/>
      <c r="D312" s="48"/>
      <c r="E312" s="44"/>
      <c r="F312" s="49"/>
      <c r="G312" s="49"/>
      <c r="H312" s="49"/>
      <c r="I312" s="75"/>
      <c r="J312" s="76"/>
      <c r="K312" s="77"/>
    </row>
    <row r="313" spans="1:11" s="197" customFormat="1">
      <c r="A313" s="82" t="s">
        <v>109</v>
      </c>
      <c r="B313" s="745" t="s">
        <v>110</v>
      </c>
      <c r="C313" s="745"/>
      <c r="D313" s="745"/>
      <c r="E313" s="745"/>
      <c r="F313" s="745"/>
      <c r="G313" s="745"/>
      <c r="H313" s="745"/>
      <c r="I313" s="745"/>
      <c r="J313" s="745"/>
      <c r="K313" s="746"/>
    </row>
    <row r="314" spans="1:11" ht="13.8">
      <c r="A314" s="749"/>
      <c r="B314" s="750"/>
      <c r="C314" s="750"/>
      <c r="D314" s="750"/>
      <c r="E314" s="242" t="s">
        <v>375</v>
      </c>
      <c r="F314" s="243"/>
      <c r="G314" s="243" t="s">
        <v>316</v>
      </c>
      <c r="H314" s="243" t="s">
        <v>305</v>
      </c>
      <c r="I314" s="54"/>
      <c r="J314" s="55"/>
      <c r="K314" s="56"/>
    </row>
    <row r="315" spans="1:11">
      <c r="A315" s="189"/>
      <c r="B315" s="190"/>
      <c r="C315" s="191"/>
      <c r="D315" s="284" t="s">
        <v>376</v>
      </c>
      <c r="E315" s="215">
        <v>100</v>
      </c>
      <c r="F315" s="237"/>
      <c r="G315" s="237">
        <v>1.6</v>
      </c>
      <c r="H315" s="237">
        <v>1</v>
      </c>
      <c r="I315" s="194">
        <v>5</v>
      </c>
      <c r="J315" s="246">
        <f>H315*G315*E315</f>
        <v>160</v>
      </c>
      <c r="K315" s="196" t="s">
        <v>43</v>
      </c>
    </row>
    <row r="316" spans="1:11">
      <c r="A316" s="189"/>
      <c r="B316" s="190"/>
      <c r="C316" s="191"/>
      <c r="D316" s="241" t="s">
        <v>383</v>
      </c>
      <c r="E316" s="215"/>
      <c r="F316" s="237">
        <v>17.63</v>
      </c>
      <c r="G316" s="237">
        <v>1.6</v>
      </c>
      <c r="H316" s="237">
        <v>1</v>
      </c>
      <c r="I316" s="194">
        <v>5</v>
      </c>
      <c r="J316" s="237">
        <f t="shared" ref="J316:J348" si="4">F316*G316*H316</f>
        <v>28.207999999999998</v>
      </c>
      <c r="K316" s="196" t="s">
        <v>43</v>
      </c>
    </row>
    <row r="317" spans="1:11">
      <c r="A317" s="189"/>
      <c r="B317" s="190"/>
      <c r="C317" s="191"/>
      <c r="D317" s="238" t="s">
        <v>380</v>
      </c>
      <c r="E317" s="215"/>
      <c r="F317" s="239">
        <v>0.8</v>
      </c>
      <c r="G317" s="239">
        <v>1.6</v>
      </c>
      <c r="H317" s="239">
        <v>-1</v>
      </c>
      <c r="I317" s="194">
        <v>5</v>
      </c>
      <c r="J317" s="251">
        <f t="shared" si="4"/>
        <v>-1.2800000000000002</v>
      </c>
      <c r="K317" s="196" t="s">
        <v>43</v>
      </c>
    </row>
    <row r="318" spans="1:11">
      <c r="A318" s="189"/>
      <c r="B318" s="190"/>
      <c r="C318" s="191"/>
      <c r="D318" s="238" t="s">
        <v>380</v>
      </c>
      <c r="E318" s="215"/>
      <c r="F318" s="239">
        <v>0.65</v>
      </c>
      <c r="G318" s="239">
        <v>2.2400000000000002</v>
      </c>
      <c r="H318" s="239">
        <v>-1</v>
      </c>
      <c r="I318" s="194">
        <v>5</v>
      </c>
      <c r="J318" s="251">
        <f t="shared" si="4"/>
        <v>-1.4560000000000002</v>
      </c>
      <c r="K318" s="196" t="s">
        <v>43</v>
      </c>
    </row>
    <row r="319" spans="1:11">
      <c r="A319" s="189"/>
      <c r="B319" s="190"/>
      <c r="C319" s="191"/>
      <c r="D319" s="238" t="s">
        <v>380</v>
      </c>
      <c r="E319" s="215"/>
      <c r="F319" s="239">
        <v>0.5</v>
      </c>
      <c r="G319" s="239">
        <v>3.43</v>
      </c>
      <c r="H319" s="239">
        <v>-1</v>
      </c>
      <c r="I319" s="194">
        <v>5</v>
      </c>
      <c r="J319" s="251">
        <f t="shared" si="4"/>
        <v>-1.7150000000000001</v>
      </c>
      <c r="K319" s="196" t="s">
        <v>43</v>
      </c>
    </row>
    <row r="320" spans="1:11">
      <c r="A320" s="189"/>
      <c r="B320" s="190"/>
      <c r="C320" s="191"/>
      <c r="D320" s="240" t="s">
        <v>384</v>
      </c>
      <c r="E320" s="215"/>
      <c r="F320" s="237">
        <v>3.43</v>
      </c>
      <c r="G320" s="237">
        <v>1.6</v>
      </c>
      <c r="H320" s="237">
        <v>2</v>
      </c>
      <c r="I320" s="194">
        <v>5</v>
      </c>
      <c r="J320" s="237">
        <f t="shared" si="4"/>
        <v>10.976000000000001</v>
      </c>
      <c r="K320" s="196" t="s">
        <v>43</v>
      </c>
    </row>
    <row r="321" spans="1:11">
      <c r="A321" s="189"/>
      <c r="B321" s="190"/>
      <c r="C321" s="191"/>
      <c r="D321" s="240" t="s">
        <v>384</v>
      </c>
      <c r="E321" s="215"/>
      <c r="F321" s="237">
        <v>2.34</v>
      </c>
      <c r="G321" s="237">
        <v>1.6</v>
      </c>
      <c r="H321" s="237">
        <v>2</v>
      </c>
      <c r="I321" s="194">
        <v>5</v>
      </c>
      <c r="J321" s="237">
        <f t="shared" si="4"/>
        <v>7.4879999999999995</v>
      </c>
      <c r="K321" s="196" t="s">
        <v>43</v>
      </c>
    </row>
    <row r="322" spans="1:11">
      <c r="A322" s="189"/>
      <c r="B322" s="190"/>
      <c r="C322" s="191"/>
      <c r="D322" s="238" t="s">
        <v>380</v>
      </c>
      <c r="E322" s="215"/>
      <c r="F322" s="239">
        <v>0.8</v>
      </c>
      <c r="G322" s="239">
        <v>1.6</v>
      </c>
      <c r="H322" s="239">
        <v>-1</v>
      </c>
      <c r="I322" s="194">
        <v>5</v>
      </c>
      <c r="J322" s="251">
        <f t="shared" si="4"/>
        <v>-1.2800000000000002</v>
      </c>
      <c r="K322" s="196" t="s">
        <v>43</v>
      </c>
    </row>
    <row r="323" spans="1:11">
      <c r="A323" s="189"/>
      <c r="B323" s="190"/>
      <c r="C323" s="191"/>
      <c r="D323" s="240" t="s">
        <v>385</v>
      </c>
      <c r="E323" s="215"/>
      <c r="F323" s="237">
        <v>5.53</v>
      </c>
      <c r="G323" s="237">
        <v>1.6</v>
      </c>
      <c r="H323" s="237">
        <v>2</v>
      </c>
      <c r="I323" s="194">
        <v>5</v>
      </c>
      <c r="J323" s="237">
        <f t="shared" si="4"/>
        <v>17.696000000000002</v>
      </c>
      <c r="K323" s="196" t="s">
        <v>43</v>
      </c>
    </row>
    <row r="324" spans="1:11">
      <c r="A324" s="189"/>
      <c r="B324" s="190"/>
      <c r="C324" s="191"/>
      <c r="D324" s="240" t="s">
        <v>385</v>
      </c>
      <c r="E324" s="215"/>
      <c r="F324" s="237">
        <v>8.18</v>
      </c>
      <c r="G324" s="237">
        <v>1.6</v>
      </c>
      <c r="H324" s="237">
        <v>2</v>
      </c>
      <c r="I324" s="194">
        <v>5</v>
      </c>
      <c r="J324" s="237">
        <f t="shared" si="4"/>
        <v>26.176000000000002</v>
      </c>
      <c r="K324" s="196" t="s">
        <v>43</v>
      </c>
    </row>
    <row r="325" spans="1:11">
      <c r="A325" s="189"/>
      <c r="B325" s="190"/>
      <c r="C325" s="191"/>
      <c r="D325" s="238" t="s">
        <v>380</v>
      </c>
      <c r="E325" s="215"/>
      <c r="F325" s="239">
        <v>2</v>
      </c>
      <c r="G325" s="239">
        <v>0.5</v>
      </c>
      <c r="H325" s="239">
        <v>-2</v>
      </c>
      <c r="I325" s="194">
        <v>5</v>
      </c>
      <c r="J325" s="251">
        <f t="shared" si="4"/>
        <v>-2</v>
      </c>
      <c r="K325" s="196" t="s">
        <v>43</v>
      </c>
    </row>
    <row r="326" spans="1:11">
      <c r="A326" s="189"/>
      <c r="B326" s="190"/>
      <c r="C326" s="191"/>
      <c r="D326" s="238" t="s">
        <v>380</v>
      </c>
      <c r="E326" s="215"/>
      <c r="F326" s="239">
        <v>0.8</v>
      </c>
      <c r="G326" s="239">
        <v>1.6</v>
      </c>
      <c r="H326" s="239">
        <v>-1</v>
      </c>
      <c r="I326" s="194">
        <v>5</v>
      </c>
      <c r="J326" s="244">
        <f t="shared" si="4"/>
        <v>-1.2800000000000002</v>
      </c>
      <c r="K326" s="196" t="s">
        <v>43</v>
      </c>
    </row>
    <row r="327" spans="1:11">
      <c r="A327" s="189"/>
      <c r="B327" s="190"/>
      <c r="C327" s="191"/>
      <c r="D327" s="240" t="s">
        <v>386</v>
      </c>
      <c r="E327" s="215"/>
      <c r="F327" s="237">
        <v>8.06</v>
      </c>
      <c r="G327" s="237">
        <v>1.6</v>
      </c>
      <c r="H327" s="237">
        <v>2</v>
      </c>
      <c r="I327" s="194">
        <v>5</v>
      </c>
      <c r="J327" s="252">
        <f t="shared" si="4"/>
        <v>25.792000000000002</v>
      </c>
      <c r="K327" s="196" t="s">
        <v>43</v>
      </c>
    </row>
    <row r="328" spans="1:11">
      <c r="A328" s="189"/>
      <c r="B328" s="190"/>
      <c r="C328" s="191"/>
      <c r="D328" s="240" t="s">
        <v>386</v>
      </c>
      <c r="E328" s="215"/>
      <c r="F328" s="237">
        <v>5.53</v>
      </c>
      <c r="G328" s="237">
        <v>1.6</v>
      </c>
      <c r="H328" s="237">
        <v>2</v>
      </c>
      <c r="I328" s="194">
        <v>5</v>
      </c>
      <c r="J328" s="252">
        <f t="shared" si="4"/>
        <v>17.696000000000002</v>
      </c>
      <c r="K328" s="196" t="s">
        <v>43</v>
      </c>
    </row>
    <row r="329" spans="1:11">
      <c r="A329" s="189"/>
      <c r="B329" s="190"/>
      <c r="C329" s="191"/>
      <c r="D329" s="238" t="s">
        <v>380</v>
      </c>
      <c r="E329" s="215"/>
      <c r="F329" s="239">
        <v>2</v>
      </c>
      <c r="G329" s="239">
        <v>0.5</v>
      </c>
      <c r="H329" s="239">
        <v>-2</v>
      </c>
      <c r="I329" s="194">
        <v>5</v>
      </c>
      <c r="J329" s="244">
        <f t="shared" si="4"/>
        <v>-2</v>
      </c>
      <c r="K329" s="196" t="s">
        <v>43</v>
      </c>
    </row>
    <row r="330" spans="1:11">
      <c r="A330" s="189"/>
      <c r="B330" s="190"/>
      <c r="C330" s="191"/>
      <c r="D330" s="238" t="s">
        <v>380</v>
      </c>
      <c r="E330" s="215"/>
      <c r="F330" s="239">
        <v>0.8</v>
      </c>
      <c r="G330" s="239">
        <v>1.6</v>
      </c>
      <c r="H330" s="239">
        <v>-1</v>
      </c>
      <c r="I330" s="194">
        <v>5</v>
      </c>
      <c r="J330" s="244">
        <f t="shared" si="4"/>
        <v>-1.2800000000000002</v>
      </c>
      <c r="K330" s="196" t="s">
        <v>43</v>
      </c>
    </row>
    <row r="331" spans="1:11">
      <c r="A331" s="189"/>
      <c r="B331" s="190"/>
      <c r="C331" s="191"/>
      <c r="D331" s="240" t="s">
        <v>387</v>
      </c>
      <c r="E331" s="215"/>
      <c r="F331" s="237">
        <v>5.21</v>
      </c>
      <c r="G331" s="237">
        <v>1.6</v>
      </c>
      <c r="H331" s="237">
        <v>2</v>
      </c>
      <c r="I331" s="194">
        <v>5</v>
      </c>
      <c r="J331" s="252">
        <f t="shared" si="4"/>
        <v>16.672000000000001</v>
      </c>
      <c r="K331" s="196" t="s">
        <v>43</v>
      </c>
    </row>
    <row r="332" spans="1:11">
      <c r="A332" s="189"/>
      <c r="B332" s="190"/>
      <c r="C332" s="191"/>
      <c r="D332" s="240" t="s">
        <v>387</v>
      </c>
      <c r="E332" s="215"/>
      <c r="F332" s="237">
        <v>7.8</v>
      </c>
      <c r="G332" s="237">
        <v>1.6</v>
      </c>
      <c r="H332" s="237">
        <v>2</v>
      </c>
      <c r="I332" s="194">
        <v>5</v>
      </c>
      <c r="J332" s="252">
        <f t="shared" si="4"/>
        <v>24.96</v>
      </c>
      <c r="K332" s="196" t="s">
        <v>43</v>
      </c>
    </row>
    <row r="333" spans="1:11">
      <c r="A333" s="189"/>
      <c r="B333" s="190"/>
      <c r="C333" s="191"/>
      <c r="D333" s="238" t="s">
        <v>380</v>
      </c>
      <c r="E333" s="215"/>
      <c r="F333" s="239">
        <v>2</v>
      </c>
      <c r="G333" s="239">
        <v>0.5</v>
      </c>
      <c r="H333" s="239">
        <v>-2</v>
      </c>
      <c r="I333" s="194">
        <v>5</v>
      </c>
      <c r="J333" s="244">
        <f t="shared" si="4"/>
        <v>-2</v>
      </c>
      <c r="K333" s="196" t="s">
        <v>43</v>
      </c>
    </row>
    <row r="334" spans="1:11">
      <c r="A334" s="189"/>
      <c r="B334" s="190"/>
      <c r="C334" s="191"/>
      <c r="D334" s="238" t="s">
        <v>380</v>
      </c>
      <c r="E334" s="215"/>
      <c r="F334" s="239">
        <v>0.8</v>
      </c>
      <c r="G334" s="239">
        <v>1.6</v>
      </c>
      <c r="H334" s="239">
        <v>-1</v>
      </c>
      <c r="I334" s="194">
        <v>5</v>
      </c>
      <c r="J334" s="244">
        <f t="shared" si="4"/>
        <v>-1.2800000000000002</v>
      </c>
      <c r="K334" s="196" t="s">
        <v>43</v>
      </c>
    </row>
    <row r="335" spans="1:11">
      <c r="A335" s="189"/>
      <c r="B335" s="190"/>
      <c r="C335" s="191"/>
      <c r="D335" s="240" t="s">
        <v>388</v>
      </c>
      <c r="E335" s="215"/>
      <c r="F335" s="237">
        <v>2.87</v>
      </c>
      <c r="G335" s="237">
        <v>1.6</v>
      </c>
      <c r="H335" s="237">
        <v>2</v>
      </c>
      <c r="I335" s="194">
        <v>5</v>
      </c>
      <c r="J335" s="252">
        <f t="shared" si="4"/>
        <v>9.1840000000000011</v>
      </c>
      <c r="K335" s="196" t="s">
        <v>43</v>
      </c>
    </row>
    <row r="336" spans="1:11">
      <c r="A336" s="189"/>
      <c r="B336" s="190"/>
      <c r="C336" s="191"/>
      <c r="D336" s="240" t="s">
        <v>388</v>
      </c>
      <c r="E336" s="215"/>
      <c r="F336" s="237">
        <v>1.37</v>
      </c>
      <c r="G336" s="237">
        <v>1.6</v>
      </c>
      <c r="H336" s="237">
        <v>2</v>
      </c>
      <c r="I336" s="194">
        <v>5</v>
      </c>
      <c r="J336" s="252">
        <f t="shared" si="4"/>
        <v>4.3840000000000003</v>
      </c>
      <c r="K336" s="196" t="s">
        <v>43</v>
      </c>
    </row>
    <row r="337" spans="1:13">
      <c r="A337" s="189"/>
      <c r="B337" s="190"/>
      <c r="C337" s="191"/>
      <c r="D337" s="240" t="s">
        <v>389</v>
      </c>
      <c r="E337" s="215"/>
      <c r="F337" s="237">
        <v>7.63</v>
      </c>
      <c r="G337" s="237">
        <v>1.6</v>
      </c>
      <c r="H337" s="237">
        <v>2</v>
      </c>
      <c r="I337" s="194">
        <v>5</v>
      </c>
      <c r="J337" s="252">
        <f t="shared" si="4"/>
        <v>24.416</v>
      </c>
      <c r="K337" s="196" t="s">
        <v>43</v>
      </c>
    </row>
    <row r="338" spans="1:13">
      <c r="A338" s="189"/>
      <c r="B338" s="190"/>
      <c r="C338" s="191"/>
      <c r="D338" s="240" t="s">
        <v>389</v>
      </c>
      <c r="E338" s="215"/>
      <c r="F338" s="237">
        <v>5.61</v>
      </c>
      <c r="G338" s="237">
        <v>1.6</v>
      </c>
      <c r="H338" s="237">
        <v>2</v>
      </c>
      <c r="I338" s="194">
        <v>5</v>
      </c>
      <c r="J338" s="252">
        <f t="shared" si="4"/>
        <v>17.952000000000002</v>
      </c>
      <c r="K338" s="196" t="s">
        <v>43</v>
      </c>
    </row>
    <row r="339" spans="1:13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3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3">
      <c r="A341" s="189"/>
      <c r="B341" s="190"/>
      <c r="C341" s="191"/>
      <c r="D341" s="240" t="s">
        <v>390</v>
      </c>
      <c r="E341" s="215"/>
      <c r="F341" s="237">
        <v>8.06</v>
      </c>
      <c r="G341" s="237">
        <v>1.6</v>
      </c>
      <c r="H341" s="237">
        <v>2</v>
      </c>
      <c r="I341" s="194">
        <v>5</v>
      </c>
      <c r="J341" s="252">
        <f t="shared" si="4"/>
        <v>25.792000000000002</v>
      </c>
      <c r="K341" s="196" t="s">
        <v>43</v>
      </c>
    </row>
    <row r="342" spans="1:13">
      <c r="A342" s="189"/>
      <c r="B342" s="190"/>
      <c r="C342" s="191"/>
      <c r="D342" s="240" t="s">
        <v>390</v>
      </c>
      <c r="E342" s="215"/>
      <c r="F342" s="237">
        <v>5.61</v>
      </c>
      <c r="G342" s="237">
        <v>1.6</v>
      </c>
      <c r="H342" s="237">
        <v>2</v>
      </c>
      <c r="I342" s="194">
        <v>5</v>
      </c>
      <c r="J342" s="252">
        <f t="shared" si="4"/>
        <v>17.952000000000002</v>
      </c>
      <c r="K342" s="196" t="s">
        <v>43</v>
      </c>
    </row>
    <row r="343" spans="1:13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3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3">
      <c r="A345" s="189"/>
      <c r="B345" s="190"/>
      <c r="C345" s="191"/>
      <c r="D345" s="240" t="s">
        <v>391</v>
      </c>
      <c r="E345" s="215"/>
      <c r="F345" s="237">
        <v>5.81</v>
      </c>
      <c r="G345" s="237">
        <v>1.6</v>
      </c>
      <c r="H345" s="237">
        <v>2</v>
      </c>
      <c r="I345" s="194">
        <v>5</v>
      </c>
      <c r="J345" s="252">
        <f t="shared" si="4"/>
        <v>18.591999999999999</v>
      </c>
      <c r="K345" s="196" t="s">
        <v>43</v>
      </c>
    </row>
    <row r="346" spans="1:13">
      <c r="A346" s="189"/>
      <c r="B346" s="190"/>
      <c r="C346" s="191"/>
      <c r="D346" s="240" t="s">
        <v>391</v>
      </c>
      <c r="E346" s="215"/>
      <c r="F346" s="237">
        <v>5.93</v>
      </c>
      <c r="G346" s="237">
        <v>1.6</v>
      </c>
      <c r="H346" s="237">
        <v>2</v>
      </c>
      <c r="I346" s="194">
        <v>5</v>
      </c>
      <c r="J346" s="252">
        <f t="shared" si="4"/>
        <v>18.975999999999999</v>
      </c>
      <c r="K346" s="196" t="s">
        <v>43</v>
      </c>
    </row>
    <row r="347" spans="1:13">
      <c r="A347" s="189"/>
      <c r="B347" s="190"/>
      <c r="C347" s="191"/>
      <c r="D347" s="238" t="s">
        <v>380</v>
      </c>
      <c r="E347" s="215"/>
      <c r="F347" s="239"/>
      <c r="G347" s="239"/>
      <c r="H347" s="239"/>
      <c r="I347" s="194">
        <v>5</v>
      </c>
      <c r="J347" s="244">
        <v>-1.2</v>
      </c>
      <c r="K347" s="196" t="s">
        <v>43</v>
      </c>
    </row>
    <row r="348" spans="1:13">
      <c r="A348" s="189"/>
      <c r="B348" s="190"/>
      <c r="C348" s="191"/>
      <c r="D348" s="238" t="s">
        <v>380</v>
      </c>
      <c r="E348" s="215"/>
      <c r="F348" s="239">
        <v>0.8</v>
      </c>
      <c r="G348" s="239">
        <v>1.6</v>
      </c>
      <c r="H348" s="239">
        <v>-2</v>
      </c>
      <c r="I348" s="194">
        <v>5</v>
      </c>
      <c r="J348" s="244">
        <f t="shared" si="4"/>
        <v>-2.5600000000000005</v>
      </c>
      <c r="K348" s="196" t="s">
        <v>43</v>
      </c>
      <c r="L348" s="179"/>
    </row>
    <row r="349" spans="1:13">
      <c r="A349" s="189"/>
      <c r="B349" s="190"/>
      <c r="C349" s="191"/>
      <c r="D349" s="240" t="s">
        <v>392</v>
      </c>
      <c r="E349" s="248"/>
      <c r="F349" s="249">
        <v>5.5</v>
      </c>
      <c r="G349" s="249">
        <v>2.8</v>
      </c>
      <c r="H349" s="249">
        <v>4</v>
      </c>
      <c r="I349" s="194">
        <v>5</v>
      </c>
      <c r="J349" s="252">
        <f>H349*G349*F349</f>
        <v>61.599999999999994</v>
      </c>
      <c r="K349" s="196" t="s">
        <v>43</v>
      </c>
    </row>
    <row r="350" spans="1:13">
      <c r="A350" s="189"/>
      <c r="B350" s="190"/>
      <c r="C350" s="191"/>
      <c r="D350" s="240" t="s">
        <v>394</v>
      </c>
      <c r="E350" s="248"/>
      <c r="F350" s="249">
        <v>21.8</v>
      </c>
      <c r="G350" s="249">
        <v>2.7</v>
      </c>
      <c r="H350" s="249">
        <v>2</v>
      </c>
      <c r="I350" s="194">
        <v>5</v>
      </c>
      <c r="J350" s="252">
        <f>H350*G350*F350</f>
        <v>117.72000000000001</v>
      </c>
      <c r="K350" s="196" t="s">
        <v>43</v>
      </c>
    </row>
    <row r="351" spans="1:13">
      <c r="A351" s="189"/>
      <c r="B351" s="190"/>
      <c r="C351" s="191"/>
      <c r="D351" s="238" t="s">
        <v>380</v>
      </c>
      <c r="E351" s="215"/>
      <c r="F351" s="239">
        <v>0.8</v>
      </c>
      <c r="G351" s="239">
        <v>2.1</v>
      </c>
      <c r="H351" s="239">
        <v>-3</v>
      </c>
      <c r="I351" s="194">
        <v>5</v>
      </c>
      <c r="J351" s="244">
        <f t="shared" ref="J351" si="5">F351*G351*H351</f>
        <v>-5.0400000000000009</v>
      </c>
      <c r="K351" s="196" t="s">
        <v>43</v>
      </c>
      <c r="M351" s="179"/>
    </row>
    <row r="352" spans="1:13">
      <c r="A352" s="189"/>
      <c r="B352" s="190"/>
      <c r="C352" s="191"/>
      <c r="D352" s="240" t="s">
        <v>394</v>
      </c>
      <c r="E352" s="248"/>
      <c r="F352" s="249">
        <v>8.6999999999999993</v>
      </c>
      <c r="G352" s="249">
        <v>2.7</v>
      </c>
      <c r="H352" s="249">
        <v>2</v>
      </c>
      <c r="I352" s="194">
        <v>5</v>
      </c>
      <c r="J352" s="252">
        <f>H352*G352*F352</f>
        <v>46.98</v>
      </c>
      <c r="K352" s="196" t="s">
        <v>43</v>
      </c>
    </row>
    <row r="353" spans="1:11">
      <c r="A353" s="189"/>
      <c r="B353" s="190"/>
      <c r="C353" s="191"/>
      <c r="D353" s="238" t="s">
        <v>380</v>
      </c>
      <c r="E353" s="215"/>
      <c r="F353" s="239">
        <v>0.8</v>
      </c>
      <c r="G353" s="239">
        <v>2.1</v>
      </c>
      <c r="H353" s="239">
        <v>-2</v>
      </c>
      <c r="I353" s="194">
        <v>5</v>
      </c>
      <c r="J353" s="244">
        <f t="shared" ref="J353:J355" si="6">F353*G353*H353</f>
        <v>-3.3600000000000003</v>
      </c>
      <c r="K353" s="196" t="s">
        <v>43</v>
      </c>
    </row>
    <row r="354" spans="1:11">
      <c r="A354" s="189"/>
      <c r="B354" s="190"/>
      <c r="C354" s="191"/>
      <c r="D354" s="240" t="s">
        <v>393</v>
      </c>
      <c r="E354" s="248"/>
      <c r="F354" s="249">
        <v>8.6999999999999993</v>
      </c>
      <c r="G354" s="249">
        <v>2.7</v>
      </c>
      <c r="H354" s="249">
        <v>2</v>
      </c>
      <c r="I354" s="194">
        <v>5</v>
      </c>
      <c r="J354" s="252">
        <f t="shared" si="6"/>
        <v>46.98</v>
      </c>
      <c r="K354" s="196" t="s">
        <v>43</v>
      </c>
    </row>
    <row r="355" spans="1:11">
      <c r="A355" s="189"/>
      <c r="B355" s="190"/>
      <c r="C355" s="191"/>
      <c r="D355" s="240" t="s">
        <v>393</v>
      </c>
      <c r="E355" s="248"/>
      <c r="F355" s="249">
        <v>5.5</v>
      </c>
      <c r="G355" s="249">
        <v>2.8</v>
      </c>
      <c r="H355" s="249">
        <v>2</v>
      </c>
      <c r="I355" s="194">
        <v>5</v>
      </c>
      <c r="J355" s="252">
        <f t="shared" si="6"/>
        <v>30.799999999999997</v>
      </c>
      <c r="K355" s="196" t="s">
        <v>43</v>
      </c>
    </row>
    <row r="356" spans="1:11">
      <c r="A356" s="189"/>
      <c r="B356" s="190"/>
      <c r="C356" s="191"/>
      <c r="D356" s="238" t="s">
        <v>380</v>
      </c>
      <c r="E356" s="215"/>
      <c r="F356" s="239">
        <v>0.8</v>
      </c>
      <c r="G356" s="239">
        <v>2.1</v>
      </c>
      <c r="H356" s="239">
        <v>-1</v>
      </c>
      <c r="I356" s="194">
        <v>5</v>
      </c>
      <c r="J356" s="244">
        <f>H356*G356*F356</f>
        <v>-1.6800000000000002</v>
      </c>
      <c r="K356" s="196" t="s">
        <v>43</v>
      </c>
    </row>
    <row r="357" spans="1:11">
      <c r="A357" s="189"/>
      <c r="B357" s="190"/>
      <c r="C357" s="191"/>
      <c r="D357" s="238" t="s">
        <v>380</v>
      </c>
      <c r="E357" s="215"/>
      <c r="F357" s="239">
        <v>2</v>
      </c>
      <c r="G357" s="239">
        <v>1</v>
      </c>
      <c r="H357" s="239">
        <v>-2</v>
      </c>
      <c r="I357" s="194">
        <v>5</v>
      </c>
      <c r="J357" s="244">
        <f>H357*G357*F357</f>
        <v>-4</v>
      </c>
      <c r="K357" s="196" t="s">
        <v>43</v>
      </c>
    </row>
    <row r="358" spans="1:11">
      <c r="A358" s="189"/>
      <c r="B358" s="190"/>
      <c r="C358" s="191"/>
      <c r="D358" s="240" t="s">
        <v>408</v>
      </c>
      <c r="E358" s="248"/>
      <c r="F358" s="249">
        <v>8.6999999999999993</v>
      </c>
      <c r="G358" s="249">
        <v>2.7</v>
      </c>
      <c r="H358" s="249">
        <v>2</v>
      </c>
      <c r="I358" s="194">
        <v>5</v>
      </c>
      <c r="J358" s="252">
        <f t="shared" ref="J358:J359" si="7">F358*G358*H358</f>
        <v>46.98</v>
      </c>
      <c r="K358" s="196" t="s">
        <v>43</v>
      </c>
    </row>
    <row r="359" spans="1:11">
      <c r="A359" s="189"/>
      <c r="B359" s="190"/>
      <c r="C359" s="191"/>
      <c r="D359" s="240" t="s">
        <v>408</v>
      </c>
      <c r="E359" s="248"/>
      <c r="F359" s="249">
        <v>5.5</v>
      </c>
      <c r="G359" s="249">
        <v>2.8</v>
      </c>
      <c r="H359" s="249">
        <v>2</v>
      </c>
      <c r="I359" s="194">
        <v>5</v>
      </c>
      <c r="J359" s="252">
        <f t="shared" si="7"/>
        <v>30.799999999999997</v>
      </c>
      <c r="K359" s="196" t="s">
        <v>43</v>
      </c>
    </row>
    <row r="360" spans="1:11">
      <c r="A360" s="189"/>
      <c r="B360" s="190"/>
      <c r="C360" s="191"/>
      <c r="D360" s="238" t="s">
        <v>380</v>
      </c>
      <c r="E360" s="215"/>
      <c r="F360" s="239">
        <v>0.8</v>
      </c>
      <c r="G360" s="239">
        <v>2.1</v>
      </c>
      <c r="H360" s="239">
        <v>-1</v>
      </c>
      <c r="I360" s="194">
        <v>5</v>
      </c>
      <c r="J360" s="244">
        <f>H360*G360*F360</f>
        <v>-1.6800000000000002</v>
      </c>
      <c r="K360" s="196" t="s">
        <v>43</v>
      </c>
    </row>
    <row r="361" spans="1:11">
      <c r="A361" s="189"/>
      <c r="B361" s="190"/>
      <c r="C361" s="191"/>
      <c r="D361" s="238" t="s">
        <v>380</v>
      </c>
      <c r="E361" s="215"/>
      <c r="F361" s="239">
        <v>2</v>
      </c>
      <c r="G361" s="239">
        <v>1</v>
      </c>
      <c r="H361" s="239">
        <v>-2</v>
      </c>
      <c r="I361" s="194">
        <v>5</v>
      </c>
      <c r="J361" s="244">
        <f>H361*G361*F361</f>
        <v>-4</v>
      </c>
      <c r="K361" s="196" t="s">
        <v>43</v>
      </c>
    </row>
    <row r="362" spans="1:11">
      <c r="A362" s="189"/>
      <c r="B362" s="190"/>
      <c r="C362" s="191"/>
      <c r="D362" s="240" t="s">
        <v>409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 t="shared" ref="J362:J363" si="8">F362*G362*H362</f>
        <v>46.98</v>
      </c>
      <c r="K362" s="196" t="s">
        <v>43</v>
      </c>
    </row>
    <row r="363" spans="1:11">
      <c r="A363" s="189"/>
      <c r="B363" s="190"/>
      <c r="C363" s="191"/>
      <c r="D363" s="240" t="s">
        <v>409</v>
      </c>
      <c r="E363" s="248"/>
      <c r="F363" s="249">
        <v>5.5</v>
      </c>
      <c r="G363" s="249">
        <v>2.8</v>
      </c>
      <c r="H363" s="249">
        <v>2</v>
      </c>
      <c r="I363" s="194">
        <v>5</v>
      </c>
      <c r="J363" s="252">
        <f t="shared" si="8"/>
        <v>30.799999999999997</v>
      </c>
      <c r="K363" s="196" t="s">
        <v>43</v>
      </c>
    </row>
    <row r="364" spans="1:11">
      <c r="A364" s="189"/>
      <c r="B364" s="190"/>
      <c r="C364" s="191"/>
      <c r="D364" s="238" t="s">
        <v>380</v>
      </c>
      <c r="E364" s="215"/>
      <c r="F364" s="239">
        <v>0.8</v>
      </c>
      <c r="G364" s="239">
        <v>2.1</v>
      </c>
      <c r="H364" s="239">
        <v>-1</v>
      </c>
      <c r="I364" s="194">
        <v>5</v>
      </c>
      <c r="J364" s="244">
        <f>H364*G364*F364</f>
        <v>-1.6800000000000002</v>
      </c>
      <c r="K364" s="196" t="s">
        <v>43</v>
      </c>
    </row>
    <row r="365" spans="1:11">
      <c r="A365" s="189"/>
      <c r="B365" s="190"/>
      <c r="C365" s="191"/>
      <c r="D365" s="238" t="s">
        <v>380</v>
      </c>
      <c r="E365" s="215"/>
      <c r="F365" s="239">
        <v>2</v>
      </c>
      <c r="G365" s="239">
        <v>1</v>
      </c>
      <c r="H365" s="239">
        <v>-2</v>
      </c>
      <c r="I365" s="194">
        <v>5</v>
      </c>
      <c r="J365" s="244">
        <f>H365*G365*F365</f>
        <v>-4</v>
      </c>
      <c r="K365" s="196" t="s">
        <v>43</v>
      </c>
    </row>
    <row r="366" spans="1:11">
      <c r="A366" s="189"/>
      <c r="B366" s="190"/>
      <c r="C366" s="191"/>
      <c r="D366" s="240" t="s">
        <v>410</v>
      </c>
      <c r="E366" s="248"/>
      <c r="F366" s="249">
        <v>8.6999999999999993</v>
      </c>
      <c r="G366" s="249">
        <v>2.7</v>
      </c>
      <c r="H366" s="249">
        <v>2</v>
      </c>
      <c r="I366" s="194">
        <v>5</v>
      </c>
      <c r="J366" s="252">
        <f t="shared" ref="J366:J367" si="9">F366*G366*H366</f>
        <v>46.98</v>
      </c>
      <c r="K366" s="196" t="s">
        <v>43</v>
      </c>
    </row>
    <row r="367" spans="1:11">
      <c r="A367" s="189"/>
      <c r="B367" s="190"/>
      <c r="C367" s="191"/>
      <c r="D367" s="240" t="s">
        <v>410</v>
      </c>
      <c r="E367" s="248"/>
      <c r="F367" s="249">
        <v>5.5</v>
      </c>
      <c r="G367" s="249">
        <v>2.8</v>
      </c>
      <c r="H367" s="249">
        <v>2</v>
      </c>
      <c r="I367" s="194">
        <v>5</v>
      </c>
      <c r="J367" s="252">
        <f t="shared" si="9"/>
        <v>30.799999999999997</v>
      </c>
      <c r="K367" s="196" t="s">
        <v>43</v>
      </c>
    </row>
    <row r="368" spans="1:11">
      <c r="A368" s="189"/>
      <c r="B368" s="190"/>
      <c r="C368" s="191"/>
      <c r="D368" s="238" t="s">
        <v>380</v>
      </c>
      <c r="E368" s="215"/>
      <c r="F368" s="239">
        <v>0.8</v>
      </c>
      <c r="G368" s="239">
        <v>2.1</v>
      </c>
      <c r="H368" s="239">
        <v>-1</v>
      </c>
      <c r="I368" s="194">
        <v>5</v>
      </c>
      <c r="J368" s="244">
        <f t="shared" ref="J368:J373" si="10">H368*G368*F368</f>
        <v>-1.6800000000000002</v>
      </c>
      <c r="K368" s="196" t="s">
        <v>43</v>
      </c>
    </row>
    <row r="369" spans="1:11">
      <c r="A369" s="189"/>
      <c r="B369" s="190"/>
      <c r="C369" s="191"/>
      <c r="D369" s="238" t="s">
        <v>380</v>
      </c>
      <c r="E369" s="215"/>
      <c r="F369" s="239">
        <v>2</v>
      </c>
      <c r="G369" s="239">
        <v>1</v>
      </c>
      <c r="H369" s="239">
        <v>-2</v>
      </c>
      <c r="I369" s="194">
        <v>5</v>
      </c>
      <c r="J369" s="244">
        <f t="shared" si="10"/>
        <v>-4</v>
      </c>
      <c r="K369" s="196" t="s">
        <v>43</v>
      </c>
    </row>
    <row r="370" spans="1:11">
      <c r="A370" s="189"/>
      <c r="B370" s="190"/>
      <c r="C370" s="191"/>
      <c r="D370" s="240" t="s">
        <v>411</v>
      </c>
      <c r="E370" s="215"/>
      <c r="F370" s="249">
        <v>12.86</v>
      </c>
      <c r="G370" s="249">
        <v>3</v>
      </c>
      <c r="H370" s="249">
        <v>2</v>
      </c>
      <c r="I370" s="194"/>
      <c r="J370" s="262">
        <f t="shared" si="10"/>
        <v>77.16</v>
      </c>
      <c r="K370" s="196" t="s">
        <v>43</v>
      </c>
    </row>
    <row r="371" spans="1:11">
      <c r="A371" s="189"/>
      <c r="B371" s="190"/>
      <c r="C371" s="191"/>
      <c r="D371" s="238" t="s">
        <v>380</v>
      </c>
      <c r="E371" s="215"/>
      <c r="F371" s="239">
        <v>1.7</v>
      </c>
      <c r="G371" s="239">
        <v>1</v>
      </c>
      <c r="H371" s="239">
        <v>-2</v>
      </c>
      <c r="I371" s="194"/>
      <c r="J371" s="244">
        <f t="shared" si="10"/>
        <v>-3.4</v>
      </c>
      <c r="K371" s="196" t="s">
        <v>43</v>
      </c>
    </row>
    <row r="372" spans="1:11">
      <c r="A372" s="189"/>
      <c r="B372" s="190"/>
      <c r="C372" s="191"/>
      <c r="D372" s="240" t="s">
        <v>411</v>
      </c>
      <c r="E372" s="215"/>
      <c r="F372" s="249">
        <v>28.9</v>
      </c>
      <c r="G372" s="249">
        <v>3</v>
      </c>
      <c r="H372" s="249">
        <v>2</v>
      </c>
      <c r="I372" s="194"/>
      <c r="J372" s="262">
        <f t="shared" si="10"/>
        <v>173.39999999999998</v>
      </c>
      <c r="K372" s="196" t="s">
        <v>43</v>
      </c>
    </row>
    <row r="373" spans="1:11">
      <c r="A373" s="189"/>
      <c r="B373" s="190"/>
      <c r="C373" s="191"/>
      <c r="D373" s="238" t="s">
        <v>380</v>
      </c>
      <c r="E373" s="215"/>
      <c r="F373" s="239">
        <v>2</v>
      </c>
      <c r="G373" s="239">
        <v>1</v>
      </c>
      <c r="H373" s="239">
        <v>-6</v>
      </c>
      <c r="I373" s="194"/>
      <c r="J373" s="244">
        <f t="shared" si="10"/>
        <v>-12</v>
      </c>
      <c r="K373" s="196" t="s">
        <v>43</v>
      </c>
    </row>
    <row r="374" spans="1:11">
      <c r="A374" s="189"/>
      <c r="B374" s="190"/>
      <c r="C374" s="191"/>
      <c r="D374" s="240" t="s">
        <v>418</v>
      </c>
      <c r="E374" s="215">
        <v>115.52</v>
      </c>
      <c r="F374" s="249"/>
      <c r="G374" s="249">
        <v>1</v>
      </c>
      <c r="H374" s="249">
        <v>2</v>
      </c>
      <c r="I374" s="194"/>
      <c r="J374" s="262">
        <f>H374*G374*E374</f>
        <v>231.04</v>
      </c>
      <c r="K374" s="196" t="s">
        <v>43</v>
      </c>
    </row>
    <row r="375" spans="1:11">
      <c r="A375" s="22"/>
      <c r="B375" s="23"/>
      <c r="C375" s="23"/>
      <c r="D375" s="23"/>
      <c r="E375" s="23"/>
      <c r="F375" s="23"/>
      <c r="G375" s="23"/>
      <c r="H375" s="24" t="s">
        <v>306</v>
      </c>
      <c r="I375" s="59" t="s">
        <v>307</v>
      </c>
      <c r="J375" s="60">
        <f>SUM(J315:J374)</f>
        <v>1419.5210000000002</v>
      </c>
      <c r="K375" s="61" t="s">
        <v>43</v>
      </c>
    </row>
    <row r="376" spans="1:11">
      <c r="A376" s="22"/>
      <c r="B376" s="23"/>
      <c r="C376" s="23"/>
      <c r="D376" s="23"/>
      <c r="E376" s="23"/>
      <c r="F376" s="23"/>
      <c r="G376" s="23"/>
      <c r="H376" s="24"/>
      <c r="I376" s="59"/>
      <c r="J376" s="60"/>
      <c r="K376" s="61"/>
    </row>
    <row r="377" spans="1:11" ht="13.2">
      <c r="A377" s="25"/>
      <c r="B377" s="26"/>
      <c r="C377" s="26"/>
      <c r="D377" s="27" t="s">
        <v>308</v>
      </c>
      <c r="E377" s="26"/>
      <c r="F377" s="28" t="s">
        <v>309</v>
      </c>
      <c r="G377" s="28"/>
      <c r="H377" s="28"/>
      <c r="I377" s="62" t="s">
        <v>307</v>
      </c>
      <c r="J377" s="63">
        <v>702.13</v>
      </c>
      <c r="K377" s="64" t="s">
        <v>43</v>
      </c>
    </row>
    <row r="378" spans="1:11" ht="13.2">
      <c r="A378" s="29"/>
      <c r="B378" s="30"/>
      <c r="C378" s="30"/>
      <c r="D378" s="31" t="s">
        <v>310</v>
      </c>
      <c r="E378" s="30"/>
      <c r="F378" s="32" t="s">
        <v>309</v>
      </c>
      <c r="G378" s="32"/>
      <c r="H378" s="32"/>
      <c r="I378" s="65" t="s">
        <v>307</v>
      </c>
      <c r="J378" s="66">
        <f>J375-J377</f>
        <v>717.39100000000019</v>
      </c>
      <c r="K378" s="67" t="str">
        <f>K377</f>
        <v>m²</v>
      </c>
    </row>
    <row r="379" spans="1:11" ht="13.2">
      <c r="A379" s="25"/>
      <c r="B379" s="33"/>
      <c r="C379" s="33"/>
      <c r="D379" s="27" t="s">
        <v>311</v>
      </c>
      <c r="E379" s="33"/>
      <c r="F379" s="28" t="s">
        <v>309</v>
      </c>
      <c r="G379" s="28"/>
      <c r="H379" s="28"/>
      <c r="I379" s="62" t="s">
        <v>307</v>
      </c>
      <c r="J379" s="63">
        <f>J375</f>
        <v>1419.5210000000002</v>
      </c>
      <c r="K379" s="64" t="str">
        <f>K378</f>
        <v>m²</v>
      </c>
    </row>
    <row r="380" spans="1:11" ht="13.2">
      <c r="A380" s="43"/>
      <c r="B380" s="44"/>
      <c r="C380" s="44"/>
      <c r="D380" s="45" t="s">
        <v>323</v>
      </c>
      <c r="E380" s="46"/>
      <c r="F380" s="47" t="s">
        <v>309</v>
      </c>
      <c r="G380" s="47"/>
      <c r="H380" s="47"/>
      <c r="I380" s="72" t="s">
        <v>307</v>
      </c>
      <c r="J380" s="73">
        <v>0</v>
      </c>
      <c r="K380" s="74" t="str">
        <f>K379</f>
        <v>m²</v>
      </c>
    </row>
    <row r="381" spans="1:11" ht="13.2">
      <c r="A381" s="43"/>
      <c r="B381" s="44"/>
      <c r="C381" s="44"/>
      <c r="D381" s="48"/>
      <c r="E381" s="44"/>
      <c r="F381" s="49"/>
      <c r="G381" s="49"/>
      <c r="H381" s="49"/>
      <c r="I381" s="75"/>
      <c r="J381" s="76"/>
      <c r="K381" s="77"/>
    </row>
    <row r="382" spans="1:11">
      <c r="A382" s="82" t="s">
        <v>112</v>
      </c>
      <c r="B382" s="745" t="s">
        <v>113</v>
      </c>
      <c r="C382" s="745"/>
      <c r="D382" s="745"/>
      <c r="E382" s="745"/>
      <c r="F382" s="745"/>
      <c r="G382" s="745"/>
      <c r="H382" s="745"/>
      <c r="I382" s="745"/>
      <c r="J382" s="745"/>
      <c r="K382" s="746"/>
    </row>
    <row r="383" spans="1:11" ht="13.2">
      <c r="A383" s="280"/>
      <c r="B383" s="13"/>
      <c r="C383" s="13"/>
      <c r="D383" s="13"/>
      <c r="E383" s="14" t="s">
        <v>375</v>
      </c>
      <c r="F383" s="15"/>
      <c r="G383" s="15" t="s">
        <v>316</v>
      </c>
      <c r="H383" s="15" t="s">
        <v>305</v>
      </c>
      <c r="I383" s="54"/>
      <c r="J383" s="55"/>
      <c r="K383" s="56"/>
    </row>
    <row r="384" spans="1:11">
      <c r="A384" s="189"/>
      <c r="B384" s="190"/>
      <c r="C384" s="191"/>
      <c r="D384" s="236" t="s">
        <v>379</v>
      </c>
      <c r="E384" s="215"/>
      <c r="F384" s="237">
        <v>6.23</v>
      </c>
      <c r="G384" s="237">
        <v>2.2999999999999998</v>
      </c>
      <c r="H384" s="237">
        <v>2</v>
      </c>
      <c r="I384" s="194">
        <v>5</v>
      </c>
      <c r="J384" s="250">
        <f t="shared" ref="J384:J414" si="11">F384*G384*H384</f>
        <v>28.658000000000001</v>
      </c>
      <c r="K384" s="196" t="s">
        <v>43</v>
      </c>
    </row>
    <row r="385" spans="1:11">
      <c r="A385" s="189"/>
      <c r="B385" s="190"/>
      <c r="C385" s="191"/>
      <c r="D385" s="238" t="s">
        <v>380</v>
      </c>
      <c r="E385" s="215"/>
      <c r="F385" s="239">
        <v>0.6</v>
      </c>
      <c r="G385" s="239">
        <v>1.6</v>
      </c>
      <c r="H385" s="239">
        <v>-1</v>
      </c>
      <c r="I385" s="194">
        <v>5</v>
      </c>
      <c r="J385" s="251">
        <f t="shared" si="11"/>
        <v>-0.96</v>
      </c>
      <c r="K385" s="196" t="s">
        <v>43</v>
      </c>
    </row>
    <row r="386" spans="1:11">
      <c r="A386" s="189"/>
      <c r="B386" s="190"/>
      <c r="C386" s="191"/>
      <c r="D386" s="236" t="s">
        <v>381</v>
      </c>
      <c r="E386" s="215"/>
      <c r="F386" s="237">
        <v>22.2</v>
      </c>
      <c r="G386" s="237">
        <v>1.6</v>
      </c>
      <c r="H386" s="237">
        <v>2</v>
      </c>
      <c r="I386" s="194">
        <v>5</v>
      </c>
      <c r="J386" s="250">
        <f t="shared" si="11"/>
        <v>71.040000000000006</v>
      </c>
      <c r="K386" s="196" t="s">
        <v>43</v>
      </c>
    </row>
    <row r="387" spans="1:11">
      <c r="A387" s="189"/>
      <c r="B387" s="190"/>
      <c r="C387" s="191"/>
      <c r="D387" s="238" t="s">
        <v>380</v>
      </c>
      <c r="E387" s="215"/>
      <c r="F387" s="239">
        <v>0.8</v>
      </c>
      <c r="G387" s="239">
        <v>1.6</v>
      </c>
      <c r="H387" s="239">
        <v>-3</v>
      </c>
      <c r="I387" s="194">
        <v>5</v>
      </c>
      <c r="J387" s="251">
        <f t="shared" si="11"/>
        <v>-3.8400000000000007</v>
      </c>
      <c r="K387" s="196" t="s">
        <v>43</v>
      </c>
    </row>
    <row r="388" spans="1:11">
      <c r="A388" s="189"/>
      <c r="B388" s="190"/>
      <c r="C388" s="191"/>
      <c r="D388" s="236" t="s">
        <v>382</v>
      </c>
      <c r="E388" s="215"/>
      <c r="F388" s="237">
        <v>23.26</v>
      </c>
      <c r="G388" s="237">
        <v>1.6</v>
      </c>
      <c r="H388" s="237">
        <v>1</v>
      </c>
      <c r="I388" s="194">
        <v>5</v>
      </c>
      <c r="J388" s="250">
        <f t="shared" si="11"/>
        <v>37.216000000000001</v>
      </c>
      <c r="K388" s="196" t="s">
        <v>43</v>
      </c>
    </row>
    <row r="389" spans="1:11">
      <c r="A389" s="189"/>
      <c r="B389" s="190"/>
      <c r="C389" s="191"/>
      <c r="D389" s="238" t="s">
        <v>380</v>
      </c>
      <c r="E389" s="215"/>
      <c r="F389" s="239">
        <v>0.8</v>
      </c>
      <c r="G389" s="239">
        <v>1.6</v>
      </c>
      <c r="H389" s="239">
        <v>-2</v>
      </c>
      <c r="I389" s="194">
        <v>5</v>
      </c>
      <c r="J389" s="251">
        <f t="shared" si="11"/>
        <v>-2.5600000000000005</v>
      </c>
      <c r="K389" s="196" t="s">
        <v>43</v>
      </c>
    </row>
    <row r="390" spans="1:11">
      <c r="A390" s="189"/>
      <c r="B390" s="190"/>
      <c r="C390" s="191"/>
      <c r="D390" s="236" t="s">
        <v>382</v>
      </c>
      <c r="E390" s="215"/>
      <c r="F390" s="237">
        <v>20.399999999999999</v>
      </c>
      <c r="G390" s="237">
        <v>1.6</v>
      </c>
      <c r="H390" s="237">
        <v>1</v>
      </c>
      <c r="I390" s="194">
        <v>5</v>
      </c>
      <c r="J390" s="250">
        <f t="shared" si="11"/>
        <v>32.64</v>
      </c>
      <c r="K390" s="196" t="s">
        <v>43</v>
      </c>
    </row>
    <row r="391" spans="1:11">
      <c r="A391" s="189"/>
      <c r="B391" s="190"/>
      <c r="C391" s="191"/>
      <c r="D391" s="238" t="s">
        <v>380</v>
      </c>
      <c r="E391" s="215"/>
      <c r="F391" s="239">
        <v>0.8</v>
      </c>
      <c r="G391" s="239">
        <v>1.6</v>
      </c>
      <c r="H391" s="239">
        <v>-3</v>
      </c>
      <c r="I391" s="194">
        <v>5</v>
      </c>
      <c r="J391" s="251">
        <f t="shared" si="11"/>
        <v>-3.8400000000000007</v>
      </c>
      <c r="K391" s="196" t="s">
        <v>43</v>
      </c>
    </row>
    <row r="392" spans="1:11">
      <c r="A392" s="189"/>
      <c r="B392" s="190"/>
      <c r="C392" s="191"/>
      <c r="D392" s="236" t="s">
        <v>383</v>
      </c>
      <c r="E392" s="215"/>
      <c r="F392" s="237">
        <v>17.63</v>
      </c>
      <c r="G392" s="237">
        <v>1.6</v>
      </c>
      <c r="H392" s="237">
        <v>1</v>
      </c>
      <c r="I392" s="194">
        <v>5</v>
      </c>
      <c r="J392" s="250">
        <f t="shared" si="11"/>
        <v>28.207999999999998</v>
      </c>
      <c r="K392" s="196" t="s">
        <v>43</v>
      </c>
    </row>
    <row r="393" spans="1:11">
      <c r="A393" s="189"/>
      <c r="B393" s="190"/>
      <c r="C393" s="191"/>
      <c r="D393" s="238" t="s">
        <v>380</v>
      </c>
      <c r="E393" s="215"/>
      <c r="F393" s="239">
        <v>0.8</v>
      </c>
      <c r="G393" s="239">
        <v>1.6</v>
      </c>
      <c r="H393" s="239">
        <v>-1</v>
      </c>
      <c r="I393" s="194">
        <v>5</v>
      </c>
      <c r="J393" s="251">
        <f t="shared" si="11"/>
        <v>-1.2800000000000002</v>
      </c>
      <c r="K393" s="196" t="s">
        <v>43</v>
      </c>
    </row>
    <row r="394" spans="1:11">
      <c r="A394" s="189"/>
      <c r="B394" s="190"/>
      <c r="C394" s="191"/>
      <c r="D394" s="238" t="s">
        <v>380</v>
      </c>
      <c r="E394" s="215"/>
      <c r="F394" s="239">
        <v>0.65</v>
      </c>
      <c r="G394" s="239">
        <v>2.2400000000000002</v>
      </c>
      <c r="H394" s="239">
        <v>-1</v>
      </c>
      <c r="I394" s="194">
        <v>5</v>
      </c>
      <c r="J394" s="244">
        <f t="shared" si="11"/>
        <v>-1.4560000000000002</v>
      </c>
      <c r="K394" s="196" t="s">
        <v>43</v>
      </c>
    </row>
    <row r="395" spans="1:11">
      <c r="A395" s="189"/>
      <c r="B395" s="190"/>
      <c r="C395" s="191"/>
      <c r="D395" s="238" t="s">
        <v>380</v>
      </c>
      <c r="E395" s="215"/>
      <c r="F395" s="239">
        <v>0.5</v>
      </c>
      <c r="G395" s="239">
        <v>3.43</v>
      </c>
      <c r="H395" s="239">
        <v>-1</v>
      </c>
      <c r="I395" s="194">
        <v>5</v>
      </c>
      <c r="J395" s="244">
        <f t="shared" si="11"/>
        <v>-1.7150000000000001</v>
      </c>
      <c r="K395" s="196" t="s">
        <v>43</v>
      </c>
    </row>
    <row r="396" spans="1:11">
      <c r="A396" s="189"/>
      <c r="B396" s="190"/>
      <c r="C396" s="191"/>
      <c r="D396" s="240" t="s">
        <v>384</v>
      </c>
      <c r="E396" s="215"/>
      <c r="F396" s="237">
        <v>3.43</v>
      </c>
      <c r="G396" s="237">
        <v>1.6</v>
      </c>
      <c r="H396" s="237">
        <v>2</v>
      </c>
      <c r="I396" s="194">
        <v>5</v>
      </c>
      <c r="J396" s="262">
        <f t="shared" si="11"/>
        <v>10.976000000000001</v>
      </c>
      <c r="K396" s="196" t="s">
        <v>43</v>
      </c>
    </row>
    <row r="397" spans="1:11">
      <c r="A397" s="189"/>
      <c r="B397" s="190"/>
      <c r="C397" s="191"/>
      <c r="D397" s="240" t="s">
        <v>384</v>
      </c>
      <c r="E397" s="215"/>
      <c r="F397" s="237">
        <v>2.34</v>
      </c>
      <c r="G397" s="237">
        <v>1.6</v>
      </c>
      <c r="H397" s="237">
        <v>2</v>
      </c>
      <c r="I397" s="194">
        <v>5</v>
      </c>
      <c r="J397" s="262">
        <f t="shared" si="11"/>
        <v>7.4879999999999995</v>
      </c>
      <c r="K397" s="196" t="s">
        <v>43</v>
      </c>
    </row>
    <row r="398" spans="1:11">
      <c r="A398" s="189"/>
      <c r="B398" s="190"/>
      <c r="C398" s="191"/>
      <c r="D398" s="238" t="s">
        <v>380</v>
      </c>
      <c r="E398" s="215"/>
      <c r="F398" s="239">
        <v>0.8</v>
      </c>
      <c r="G398" s="239">
        <v>1.6</v>
      </c>
      <c r="H398" s="239">
        <v>-1</v>
      </c>
      <c r="I398" s="194">
        <v>5</v>
      </c>
      <c r="J398" s="244">
        <f t="shared" si="11"/>
        <v>-1.2800000000000002</v>
      </c>
      <c r="K398" s="196" t="s">
        <v>43</v>
      </c>
    </row>
    <row r="399" spans="1:11">
      <c r="A399" s="189"/>
      <c r="B399" s="190"/>
      <c r="C399" s="191"/>
      <c r="D399" s="240" t="s">
        <v>385</v>
      </c>
      <c r="E399" s="215"/>
      <c r="F399" s="237">
        <v>5.53</v>
      </c>
      <c r="G399" s="237">
        <v>1.6</v>
      </c>
      <c r="H399" s="237">
        <v>2</v>
      </c>
      <c r="I399" s="194">
        <v>5</v>
      </c>
      <c r="J399" s="262">
        <f t="shared" si="11"/>
        <v>17.696000000000002</v>
      </c>
      <c r="K399" s="196" t="s">
        <v>43</v>
      </c>
    </row>
    <row r="400" spans="1:11">
      <c r="A400" s="189"/>
      <c r="B400" s="190"/>
      <c r="C400" s="191"/>
      <c r="D400" s="240" t="s">
        <v>385</v>
      </c>
      <c r="E400" s="215"/>
      <c r="F400" s="237">
        <v>8.18</v>
      </c>
      <c r="G400" s="237">
        <v>1.6</v>
      </c>
      <c r="H400" s="237">
        <v>2</v>
      </c>
      <c r="I400" s="194">
        <v>5</v>
      </c>
      <c r="J400" s="262">
        <f t="shared" si="11"/>
        <v>26.176000000000002</v>
      </c>
      <c r="K400" s="196" t="s">
        <v>43</v>
      </c>
    </row>
    <row r="401" spans="1:11">
      <c r="A401" s="189"/>
      <c r="B401" s="190"/>
      <c r="C401" s="191"/>
      <c r="D401" s="238" t="s">
        <v>380</v>
      </c>
      <c r="E401" s="215"/>
      <c r="F401" s="239">
        <v>2</v>
      </c>
      <c r="G401" s="239">
        <v>0.5</v>
      </c>
      <c r="H401" s="239">
        <v>-2</v>
      </c>
      <c r="I401" s="194">
        <v>5</v>
      </c>
      <c r="J401" s="244">
        <f t="shared" si="11"/>
        <v>-2</v>
      </c>
      <c r="K401" s="196" t="s">
        <v>43</v>
      </c>
    </row>
    <row r="402" spans="1:11">
      <c r="A402" s="189"/>
      <c r="B402" s="190"/>
      <c r="C402" s="191"/>
      <c r="D402" s="238" t="s">
        <v>380</v>
      </c>
      <c r="E402" s="215"/>
      <c r="F402" s="239">
        <v>0.8</v>
      </c>
      <c r="G402" s="239">
        <v>1.6</v>
      </c>
      <c r="H402" s="239">
        <v>-1</v>
      </c>
      <c r="I402" s="194">
        <v>5</v>
      </c>
      <c r="J402" s="244">
        <f t="shared" si="11"/>
        <v>-1.2800000000000002</v>
      </c>
      <c r="K402" s="196" t="s">
        <v>43</v>
      </c>
    </row>
    <row r="403" spans="1:11">
      <c r="A403" s="189"/>
      <c r="B403" s="190"/>
      <c r="C403" s="191"/>
      <c r="D403" s="240" t="s">
        <v>386</v>
      </c>
      <c r="E403" s="215"/>
      <c r="F403" s="237">
        <v>8.06</v>
      </c>
      <c r="G403" s="237">
        <v>1.6</v>
      </c>
      <c r="H403" s="237">
        <v>2</v>
      </c>
      <c r="I403" s="194">
        <v>5</v>
      </c>
      <c r="J403" s="262">
        <f t="shared" si="11"/>
        <v>25.792000000000002</v>
      </c>
      <c r="K403" s="196" t="s">
        <v>43</v>
      </c>
    </row>
    <row r="404" spans="1:11">
      <c r="A404" s="189"/>
      <c r="B404" s="190"/>
      <c r="C404" s="191"/>
      <c r="D404" s="240" t="s">
        <v>386</v>
      </c>
      <c r="E404" s="215"/>
      <c r="F404" s="237">
        <v>5.53</v>
      </c>
      <c r="G404" s="237">
        <v>1.6</v>
      </c>
      <c r="H404" s="237">
        <v>2</v>
      </c>
      <c r="I404" s="194">
        <v>5</v>
      </c>
      <c r="J404" s="262">
        <f t="shared" si="11"/>
        <v>17.696000000000002</v>
      </c>
      <c r="K404" s="196" t="s">
        <v>43</v>
      </c>
    </row>
    <row r="405" spans="1:11">
      <c r="A405" s="189"/>
      <c r="B405" s="190"/>
      <c r="C405" s="191"/>
      <c r="D405" s="238" t="s">
        <v>380</v>
      </c>
      <c r="E405" s="215"/>
      <c r="F405" s="239">
        <v>2</v>
      </c>
      <c r="G405" s="239">
        <v>0.5</v>
      </c>
      <c r="H405" s="239">
        <v>-2</v>
      </c>
      <c r="I405" s="194">
        <v>5</v>
      </c>
      <c r="J405" s="244">
        <f t="shared" si="11"/>
        <v>-2</v>
      </c>
      <c r="K405" s="196" t="s">
        <v>43</v>
      </c>
    </row>
    <row r="406" spans="1:11">
      <c r="A406" s="189"/>
      <c r="B406" s="190"/>
      <c r="C406" s="191"/>
      <c r="D406" s="238" t="s">
        <v>380</v>
      </c>
      <c r="E406" s="215"/>
      <c r="F406" s="239">
        <v>0.8</v>
      </c>
      <c r="G406" s="239">
        <v>1.6</v>
      </c>
      <c r="H406" s="239">
        <v>-1</v>
      </c>
      <c r="I406" s="194">
        <v>5</v>
      </c>
      <c r="J406" s="244">
        <f t="shared" si="11"/>
        <v>-1.2800000000000002</v>
      </c>
      <c r="K406" s="196" t="s">
        <v>43</v>
      </c>
    </row>
    <row r="407" spans="1:11">
      <c r="A407" s="189"/>
      <c r="B407" s="190"/>
      <c r="C407" s="191"/>
      <c r="D407" s="240" t="s">
        <v>395</v>
      </c>
      <c r="E407" s="215"/>
      <c r="F407" s="237">
        <v>5.34</v>
      </c>
      <c r="G407" s="237">
        <v>1.6</v>
      </c>
      <c r="H407" s="237">
        <v>2</v>
      </c>
      <c r="I407" s="194">
        <v>5</v>
      </c>
      <c r="J407" s="262">
        <f t="shared" si="11"/>
        <v>17.088000000000001</v>
      </c>
      <c r="K407" s="196" t="s">
        <v>43</v>
      </c>
    </row>
    <row r="408" spans="1:11">
      <c r="A408" s="189"/>
      <c r="B408" s="190"/>
      <c r="C408" s="191"/>
      <c r="D408" s="240" t="s">
        <v>395</v>
      </c>
      <c r="E408" s="215"/>
      <c r="F408" s="237">
        <v>5.4</v>
      </c>
      <c r="G408" s="237">
        <v>1.6</v>
      </c>
      <c r="H408" s="237">
        <v>2</v>
      </c>
      <c r="I408" s="194">
        <v>5</v>
      </c>
      <c r="J408" s="262">
        <f t="shared" si="11"/>
        <v>17.28</v>
      </c>
      <c r="K408" s="196" t="s">
        <v>43</v>
      </c>
    </row>
    <row r="409" spans="1:11">
      <c r="A409" s="189"/>
      <c r="B409" s="190"/>
      <c r="C409" s="191"/>
      <c r="D409" s="238" t="s">
        <v>380</v>
      </c>
      <c r="E409" s="215"/>
      <c r="F409" s="239">
        <v>2</v>
      </c>
      <c r="G409" s="239">
        <v>0.5</v>
      </c>
      <c r="H409" s="239">
        <v>-2</v>
      </c>
      <c r="I409" s="194">
        <v>5</v>
      </c>
      <c r="J409" s="244">
        <f t="shared" si="11"/>
        <v>-2</v>
      </c>
      <c r="K409" s="196" t="s">
        <v>43</v>
      </c>
    </row>
    <row r="410" spans="1:11">
      <c r="A410" s="189"/>
      <c r="B410" s="190"/>
      <c r="C410" s="191"/>
      <c r="D410" s="238" t="s">
        <v>380</v>
      </c>
      <c r="E410" s="215"/>
      <c r="F410" s="239">
        <v>0.8</v>
      </c>
      <c r="G410" s="239">
        <v>1.6</v>
      </c>
      <c r="H410" s="239">
        <v>-1</v>
      </c>
      <c r="I410" s="194">
        <v>5</v>
      </c>
      <c r="J410" s="244">
        <f t="shared" si="11"/>
        <v>-1.2800000000000002</v>
      </c>
      <c r="K410" s="196" t="s">
        <v>43</v>
      </c>
    </row>
    <row r="411" spans="1:11">
      <c r="A411" s="189"/>
      <c r="B411" s="190"/>
      <c r="C411" s="191"/>
      <c r="D411" s="240" t="s">
        <v>387</v>
      </c>
      <c r="E411" s="215"/>
      <c r="F411" s="237">
        <v>5.21</v>
      </c>
      <c r="G411" s="237">
        <v>1.6</v>
      </c>
      <c r="H411" s="237">
        <v>2</v>
      </c>
      <c r="I411" s="194">
        <v>5</v>
      </c>
      <c r="J411" s="262">
        <f t="shared" si="11"/>
        <v>16.672000000000001</v>
      </c>
      <c r="K411" s="196" t="s">
        <v>43</v>
      </c>
    </row>
    <row r="412" spans="1:11">
      <c r="A412" s="189"/>
      <c r="B412" s="190"/>
      <c r="C412" s="191"/>
      <c r="D412" s="240" t="s">
        <v>387</v>
      </c>
      <c r="E412" s="215"/>
      <c r="F412" s="237">
        <v>7.8</v>
      </c>
      <c r="G412" s="237">
        <v>1.6</v>
      </c>
      <c r="H412" s="237">
        <v>2</v>
      </c>
      <c r="I412" s="194">
        <v>5</v>
      </c>
      <c r="J412" s="262">
        <f t="shared" si="11"/>
        <v>24.96</v>
      </c>
      <c r="K412" s="196" t="s">
        <v>43</v>
      </c>
    </row>
    <row r="413" spans="1:11">
      <c r="A413" s="189"/>
      <c r="B413" s="190"/>
      <c r="C413" s="191"/>
      <c r="D413" s="238" t="s">
        <v>380</v>
      </c>
      <c r="E413" s="215"/>
      <c r="F413" s="239">
        <v>2</v>
      </c>
      <c r="G413" s="239">
        <v>0.5</v>
      </c>
      <c r="H413" s="239">
        <v>-2</v>
      </c>
      <c r="I413" s="194">
        <v>5</v>
      </c>
      <c r="J413" s="244">
        <f t="shared" si="11"/>
        <v>-2</v>
      </c>
      <c r="K413" s="196" t="s">
        <v>43</v>
      </c>
    </row>
    <row r="414" spans="1:11">
      <c r="A414" s="189"/>
      <c r="B414" s="190"/>
      <c r="C414" s="191"/>
      <c r="D414" s="238" t="s">
        <v>380</v>
      </c>
      <c r="E414" s="215"/>
      <c r="F414" s="239">
        <v>0.8</v>
      </c>
      <c r="G414" s="239">
        <v>1.6</v>
      </c>
      <c r="H414" s="239">
        <v>-1</v>
      </c>
      <c r="I414" s="194">
        <v>5</v>
      </c>
      <c r="J414" s="244">
        <f t="shared" si="11"/>
        <v>-1.2800000000000002</v>
      </c>
      <c r="K414" s="196" t="s">
        <v>43</v>
      </c>
    </row>
    <row r="415" spans="1:11">
      <c r="A415" s="189"/>
      <c r="B415" s="190"/>
      <c r="C415" s="191"/>
      <c r="D415" s="240" t="s">
        <v>388</v>
      </c>
      <c r="E415" s="215"/>
      <c r="F415" s="237">
        <v>2.87</v>
      </c>
      <c r="G415" s="237">
        <v>1.6</v>
      </c>
      <c r="H415" s="237">
        <v>2</v>
      </c>
      <c r="I415" s="194">
        <v>5</v>
      </c>
      <c r="J415" s="262">
        <f>H415*G415*F415</f>
        <v>9.1840000000000011</v>
      </c>
      <c r="K415" s="196" t="s">
        <v>43</v>
      </c>
    </row>
    <row r="416" spans="1:11">
      <c r="A416" s="189"/>
      <c r="B416" s="190"/>
      <c r="C416" s="191"/>
      <c r="D416" s="240" t="s">
        <v>388</v>
      </c>
      <c r="E416" s="215"/>
      <c r="F416" s="237">
        <v>1.37</v>
      </c>
      <c r="G416" s="237">
        <v>1.6</v>
      </c>
      <c r="H416" s="237">
        <v>2</v>
      </c>
      <c r="I416" s="194">
        <v>5</v>
      </c>
      <c r="J416" s="262">
        <f t="shared" ref="J416" si="12">F416*G416*H416</f>
        <v>4.3840000000000003</v>
      </c>
      <c r="K416" s="196" t="s">
        <v>43</v>
      </c>
    </row>
    <row r="417" spans="1:11">
      <c r="A417" s="189"/>
      <c r="B417" s="190"/>
      <c r="C417" s="191"/>
      <c r="D417" s="240" t="s">
        <v>389</v>
      </c>
      <c r="E417" s="248"/>
      <c r="F417" s="237">
        <v>7.63</v>
      </c>
      <c r="G417" s="237">
        <v>1.6</v>
      </c>
      <c r="H417" s="237">
        <v>2</v>
      </c>
      <c r="I417" s="194">
        <v>5</v>
      </c>
      <c r="J417" s="262">
        <f>H417*G417*F417</f>
        <v>24.416</v>
      </c>
      <c r="K417" s="196" t="s">
        <v>43</v>
      </c>
    </row>
    <row r="418" spans="1:11">
      <c r="A418" s="189"/>
      <c r="B418" s="190"/>
      <c r="C418" s="191"/>
      <c r="D418" s="240" t="s">
        <v>389</v>
      </c>
      <c r="E418" s="248"/>
      <c r="F418" s="237">
        <v>5.61</v>
      </c>
      <c r="G418" s="237">
        <v>1.6</v>
      </c>
      <c r="H418" s="237">
        <v>2</v>
      </c>
      <c r="I418" s="194">
        <v>5</v>
      </c>
      <c r="J418" s="262">
        <f>H418*G418*F418</f>
        <v>17.952000000000002</v>
      </c>
      <c r="K418" s="196" t="s">
        <v>43</v>
      </c>
    </row>
    <row r="419" spans="1:1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ref="J419" si="13">F419*G419*H419</f>
        <v>-2</v>
      </c>
      <c r="K419" s="196" t="s">
        <v>43</v>
      </c>
    </row>
    <row r="420" spans="1:11">
      <c r="A420" s="189"/>
      <c r="B420" s="190"/>
      <c r="C420" s="191"/>
      <c r="D420" s="238" t="s">
        <v>380</v>
      </c>
      <c r="E420" s="248"/>
      <c r="F420" s="239">
        <v>0.8</v>
      </c>
      <c r="G420" s="239">
        <v>1.6</v>
      </c>
      <c r="H420" s="239">
        <v>-1</v>
      </c>
      <c r="I420" s="194">
        <v>5</v>
      </c>
      <c r="J420" s="244">
        <f>H420*G420*F420</f>
        <v>-1.2800000000000002</v>
      </c>
      <c r="K420" s="196" t="s">
        <v>43</v>
      </c>
    </row>
    <row r="421" spans="1:11">
      <c r="A421" s="189"/>
      <c r="B421" s="190"/>
      <c r="C421" s="191"/>
      <c r="D421" s="240" t="s">
        <v>390</v>
      </c>
      <c r="E421" s="215"/>
      <c r="F421" s="237">
        <v>8.06</v>
      </c>
      <c r="G421" s="237">
        <v>1.6</v>
      </c>
      <c r="H421" s="237">
        <v>2</v>
      </c>
      <c r="I421" s="194">
        <v>5</v>
      </c>
      <c r="J421" s="262">
        <f t="shared" ref="J421:J423" si="14">F421*G421*H421</f>
        <v>25.792000000000002</v>
      </c>
      <c r="K421" s="196" t="s">
        <v>43</v>
      </c>
    </row>
    <row r="422" spans="1:11">
      <c r="A422" s="189"/>
      <c r="B422" s="190"/>
      <c r="C422" s="191"/>
      <c r="D422" s="240" t="s">
        <v>390</v>
      </c>
      <c r="E422" s="248"/>
      <c r="F422" s="237">
        <v>5.61</v>
      </c>
      <c r="G422" s="237">
        <v>1.6</v>
      </c>
      <c r="H422" s="237">
        <v>2</v>
      </c>
      <c r="I422" s="194">
        <v>5</v>
      </c>
      <c r="J422" s="262">
        <f t="shared" si="14"/>
        <v>17.952000000000002</v>
      </c>
      <c r="K422" s="196" t="s">
        <v>43</v>
      </c>
    </row>
    <row r="423" spans="1:11">
      <c r="A423" s="189"/>
      <c r="B423" s="190"/>
      <c r="C423" s="191"/>
      <c r="D423" s="238" t="s">
        <v>380</v>
      </c>
      <c r="E423" s="248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4"/>
        <v>-2</v>
      </c>
      <c r="K423" s="196" t="s">
        <v>43</v>
      </c>
    </row>
    <row r="424" spans="1:1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>H424*G424*F424</f>
        <v>-1.2800000000000002</v>
      </c>
      <c r="K424" s="196" t="s">
        <v>43</v>
      </c>
    </row>
    <row r="425" spans="1:11">
      <c r="A425" s="189"/>
      <c r="B425" s="190"/>
      <c r="C425" s="191"/>
      <c r="D425" s="240" t="s">
        <v>391</v>
      </c>
      <c r="E425" s="215"/>
      <c r="F425" s="237">
        <v>5.81</v>
      </c>
      <c r="G425" s="237">
        <v>1.6</v>
      </c>
      <c r="H425" s="237">
        <v>2</v>
      </c>
      <c r="I425" s="194">
        <v>5</v>
      </c>
      <c r="J425" s="262">
        <f>F425*G425*H425</f>
        <v>18.591999999999999</v>
      </c>
      <c r="K425" s="196" t="s">
        <v>43</v>
      </c>
    </row>
    <row r="426" spans="1:11">
      <c r="A426" s="189"/>
      <c r="B426" s="190"/>
      <c r="C426" s="191"/>
      <c r="D426" s="240" t="s">
        <v>391</v>
      </c>
      <c r="E426" s="215"/>
      <c r="F426" s="237">
        <v>5.93</v>
      </c>
      <c r="G426" s="237">
        <v>1.6</v>
      </c>
      <c r="H426" s="237">
        <v>2</v>
      </c>
      <c r="I426" s="194">
        <v>5</v>
      </c>
      <c r="J426" s="262">
        <f t="shared" ref="J426" si="15">F426*G426*H426</f>
        <v>18.975999999999999</v>
      </c>
      <c r="K426" s="196" t="s">
        <v>43</v>
      </c>
    </row>
    <row r="427" spans="1:11">
      <c r="A427" s="189"/>
      <c r="B427" s="190"/>
      <c r="C427" s="191"/>
      <c r="D427" s="238" t="s">
        <v>380</v>
      </c>
      <c r="E427" s="248"/>
      <c r="F427" s="239"/>
      <c r="G427" s="239"/>
      <c r="H427" s="239"/>
      <c r="I427" s="194">
        <v>5</v>
      </c>
      <c r="J427" s="244">
        <v>-1.2</v>
      </c>
      <c r="K427" s="196" t="s">
        <v>43</v>
      </c>
    </row>
    <row r="428" spans="1:11">
      <c r="A428" s="189"/>
      <c r="B428" s="190"/>
      <c r="C428" s="191"/>
      <c r="D428" s="238" t="s">
        <v>380</v>
      </c>
      <c r="E428" s="248"/>
      <c r="F428" s="239">
        <v>0.8</v>
      </c>
      <c r="G428" s="239">
        <v>1.6</v>
      </c>
      <c r="H428" s="239">
        <v>-2</v>
      </c>
      <c r="I428" s="194">
        <v>5</v>
      </c>
      <c r="J428" s="244">
        <f>H428*G428*F428</f>
        <v>-2.5600000000000005</v>
      </c>
      <c r="K428" s="196" t="s">
        <v>43</v>
      </c>
    </row>
    <row r="429" spans="1:11">
      <c r="A429" s="189"/>
      <c r="B429" s="190"/>
      <c r="C429" s="191"/>
      <c r="D429" s="240" t="s">
        <v>396</v>
      </c>
      <c r="E429" s="215"/>
      <c r="F429" s="237">
        <v>5.96</v>
      </c>
      <c r="G429" s="237">
        <v>1.6</v>
      </c>
      <c r="H429" s="237">
        <v>2</v>
      </c>
      <c r="I429" s="194">
        <v>5</v>
      </c>
      <c r="J429" s="262">
        <f t="shared" ref="J429" si="16">F429*G429*H429</f>
        <v>19.071999999999999</v>
      </c>
      <c r="K429" s="196" t="s">
        <v>43</v>
      </c>
    </row>
    <row r="430" spans="1:11">
      <c r="A430" s="189"/>
      <c r="B430" s="190"/>
      <c r="C430" s="191"/>
      <c r="D430" s="240" t="s">
        <v>396</v>
      </c>
      <c r="E430" s="248"/>
      <c r="F430" s="237">
        <v>5.88</v>
      </c>
      <c r="G430" s="237">
        <v>1.6</v>
      </c>
      <c r="H430" s="237">
        <v>2</v>
      </c>
      <c r="I430" s="194">
        <v>5</v>
      </c>
      <c r="J430" s="262">
        <f>H430*G430*F430</f>
        <v>18.815999999999999</v>
      </c>
      <c r="K430" s="196" t="s">
        <v>43</v>
      </c>
    </row>
    <row r="431" spans="1:11">
      <c r="A431" s="189"/>
      <c r="B431" s="190"/>
      <c r="C431" s="191"/>
      <c r="D431" s="238" t="s">
        <v>380</v>
      </c>
      <c r="E431" s="215"/>
      <c r="F431" s="239">
        <v>2</v>
      </c>
      <c r="G431" s="239">
        <v>0.5</v>
      </c>
      <c r="H431" s="239">
        <v>-2</v>
      </c>
      <c r="I431" s="194">
        <v>5</v>
      </c>
      <c r="J431" s="244">
        <f t="shared" ref="J431:J433" si="17">F431*G431*H431</f>
        <v>-2</v>
      </c>
      <c r="K431" s="196" t="s">
        <v>43</v>
      </c>
    </row>
    <row r="432" spans="1:11">
      <c r="A432" s="189"/>
      <c r="B432" s="190"/>
      <c r="C432" s="191"/>
      <c r="D432" s="238" t="s">
        <v>380</v>
      </c>
      <c r="E432" s="248"/>
      <c r="F432" s="239">
        <v>0.8</v>
      </c>
      <c r="G432" s="239">
        <v>1.6</v>
      </c>
      <c r="H432" s="239">
        <v>-1</v>
      </c>
      <c r="I432" s="194">
        <v>5</v>
      </c>
      <c r="J432" s="244">
        <f t="shared" si="17"/>
        <v>-1.2800000000000002</v>
      </c>
      <c r="K432" s="196" t="s">
        <v>43</v>
      </c>
    </row>
    <row r="433" spans="1:11">
      <c r="A433" s="189"/>
      <c r="B433" s="190"/>
      <c r="C433" s="191"/>
      <c r="D433" s="240" t="s">
        <v>397</v>
      </c>
      <c r="E433" s="248"/>
      <c r="F433" s="237">
        <v>3.53</v>
      </c>
      <c r="G433" s="237">
        <v>1.6</v>
      </c>
      <c r="H433" s="237">
        <v>2</v>
      </c>
      <c r="I433" s="194">
        <v>5</v>
      </c>
      <c r="J433" s="262">
        <f t="shared" si="17"/>
        <v>11.295999999999999</v>
      </c>
      <c r="K433" s="196" t="s">
        <v>43</v>
      </c>
    </row>
    <row r="434" spans="1:11">
      <c r="A434" s="189"/>
      <c r="B434" s="190"/>
      <c r="C434" s="191"/>
      <c r="D434" s="240" t="s">
        <v>397</v>
      </c>
      <c r="E434" s="215"/>
      <c r="F434" s="237">
        <v>5.63</v>
      </c>
      <c r="G434" s="237">
        <v>1.6</v>
      </c>
      <c r="H434" s="237">
        <v>2</v>
      </c>
      <c r="I434" s="194">
        <v>5</v>
      </c>
      <c r="J434" s="262">
        <f>H434*G434*F434</f>
        <v>18.016000000000002</v>
      </c>
      <c r="K434" s="196" t="s">
        <v>43</v>
      </c>
    </row>
    <row r="435" spans="1:11">
      <c r="A435" s="189"/>
      <c r="B435" s="190"/>
      <c r="C435" s="191"/>
      <c r="D435" s="240" t="s">
        <v>398</v>
      </c>
      <c r="E435" s="215"/>
      <c r="F435" s="237">
        <v>3.49</v>
      </c>
      <c r="G435" s="237">
        <v>1.6</v>
      </c>
      <c r="H435" s="237">
        <v>1</v>
      </c>
      <c r="I435" s="194">
        <v>5</v>
      </c>
      <c r="J435" s="262">
        <f t="shared" ref="J435" si="18">F435*G435*H435</f>
        <v>5.5840000000000005</v>
      </c>
      <c r="K435" s="196" t="s">
        <v>43</v>
      </c>
    </row>
    <row r="436" spans="1:11">
      <c r="A436" s="189"/>
      <c r="B436" s="190"/>
      <c r="C436" s="191"/>
      <c r="D436" s="240" t="s">
        <v>398</v>
      </c>
      <c r="E436" s="248"/>
      <c r="F436" s="237">
        <v>3</v>
      </c>
      <c r="G436" s="237">
        <v>1.6</v>
      </c>
      <c r="H436" s="237">
        <v>1</v>
      </c>
      <c r="I436" s="194">
        <v>5</v>
      </c>
      <c r="J436" s="262">
        <f>H436*G436*F436</f>
        <v>4.8000000000000007</v>
      </c>
      <c r="K436" s="196" t="s">
        <v>43</v>
      </c>
    </row>
    <row r="437" spans="1:11">
      <c r="A437" s="189"/>
      <c r="B437" s="190"/>
      <c r="C437" s="191"/>
      <c r="D437" s="240" t="s">
        <v>398</v>
      </c>
      <c r="E437" s="248"/>
      <c r="F437" s="237">
        <v>4.8</v>
      </c>
      <c r="G437" s="237">
        <v>1.6</v>
      </c>
      <c r="H437" s="237">
        <v>1</v>
      </c>
      <c r="I437" s="194">
        <v>5</v>
      </c>
      <c r="J437" s="262">
        <f>H437*G437*F437</f>
        <v>7.68</v>
      </c>
      <c r="K437" s="196" t="s">
        <v>43</v>
      </c>
    </row>
    <row r="438" spans="1:11">
      <c r="A438" s="189"/>
      <c r="B438" s="190"/>
      <c r="C438" s="191"/>
      <c r="D438" s="240" t="s">
        <v>398</v>
      </c>
      <c r="E438" s="215"/>
      <c r="F438" s="237">
        <v>3.85</v>
      </c>
      <c r="G438" s="237">
        <v>1.6</v>
      </c>
      <c r="H438" s="237">
        <v>1</v>
      </c>
      <c r="I438" s="194">
        <v>5</v>
      </c>
      <c r="J438" s="262">
        <f t="shared" ref="J438" si="19">F438*G438*H438</f>
        <v>6.16</v>
      </c>
      <c r="K438" s="196" t="s">
        <v>43</v>
      </c>
    </row>
    <row r="439" spans="1:11">
      <c r="A439" s="189"/>
      <c r="B439" s="190"/>
      <c r="C439" s="191"/>
      <c r="D439" s="240" t="s">
        <v>398</v>
      </c>
      <c r="E439" s="248"/>
      <c r="F439" s="237">
        <v>1.58</v>
      </c>
      <c r="G439" s="237">
        <v>1.6</v>
      </c>
      <c r="H439" s="237">
        <v>1</v>
      </c>
      <c r="I439" s="194">
        <v>5</v>
      </c>
      <c r="J439" s="262">
        <f>H439*G439*F439</f>
        <v>2.5280000000000005</v>
      </c>
      <c r="K439" s="196" t="s">
        <v>43</v>
      </c>
    </row>
    <row r="440" spans="1:11">
      <c r="A440" s="189"/>
      <c r="B440" s="190"/>
      <c r="C440" s="191"/>
      <c r="D440" s="240" t="s">
        <v>408</v>
      </c>
      <c r="E440" s="248"/>
      <c r="F440" s="249">
        <v>8.6999999999999993</v>
      </c>
      <c r="G440" s="249">
        <v>1.5</v>
      </c>
      <c r="H440" s="249">
        <v>2</v>
      </c>
      <c r="I440" s="194">
        <v>5</v>
      </c>
      <c r="J440" s="252">
        <f t="shared" ref="J440:J441" si="20">F440*G440*H440</f>
        <v>26.099999999999998</v>
      </c>
      <c r="K440" s="196" t="s">
        <v>43</v>
      </c>
    </row>
    <row r="441" spans="1:11">
      <c r="A441" s="189"/>
      <c r="B441" s="190"/>
      <c r="C441" s="191"/>
      <c r="D441" s="240" t="s">
        <v>408</v>
      </c>
      <c r="E441" s="248"/>
      <c r="F441" s="249">
        <v>5.5</v>
      </c>
      <c r="G441" s="249">
        <v>1.5</v>
      </c>
      <c r="H441" s="249">
        <v>2</v>
      </c>
      <c r="I441" s="194">
        <v>5</v>
      </c>
      <c r="J441" s="252">
        <f t="shared" si="20"/>
        <v>16.5</v>
      </c>
      <c r="K441" s="196" t="s">
        <v>43</v>
      </c>
    </row>
    <row r="442" spans="1:11">
      <c r="A442" s="189"/>
      <c r="B442" s="190"/>
      <c r="C442" s="191"/>
      <c r="D442" s="238" t="s">
        <v>380</v>
      </c>
      <c r="E442" s="215"/>
      <c r="F442" s="239">
        <v>0.8</v>
      </c>
      <c r="G442" s="239">
        <v>1.5</v>
      </c>
      <c r="H442" s="239">
        <v>-1</v>
      </c>
      <c r="I442" s="194">
        <v>5</v>
      </c>
      <c r="J442" s="244">
        <f>H442*G442*F442</f>
        <v>-1.2000000000000002</v>
      </c>
      <c r="K442" s="196" t="s">
        <v>43</v>
      </c>
    </row>
    <row r="443" spans="1:11">
      <c r="A443" s="189"/>
      <c r="B443" s="190"/>
      <c r="C443" s="191"/>
      <c r="D443" s="238" t="s">
        <v>380</v>
      </c>
      <c r="E443" s="215"/>
      <c r="F443" s="239">
        <v>2</v>
      </c>
      <c r="G443" s="239">
        <v>0.45</v>
      </c>
      <c r="H443" s="239">
        <v>-2</v>
      </c>
      <c r="I443" s="194">
        <v>5</v>
      </c>
      <c r="J443" s="244">
        <f>H443*G443*F443</f>
        <v>-1.8</v>
      </c>
      <c r="K443" s="196" t="s">
        <v>43</v>
      </c>
    </row>
    <row r="444" spans="1:11">
      <c r="A444" s="189"/>
      <c r="B444" s="190"/>
      <c r="C444" s="191"/>
      <c r="D444" s="240" t="s">
        <v>409</v>
      </c>
      <c r="E444" s="248"/>
      <c r="F444" s="249">
        <v>8.6999999999999993</v>
      </c>
      <c r="G444" s="249">
        <v>1.5</v>
      </c>
      <c r="H444" s="249">
        <v>2</v>
      </c>
      <c r="I444" s="194">
        <v>5</v>
      </c>
      <c r="J444" s="252">
        <f t="shared" ref="J444:J445" si="21">F444*G444*H444</f>
        <v>26.099999999999998</v>
      </c>
      <c r="K444" s="196" t="s">
        <v>43</v>
      </c>
    </row>
    <row r="445" spans="1:11">
      <c r="A445" s="189"/>
      <c r="B445" s="190"/>
      <c r="C445" s="191"/>
      <c r="D445" s="240" t="s">
        <v>409</v>
      </c>
      <c r="E445" s="248"/>
      <c r="F445" s="249">
        <v>5.5</v>
      </c>
      <c r="G445" s="249">
        <v>1.5</v>
      </c>
      <c r="H445" s="249">
        <v>2</v>
      </c>
      <c r="I445" s="194">
        <v>5</v>
      </c>
      <c r="J445" s="252">
        <f t="shared" si="21"/>
        <v>16.5</v>
      </c>
      <c r="K445" s="196" t="s">
        <v>43</v>
      </c>
    </row>
    <row r="446" spans="1:11">
      <c r="A446" s="189"/>
      <c r="B446" s="190"/>
      <c r="C446" s="191"/>
      <c r="D446" s="238" t="s">
        <v>380</v>
      </c>
      <c r="E446" s="215"/>
      <c r="F446" s="239">
        <v>0.8</v>
      </c>
      <c r="G446" s="239">
        <v>1.5</v>
      </c>
      <c r="H446" s="239">
        <v>-1</v>
      </c>
      <c r="I446" s="194">
        <v>5</v>
      </c>
      <c r="J446" s="244">
        <f>H446*G446*F446</f>
        <v>-1.2000000000000002</v>
      </c>
      <c r="K446" s="196" t="s">
        <v>43</v>
      </c>
    </row>
    <row r="447" spans="1:11">
      <c r="A447" s="189"/>
      <c r="B447" s="190"/>
      <c r="C447" s="191"/>
      <c r="D447" s="238" t="s">
        <v>380</v>
      </c>
      <c r="E447" s="215"/>
      <c r="F447" s="239">
        <v>2</v>
      </c>
      <c r="G447" s="239">
        <v>0.45</v>
      </c>
      <c r="H447" s="239">
        <v>-2</v>
      </c>
      <c r="I447" s="194">
        <v>5</v>
      </c>
      <c r="J447" s="244">
        <f>H447*G447*F447</f>
        <v>-1.8</v>
      </c>
      <c r="K447" s="196" t="s">
        <v>43</v>
      </c>
    </row>
    <row r="448" spans="1:11">
      <c r="A448" s="189"/>
      <c r="B448" s="190"/>
      <c r="C448" s="191"/>
      <c r="D448" s="240" t="s">
        <v>393</v>
      </c>
      <c r="E448" s="248"/>
      <c r="F448" s="249">
        <v>8.6999999999999993</v>
      </c>
      <c r="G448" s="249">
        <v>1.5</v>
      </c>
      <c r="H448" s="249">
        <v>2</v>
      </c>
      <c r="I448" s="194">
        <v>5</v>
      </c>
      <c r="J448" s="252">
        <f t="shared" ref="J448:J449" si="22">F448*G448*H448</f>
        <v>26.099999999999998</v>
      </c>
      <c r="K448" s="196" t="s">
        <v>43</v>
      </c>
    </row>
    <row r="449" spans="1:11">
      <c r="A449" s="189"/>
      <c r="B449" s="190"/>
      <c r="C449" s="191"/>
      <c r="D449" s="240" t="s">
        <v>393</v>
      </c>
      <c r="E449" s="248"/>
      <c r="F449" s="249">
        <v>5.5</v>
      </c>
      <c r="G449" s="249">
        <v>1.5</v>
      </c>
      <c r="H449" s="249">
        <v>2</v>
      </c>
      <c r="I449" s="194">
        <v>5</v>
      </c>
      <c r="J449" s="252">
        <f t="shared" si="22"/>
        <v>16.5</v>
      </c>
      <c r="K449" s="196" t="s">
        <v>43</v>
      </c>
    </row>
    <row r="450" spans="1:11">
      <c r="A450" s="189"/>
      <c r="B450" s="190"/>
      <c r="C450" s="191"/>
      <c r="D450" s="238" t="s">
        <v>380</v>
      </c>
      <c r="E450" s="215"/>
      <c r="F450" s="239">
        <v>0.8</v>
      </c>
      <c r="G450" s="239">
        <v>1.5</v>
      </c>
      <c r="H450" s="239">
        <v>-1</v>
      </c>
      <c r="I450" s="194">
        <v>5</v>
      </c>
      <c r="J450" s="244">
        <f>H450*G450*F450</f>
        <v>-1.2000000000000002</v>
      </c>
      <c r="K450" s="196" t="s">
        <v>43</v>
      </c>
    </row>
    <row r="451" spans="1:11">
      <c r="A451" s="189"/>
      <c r="B451" s="190"/>
      <c r="C451" s="191"/>
      <c r="D451" s="238" t="s">
        <v>380</v>
      </c>
      <c r="E451" s="215"/>
      <c r="F451" s="239">
        <v>2</v>
      </c>
      <c r="G451" s="239">
        <v>0.45</v>
      </c>
      <c r="H451" s="239">
        <v>-2</v>
      </c>
      <c r="I451" s="194">
        <v>5</v>
      </c>
      <c r="J451" s="244">
        <f>H451*G451*F451</f>
        <v>-1.8</v>
      </c>
      <c r="K451" s="196" t="s">
        <v>43</v>
      </c>
    </row>
    <row r="452" spans="1:11">
      <c r="A452" s="189"/>
      <c r="B452" s="190"/>
      <c r="C452" s="191"/>
      <c r="D452" s="240" t="s">
        <v>410</v>
      </c>
      <c r="E452" s="248"/>
      <c r="F452" s="249">
        <v>8.6999999999999993</v>
      </c>
      <c r="G452" s="249">
        <v>1.5</v>
      </c>
      <c r="H452" s="249">
        <v>2</v>
      </c>
      <c r="I452" s="194">
        <v>5</v>
      </c>
      <c r="J452" s="252">
        <f t="shared" ref="J452:J453" si="23">F452*G452*H452</f>
        <v>26.099999999999998</v>
      </c>
      <c r="K452" s="196" t="s">
        <v>43</v>
      </c>
    </row>
    <row r="453" spans="1:11">
      <c r="A453" s="189"/>
      <c r="B453" s="190"/>
      <c r="C453" s="191"/>
      <c r="D453" s="240" t="s">
        <v>410</v>
      </c>
      <c r="E453" s="248"/>
      <c r="F453" s="249">
        <v>5.5</v>
      </c>
      <c r="G453" s="249">
        <v>1.5</v>
      </c>
      <c r="H453" s="249">
        <v>2</v>
      </c>
      <c r="I453" s="194">
        <v>5</v>
      </c>
      <c r="J453" s="252">
        <f t="shared" si="23"/>
        <v>16.5</v>
      </c>
      <c r="K453" s="196" t="s">
        <v>43</v>
      </c>
    </row>
    <row r="454" spans="1:11">
      <c r="A454" s="189"/>
      <c r="B454" s="190"/>
      <c r="C454" s="191"/>
      <c r="D454" s="238" t="s">
        <v>380</v>
      </c>
      <c r="E454" s="215"/>
      <c r="F454" s="239">
        <v>0.8</v>
      </c>
      <c r="G454" s="239">
        <v>1.5</v>
      </c>
      <c r="H454" s="239">
        <v>-1</v>
      </c>
      <c r="I454" s="194">
        <v>5</v>
      </c>
      <c r="J454" s="244">
        <f>H454*G454*F454</f>
        <v>-1.2000000000000002</v>
      </c>
      <c r="K454" s="196" t="s">
        <v>43</v>
      </c>
    </row>
    <row r="455" spans="1:11">
      <c r="A455" s="189"/>
      <c r="B455" s="190"/>
      <c r="C455" s="191"/>
      <c r="D455" s="238" t="s">
        <v>380</v>
      </c>
      <c r="E455" s="215"/>
      <c r="F455" s="239">
        <v>2</v>
      </c>
      <c r="G455" s="239">
        <v>0.45</v>
      </c>
      <c r="H455" s="239">
        <v>-2</v>
      </c>
      <c r="I455" s="194">
        <v>5</v>
      </c>
      <c r="J455" s="244">
        <f>H455*G455*F455</f>
        <v>-1.8</v>
      </c>
      <c r="K455" s="196" t="s">
        <v>43</v>
      </c>
    </row>
    <row r="456" spans="1:11">
      <c r="A456" s="189"/>
      <c r="B456" s="190"/>
      <c r="C456" s="191"/>
      <c r="D456" s="240" t="s">
        <v>420</v>
      </c>
      <c r="E456" s="248"/>
      <c r="F456" s="249">
        <v>8.6999999999999993</v>
      </c>
      <c r="G456" s="249">
        <v>1.5</v>
      </c>
      <c r="H456" s="249">
        <v>2</v>
      </c>
      <c r="I456" s="194">
        <v>5</v>
      </c>
      <c r="J456" s="252">
        <f t="shared" ref="J456:J457" si="24">F456*G456*H456</f>
        <v>26.099999999999998</v>
      </c>
      <c r="K456" s="196" t="s">
        <v>43</v>
      </c>
    </row>
    <row r="457" spans="1:11">
      <c r="A457" s="189"/>
      <c r="B457" s="190"/>
      <c r="C457" s="191"/>
      <c r="D457" s="240" t="s">
        <v>420</v>
      </c>
      <c r="E457" s="248"/>
      <c r="F457" s="249">
        <v>5.5</v>
      </c>
      <c r="G457" s="249">
        <v>1.5</v>
      </c>
      <c r="H457" s="249">
        <v>2</v>
      </c>
      <c r="I457" s="194">
        <v>5</v>
      </c>
      <c r="J457" s="252">
        <f t="shared" si="24"/>
        <v>16.5</v>
      </c>
      <c r="K457" s="196" t="s">
        <v>43</v>
      </c>
    </row>
    <row r="458" spans="1:11">
      <c r="A458" s="189"/>
      <c r="B458" s="190"/>
      <c r="C458" s="191"/>
      <c r="D458" s="238" t="s">
        <v>380</v>
      </c>
      <c r="E458" s="215"/>
      <c r="F458" s="239">
        <v>0.8</v>
      </c>
      <c r="G458" s="239">
        <v>1.5</v>
      </c>
      <c r="H458" s="239">
        <v>-1</v>
      </c>
      <c r="I458" s="194">
        <v>5</v>
      </c>
      <c r="J458" s="244">
        <f>H458*G458*F458</f>
        <v>-1.2000000000000002</v>
      </c>
      <c r="K458" s="196" t="s">
        <v>43</v>
      </c>
    </row>
    <row r="459" spans="1:11">
      <c r="A459" s="189"/>
      <c r="B459" s="190"/>
      <c r="C459" s="191"/>
      <c r="D459" s="238" t="s">
        <v>380</v>
      </c>
      <c r="E459" s="215"/>
      <c r="F459" s="239">
        <v>2</v>
      </c>
      <c r="G459" s="239">
        <v>0.45</v>
      </c>
      <c r="H459" s="239">
        <v>-2</v>
      </c>
      <c r="I459" s="194">
        <v>5</v>
      </c>
      <c r="J459" s="244">
        <f>H459*G459*F459</f>
        <v>-1.8</v>
      </c>
      <c r="K459" s="196" t="s">
        <v>43</v>
      </c>
    </row>
    <row r="460" spans="1:11">
      <c r="A460" s="189"/>
      <c r="B460" s="190"/>
      <c r="C460" s="191"/>
      <c r="D460" s="240" t="s">
        <v>421</v>
      </c>
      <c r="E460" s="248"/>
      <c r="F460" s="249">
        <v>8.6999999999999993</v>
      </c>
      <c r="G460" s="249">
        <v>1.5</v>
      </c>
      <c r="H460" s="249">
        <v>2</v>
      </c>
      <c r="I460" s="194">
        <v>5</v>
      </c>
      <c r="J460" s="252">
        <f t="shared" ref="J460:J461" si="25">F460*G460*H460</f>
        <v>26.099999999999998</v>
      </c>
      <c r="K460" s="196" t="s">
        <v>43</v>
      </c>
    </row>
    <row r="461" spans="1:11">
      <c r="A461" s="189"/>
      <c r="B461" s="190"/>
      <c r="C461" s="191"/>
      <c r="D461" s="240" t="s">
        <v>421</v>
      </c>
      <c r="E461" s="248"/>
      <c r="F461" s="249">
        <v>5.5</v>
      </c>
      <c r="G461" s="249">
        <v>1.5</v>
      </c>
      <c r="H461" s="249">
        <v>2</v>
      </c>
      <c r="I461" s="194">
        <v>5</v>
      </c>
      <c r="J461" s="252">
        <f t="shared" si="25"/>
        <v>16.5</v>
      </c>
      <c r="K461" s="196" t="s">
        <v>43</v>
      </c>
    </row>
    <row r="462" spans="1:11">
      <c r="A462" s="189"/>
      <c r="B462" s="190"/>
      <c r="C462" s="191"/>
      <c r="D462" s="238" t="s">
        <v>380</v>
      </c>
      <c r="E462" s="215"/>
      <c r="F462" s="239">
        <v>0.8</v>
      </c>
      <c r="G462" s="239">
        <v>1.5</v>
      </c>
      <c r="H462" s="239">
        <v>-1</v>
      </c>
      <c r="I462" s="194">
        <v>5</v>
      </c>
      <c r="J462" s="244">
        <f>H462*G462*F462</f>
        <v>-1.2000000000000002</v>
      </c>
      <c r="K462" s="196" t="s">
        <v>43</v>
      </c>
    </row>
    <row r="463" spans="1:11">
      <c r="A463" s="189"/>
      <c r="B463" s="190"/>
      <c r="C463" s="191"/>
      <c r="D463" s="238" t="s">
        <v>380</v>
      </c>
      <c r="E463" s="215"/>
      <c r="F463" s="239">
        <v>2</v>
      </c>
      <c r="G463" s="239">
        <v>0.45</v>
      </c>
      <c r="H463" s="239">
        <v>-2</v>
      </c>
      <c r="I463" s="194">
        <v>5</v>
      </c>
      <c r="J463" s="244">
        <f>H463*G463*F463</f>
        <v>-1.8</v>
      </c>
      <c r="K463" s="196" t="s">
        <v>43</v>
      </c>
    </row>
    <row r="464" spans="1:11">
      <c r="A464" s="189"/>
      <c r="B464" s="190"/>
      <c r="C464" s="191"/>
      <c r="D464" s="240" t="s">
        <v>422</v>
      </c>
      <c r="E464" s="248"/>
      <c r="F464" s="249">
        <v>20.3</v>
      </c>
      <c r="G464" s="249">
        <v>1.5</v>
      </c>
      <c r="H464" s="249">
        <v>2</v>
      </c>
      <c r="I464" s="194">
        <v>5</v>
      </c>
      <c r="J464" s="252">
        <f t="shared" ref="J464" si="26">F464*G464*H464</f>
        <v>60.900000000000006</v>
      </c>
      <c r="K464" s="196" t="s">
        <v>43</v>
      </c>
    </row>
    <row r="465" spans="1:11">
      <c r="A465" s="189"/>
      <c r="B465" s="190"/>
      <c r="C465" s="191"/>
      <c r="D465" s="238" t="s">
        <v>380</v>
      </c>
      <c r="E465" s="285"/>
      <c r="F465" s="239">
        <v>0.8</v>
      </c>
      <c r="G465" s="239">
        <v>1.5</v>
      </c>
      <c r="H465" s="239">
        <v>6</v>
      </c>
      <c r="I465" s="286">
        <v>5</v>
      </c>
      <c r="J465" s="244">
        <f>-(F465*G465*H465)</f>
        <v>-7.2000000000000011</v>
      </c>
      <c r="K465" s="196" t="s">
        <v>43</v>
      </c>
    </row>
    <row r="466" spans="1:11">
      <c r="A466" s="189"/>
      <c r="B466" s="190"/>
      <c r="C466" s="191"/>
      <c r="D466" s="240" t="s">
        <v>423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" si="27">F466*G466*H466</f>
        <v>26.099999999999998</v>
      </c>
      <c r="K466" s="196" t="s">
        <v>43</v>
      </c>
    </row>
    <row r="467" spans="1:11">
      <c r="A467" s="189"/>
      <c r="B467" s="190"/>
      <c r="C467" s="191"/>
      <c r="D467" s="238" t="s">
        <v>380</v>
      </c>
      <c r="E467" s="285"/>
      <c r="F467" s="239">
        <v>0.8</v>
      </c>
      <c r="G467" s="239">
        <v>1.5</v>
      </c>
      <c r="H467" s="239">
        <v>2</v>
      </c>
      <c r="I467" s="286">
        <v>5</v>
      </c>
      <c r="J467" s="244">
        <f>-(F467*G467*H467)</f>
        <v>-2.4000000000000004</v>
      </c>
      <c r="K467" s="196" t="s">
        <v>43</v>
      </c>
    </row>
    <row r="468" spans="1:11">
      <c r="A468" s="189"/>
      <c r="B468" s="190"/>
      <c r="C468" s="191"/>
      <c r="D468" s="240" t="s">
        <v>424</v>
      </c>
      <c r="E468" s="248"/>
      <c r="F468" s="249">
        <v>5.58</v>
      </c>
      <c r="G468" s="249">
        <v>1.5</v>
      </c>
      <c r="H468" s="249">
        <v>4</v>
      </c>
      <c r="I468" s="194">
        <v>5</v>
      </c>
      <c r="J468" s="252">
        <f t="shared" ref="J468" si="28">F468*G468*H468</f>
        <v>33.480000000000004</v>
      </c>
      <c r="K468" s="196" t="s">
        <v>43</v>
      </c>
    </row>
    <row r="469" spans="1:11">
      <c r="A469" s="189"/>
      <c r="B469" s="190"/>
      <c r="C469" s="191"/>
      <c r="D469" s="240" t="s">
        <v>425</v>
      </c>
      <c r="E469" s="248"/>
      <c r="F469" s="249">
        <v>20.3</v>
      </c>
      <c r="G469" s="249">
        <v>1.5</v>
      </c>
      <c r="H469" s="249">
        <v>2</v>
      </c>
      <c r="I469" s="194">
        <v>5</v>
      </c>
      <c r="J469" s="252">
        <f t="shared" ref="J469" si="29">F469*G469*H469</f>
        <v>60.900000000000006</v>
      </c>
      <c r="K469" s="196" t="s">
        <v>43</v>
      </c>
    </row>
    <row r="470" spans="1:11">
      <c r="A470" s="189"/>
      <c r="B470" s="190"/>
      <c r="C470" s="191"/>
      <c r="D470" s="238" t="s">
        <v>380</v>
      </c>
      <c r="E470" s="285"/>
      <c r="F470" s="239">
        <v>0.8</v>
      </c>
      <c r="G470" s="239">
        <v>1.5</v>
      </c>
      <c r="H470" s="239">
        <v>8</v>
      </c>
      <c r="I470" s="286">
        <v>5</v>
      </c>
      <c r="J470" s="244">
        <f>-(F470*G470*H470)</f>
        <v>-9.6000000000000014</v>
      </c>
      <c r="K470" s="196" t="s">
        <v>43</v>
      </c>
    </row>
    <row r="471" spans="1:11">
      <c r="A471" s="189"/>
      <c r="B471" s="190"/>
      <c r="C471" s="191"/>
      <c r="D471" s="240" t="s">
        <v>425</v>
      </c>
      <c r="E471" s="248"/>
      <c r="F471" s="249">
        <v>8.6999999999999993</v>
      </c>
      <c r="G471" s="249">
        <v>1.5</v>
      </c>
      <c r="H471" s="249">
        <v>2</v>
      </c>
      <c r="I471" s="194">
        <v>5</v>
      </c>
      <c r="J471" s="252">
        <f t="shared" ref="J471" si="30">F471*G471*H471</f>
        <v>26.099999999999998</v>
      </c>
      <c r="K471" s="196" t="s">
        <v>43</v>
      </c>
    </row>
    <row r="472" spans="1:11">
      <c r="A472" s="189"/>
      <c r="B472" s="190"/>
      <c r="C472" s="191"/>
      <c r="D472" s="238" t="s">
        <v>380</v>
      </c>
      <c r="E472" s="285"/>
      <c r="F472" s="239">
        <v>2</v>
      </c>
      <c r="G472" s="239">
        <v>0.45</v>
      </c>
      <c r="H472" s="239">
        <v>4</v>
      </c>
      <c r="I472" s="286">
        <v>5</v>
      </c>
      <c r="J472" s="244">
        <f>-(F472*G472*H472)</f>
        <v>-3.6</v>
      </c>
      <c r="K472" s="196" t="s">
        <v>43</v>
      </c>
    </row>
    <row r="473" spans="1:11">
      <c r="A473" s="189"/>
      <c r="B473" s="190"/>
      <c r="C473" s="191"/>
      <c r="D473" s="240" t="s">
        <v>425</v>
      </c>
      <c r="E473" s="248"/>
      <c r="F473" s="249">
        <v>12.8</v>
      </c>
      <c r="G473" s="249">
        <v>1.5</v>
      </c>
      <c r="H473" s="249">
        <v>2</v>
      </c>
      <c r="I473" s="194">
        <v>5</v>
      </c>
      <c r="J473" s="252">
        <f t="shared" ref="J473" si="31">F473*G473*H473</f>
        <v>38.400000000000006</v>
      </c>
      <c r="K473" s="196" t="s">
        <v>43</v>
      </c>
    </row>
    <row r="474" spans="1:11">
      <c r="A474" s="189"/>
      <c r="B474" s="190"/>
      <c r="C474" s="191"/>
      <c r="D474" s="238" t="s">
        <v>380</v>
      </c>
      <c r="E474" s="285"/>
      <c r="F474" s="239">
        <v>2</v>
      </c>
      <c r="G474" s="239">
        <v>0.45</v>
      </c>
      <c r="H474" s="239">
        <v>2</v>
      </c>
      <c r="I474" s="286">
        <v>5</v>
      </c>
      <c r="J474" s="244">
        <f>-(F474*G474*H474)</f>
        <v>-1.8</v>
      </c>
      <c r="K474" s="196" t="s">
        <v>43</v>
      </c>
    </row>
    <row r="475" spans="1:11">
      <c r="A475" s="22"/>
      <c r="B475" s="23"/>
      <c r="C475" s="23"/>
      <c r="D475" s="23"/>
      <c r="E475" s="23"/>
      <c r="F475" s="23"/>
      <c r="G475" s="23"/>
      <c r="H475" s="24" t="s">
        <v>306</v>
      </c>
      <c r="I475" s="59" t="s">
        <v>307</v>
      </c>
      <c r="J475" s="60">
        <f>SUM(J384:J474)</f>
        <v>1026.0150000000003</v>
      </c>
      <c r="K475" s="61" t="s">
        <v>43</v>
      </c>
    </row>
    <row r="476" spans="1:11">
      <c r="A476" s="22"/>
      <c r="B476" s="23"/>
      <c r="C476" s="23"/>
      <c r="D476" s="23"/>
      <c r="E476" s="23"/>
      <c r="F476" s="23"/>
      <c r="G476" s="23"/>
      <c r="H476" s="24"/>
      <c r="I476" s="59"/>
      <c r="J476" s="60"/>
      <c r="K476" s="61"/>
    </row>
    <row r="477" spans="1:11" ht="13.2">
      <c r="A477" s="25"/>
      <c r="B477" s="26"/>
      <c r="C477" s="26"/>
      <c r="D477" s="27" t="s">
        <v>308</v>
      </c>
      <c r="E477" s="26"/>
      <c r="F477" s="28" t="s">
        <v>309</v>
      </c>
      <c r="G477" s="28"/>
      <c r="H477" s="28"/>
      <c r="I477" s="62" t="s">
        <v>307</v>
      </c>
      <c r="J477" s="63">
        <v>567.14</v>
      </c>
      <c r="K477" s="64" t="s">
        <v>43</v>
      </c>
    </row>
    <row r="478" spans="1:11" ht="13.2">
      <c r="A478" s="29"/>
      <c r="B478" s="30"/>
      <c r="C478" s="30"/>
      <c r="D478" s="31" t="s">
        <v>310</v>
      </c>
      <c r="E478" s="30"/>
      <c r="F478" s="32" t="s">
        <v>309</v>
      </c>
      <c r="G478" s="32"/>
      <c r="H478" s="32"/>
      <c r="I478" s="65" t="s">
        <v>307</v>
      </c>
      <c r="J478" s="66">
        <f>J475-J477</f>
        <v>458.87500000000034</v>
      </c>
      <c r="K478" s="67" t="str">
        <f>K477</f>
        <v>m²</v>
      </c>
    </row>
    <row r="479" spans="1:11" ht="13.2">
      <c r="A479" s="25"/>
      <c r="B479" s="33"/>
      <c r="C479" s="33"/>
      <c r="D479" s="27" t="s">
        <v>311</v>
      </c>
      <c r="E479" s="33"/>
      <c r="F479" s="28" t="s">
        <v>309</v>
      </c>
      <c r="G479" s="28"/>
      <c r="H479" s="28"/>
      <c r="I479" s="62" t="s">
        <v>307</v>
      </c>
      <c r="J479" s="63">
        <f>J475</f>
        <v>1026.0150000000003</v>
      </c>
      <c r="K479" s="64" t="str">
        <f>K478</f>
        <v>m²</v>
      </c>
    </row>
    <row r="480" spans="1:11" ht="13.2">
      <c r="A480" s="43"/>
      <c r="B480" s="44"/>
      <c r="C480" s="44"/>
      <c r="D480" s="45" t="s">
        <v>323</v>
      </c>
      <c r="E480" s="46"/>
      <c r="F480" s="47" t="s">
        <v>309</v>
      </c>
      <c r="G480" s="47"/>
      <c r="H480" s="47"/>
      <c r="I480" s="72" t="s">
        <v>307</v>
      </c>
      <c r="J480" s="73">
        <v>0</v>
      </c>
      <c r="K480" s="74" t="str">
        <f>K479</f>
        <v>m²</v>
      </c>
    </row>
    <row r="481" spans="1:11" ht="13.2">
      <c r="A481" s="43"/>
      <c r="B481" s="44"/>
      <c r="C481" s="44"/>
      <c r="D481" s="48"/>
      <c r="E481" s="44"/>
      <c r="F481" s="49"/>
      <c r="G481" s="49"/>
      <c r="H481" s="49"/>
      <c r="I481" s="75"/>
      <c r="J481" s="76"/>
      <c r="K481" s="77"/>
    </row>
    <row r="482" spans="1:11">
      <c r="A482" s="287" t="s">
        <v>114</v>
      </c>
      <c r="B48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82" s="745"/>
      <c r="D482" s="745"/>
      <c r="E482" s="745"/>
      <c r="F482" s="745"/>
      <c r="G482" s="745"/>
      <c r="H482" s="745"/>
      <c r="I482" s="745"/>
      <c r="J482" s="745"/>
      <c r="K482" s="746"/>
    </row>
    <row r="483" spans="1:11" ht="13.2">
      <c r="A483" s="280"/>
      <c r="B483" s="13"/>
      <c r="C483" s="13"/>
      <c r="D483" s="13"/>
      <c r="E483" s="14"/>
      <c r="F483" s="233" t="s">
        <v>315</v>
      </c>
      <c r="G483" s="233" t="s">
        <v>316</v>
      </c>
      <c r="H483" s="233" t="s">
        <v>305</v>
      </c>
      <c r="I483" s="54"/>
      <c r="J483" s="55"/>
      <c r="K483" s="56"/>
    </row>
    <row r="484" spans="1:11">
      <c r="A484" s="223"/>
      <c r="B484" s="224"/>
      <c r="C484" s="225"/>
      <c r="D484" s="226" t="s">
        <v>426</v>
      </c>
      <c r="E484" s="227"/>
      <c r="F484" s="228">
        <v>5.28</v>
      </c>
      <c r="G484" s="228">
        <v>3.1</v>
      </c>
      <c r="H484" s="228">
        <v>2</v>
      </c>
      <c r="I484" s="229">
        <v>5</v>
      </c>
      <c r="J484" s="230">
        <f>H484*G484*F484</f>
        <v>32.736000000000004</v>
      </c>
      <c r="K484" s="231" t="s">
        <v>43</v>
      </c>
    </row>
    <row r="485" spans="1:11">
      <c r="A485" s="223"/>
      <c r="B485" s="224"/>
      <c r="C485" s="225"/>
      <c r="D485" s="226" t="s">
        <v>426</v>
      </c>
      <c r="E485" s="227"/>
      <c r="F485" s="228">
        <v>2.8</v>
      </c>
      <c r="G485" s="228">
        <v>3.1</v>
      </c>
      <c r="H485" s="228">
        <v>2</v>
      </c>
      <c r="I485" s="229">
        <v>5</v>
      </c>
      <c r="J485" s="230">
        <f t="shared" ref="J485" si="32">H485*G485*F485</f>
        <v>17.36</v>
      </c>
      <c r="K485" s="231" t="s">
        <v>43</v>
      </c>
    </row>
    <row r="486" spans="1:11">
      <c r="A486" s="223"/>
      <c r="B486" s="224"/>
      <c r="C486" s="225"/>
      <c r="D486" s="288" t="s">
        <v>380</v>
      </c>
      <c r="E486" s="285"/>
      <c r="F486" s="289">
        <v>0.8</v>
      </c>
      <c r="G486" s="289">
        <v>2.1</v>
      </c>
      <c r="H486" s="289">
        <v>1</v>
      </c>
      <c r="I486" s="286">
        <v>5</v>
      </c>
      <c r="J486" s="290">
        <f>-(H486*G486*F486)</f>
        <v>-1.6800000000000002</v>
      </c>
      <c r="K486" s="291" t="s">
        <v>43</v>
      </c>
    </row>
    <row r="487" spans="1:11">
      <c r="A487" s="223"/>
      <c r="B487" s="224"/>
      <c r="C487" s="225"/>
      <c r="D487" s="288" t="s">
        <v>380</v>
      </c>
      <c r="E487" s="285"/>
      <c r="F487" s="289">
        <v>1</v>
      </c>
      <c r="G487" s="289">
        <v>0.5</v>
      </c>
      <c r="H487" s="289">
        <v>1</v>
      </c>
      <c r="I487" s="286">
        <v>5</v>
      </c>
      <c r="J487" s="290">
        <f>-(H487*G487*F487)</f>
        <v>-0.5</v>
      </c>
      <c r="K487" s="291" t="s">
        <v>43</v>
      </c>
    </row>
    <row r="488" spans="1:11">
      <c r="A488" s="223"/>
      <c r="B488" s="224"/>
      <c r="C488" s="225"/>
      <c r="D488" s="226" t="s">
        <v>427</v>
      </c>
      <c r="E488" s="227"/>
      <c r="F488" s="228">
        <v>5.28</v>
      </c>
      <c r="G488" s="228">
        <v>3.1</v>
      </c>
      <c r="H488" s="228">
        <v>2</v>
      </c>
      <c r="I488" s="229">
        <v>5</v>
      </c>
      <c r="J488" s="230">
        <f>H488*G488*F488</f>
        <v>32.736000000000004</v>
      </c>
      <c r="K488" s="231" t="s">
        <v>43</v>
      </c>
    </row>
    <row r="489" spans="1:11">
      <c r="A489" s="223"/>
      <c r="B489" s="224"/>
      <c r="C489" s="225"/>
      <c r="D489" s="226" t="s">
        <v>427</v>
      </c>
      <c r="E489" s="227"/>
      <c r="F489" s="228">
        <v>2.8</v>
      </c>
      <c r="G489" s="228">
        <v>3.1</v>
      </c>
      <c r="H489" s="228">
        <v>2</v>
      </c>
      <c r="I489" s="229">
        <v>5</v>
      </c>
      <c r="J489" s="230">
        <f t="shared" ref="J489" si="33">H489*G489*F489</f>
        <v>17.36</v>
      </c>
      <c r="K489" s="231" t="s">
        <v>43</v>
      </c>
    </row>
    <row r="490" spans="1:11">
      <c r="A490" s="223"/>
      <c r="B490" s="224"/>
      <c r="C490" s="225"/>
      <c r="D490" s="288" t="s">
        <v>380</v>
      </c>
      <c r="E490" s="285"/>
      <c r="F490" s="289">
        <v>0.8</v>
      </c>
      <c r="G490" s="289">
        <v>2.1</v>
      </c>
      <c r="H490" s="289">
        <v>1</v>
      </c>
      <c r="I490" s="286">
        <v>5</v>
      </c>
      <c r="J490" s="290">
        <f>-(H490*G490*F490)</f>
        <v>-1.6800000000000002</v>
      </c>
      <c r="K490" s="291" t="s">
        <v>43</v>
      </c>
    </row>
    <row r="491" spans="1:11">
      <c r="A491" s="223"/>
      <c r="B491" s="224"/>
      <c r="C491" s="225"/>
      <c r="D491" s="288" t="s">
        <v>380</v>
      </c>
      <c r="E491" s="285"/>
      <c r="F491" s="289">
        <v>1</v>
      </c>
      <c r="G491" s="289">
        <v>0.5</v>
      </c>
      <c r="H491" s="289">
        <v>1</v>
      </c>
      <c r="I491" s="286">
        <v>5</v>
      </c>
      <c r="J491" s="290">
        <f>-(H491*G491*F491)</f>
        <v>-0.5</v>
      </c>
      <c r="K491" s="291" t="s">
        <v>43</v>
      </c>
    </row>
    <row r="492" spans="1:11">
      <c r="A492" s="22"/>
      <c r="B492" s="23"/>
      <c r="C492" s="23"/>
      <c r="D492" s="23"/>
      <c r="E492" s="23"/>
      <c r="F492" s="23"/>
      <c r="G492" s="23"/>
      <c r="H492" s="24" t="s">
        <v>306</v>
      </c>
      <c r="I492" s="59" t="s">
        <v>307</v>
      </c>
      <c r="J492" s="60">
        <f>SUM(J484:J491)</f>
        <v>95.832000000000008</v>
      </c>
      <c r="K492" s="61" t="s">
        <v>43</v>
      </c>
    </row>
    <row r="493" spans="1:11">
      <c r="A493" s="22"/>
      <c r="B493" s="23"/>
      <c r="C493" s="23"/>
      <c r="D493" s="23"/>
      <c r="E493" s="23"/>
      <c r="F493" s="23"/>
      <c r="G493" s="23"/>
      <c r="H493" s="24"/>
      <c r="I493" s="59"/>
      <c r="J493" s="60"/>
      <c r="K493" s="61"/>
    </row>
    <row r="494" spans="1:11" ht="13.2">
      <c r="A494" s="25"/>
      <c r="B494" s="26"/>
      <c r="C494" s="26"/>
      <c r="D494" s="27" t="s">
        <v>308</v>
      </c>
      <c r="E494" s="26"/>
      <c r="F494" s="28" t="s">
        <v>309</v>
      </c>
      <c r="G494" s="28"/>
      <c r="H494" s="28"/>
      <c r="I494" s="62" t="s">
        <v>307</v>
      </c>
      <c r="J494" s="63">
        <v>0</v>
      </c>
      <c r="K494" s="64" t="s">
        <v>43</v>
      </c>
    </row>
    <row r="495" spans="1:11" ht="13.2">
      <c r="A495" s="29"/>
      <c r="B495" s="30"/>
      <c r="C495" s="30"/>
      <c r="D495" s="31" t="s">
        <v>310</v>
      </c>
      <c r="E495" s="30"/>
      <c r="F495" s="32" t="s">
        <v>309</v>
      </c>
      <c r="G495" s="32"/>
      <c r="H495" s="32"/>
      <c r="I495" s="65" t="s">
        <v>307</v>
      </c>
      <c r="J495" s="66">
        <f>J492-J494</f>
        <v>95.832000000000008</v>
      </c>
      <c r="K495" s="67" t="str">
        <f>K494</f>
        <v>m²</v>
      </c>
    </row>
    <row r="496" spans="1:11" ht="13.2">
      <c r="A496" s="25"/>
      <c r="B496" s="33"/>
      <c r="C496" s="33"/>
      <c r="D496" s="27" t="s">
        <v>311</v>
      </c>
      <c r="E496" s="33"/>
      <c r="F496" s="28" t="s">
        <v>309</v>
      </c>
      <c r="G496" s="28"/>
      <c r="H496" s="28"/>
      <c r="I496" s="62" t="s">
        <v>307</v>
      </c>
      <c r="J496" s="63">
        <f>J492</f>
        <v>95.832000000000008</v>
      </c>
      <c r="K496" s="64" t="str">
        <f>K495</f>
        <v>m²</v>
      </c>
    </row>
    <row r="497" spans="1:11" ht="13.2">
      <c r="A497" s="43"/>
      <c r="B497" s="44"/>
      <c r="C497" s="44"/>
      <c r="D497" s="45" t="s">
        <v>323</v>
      </c>
      <c r="E497" s="46"/>
      <c r="F497" s="47" t="s">
        <v>309</v>
      </c>
      <c r="G497" s="47"/>
      <c r="H497" s="47"/>
      <c r="I497" s="72" t="s">
        <v>307</v>
      </c>
      <c r="J497" s="73">
        <v>0</v>
      </c>
      <c r="K497" s="74" t="str">
        <f>K496</f>
        <v>m²</v>
      </c>
    </row>
    <row r="498" spans="1:11" ht="13.2">
      <c r="A498" s="43"/>
      <c r="B498" s="44"/>
      <c r="C498" s="44"/>
      <c r="D498" s="48"/>
      <c r="E498" s="44"/>
      <c r="F498" s="49"/>
      <c r="G498" s="49"/>
      <c r="H498" s="49"/>
      <c r="I498" s="75"/>
      <c r="J498" s="76"/>
      <c r="K498" s="77"/>
    </row>
    <row r="499" spans="1:11">
      <c r="A499" s="82" t="s">
        <v>135</v>
      </c>
      <c r="B499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499" s="745"/>
      <c r="D499" s="745"/>
      <c r="E499" s="745"/>
      <c r="F499" s="745"/>
      <c r="G499" s="745"/>
      <c r="H499" s="745"/>
      <c r="I499" s="745"/>
      <c r="J499" s="745"/>
      <c r="K499" s="746"/>
    </row>
    <row r="500" spans="1:11" ht="13.2">
      <c r="A500" s="280"/>
      <c r="B500" s="13"/>
      <c r="C500" s="13"/>
      <c r="D500" s="13"/>
      <c r="E500" s="14"/>
      <c r="F500" s="15"/>
      <c r="G500" s="15" t="s">
        <v>324</v>
      </c>
      <c r="H500" s="15"/>
      <c r="I500" s="54"/>
      <c r="J500" s="55"/>
      <c r="K500" s="56"/>
    </row>
    <row r="501" spans="1:11">
      <c r="A501" s="223"/>
      <c r="B501" s="224"/>
      <c r="C501" s="225"/>
      <c r="D501" s="226" t="s">
        <v>342</v>
      </c>
      <c r="E501" s="227"/>
      <c r="F501" s="228"/>
      <c r="G501" s="228">
        <v>405</v>
      </c>
      <c r="H501" s="228"/>
      <c r="I501" s="229">
        <v>5</v>
      </c>
      <c r="J501" s="230">
        <f>G501</f>
        <v>405</v>
      </c>
      <c r="K501" s="231" t="s">
        <v>43</v>
      </c>
    </row>
    <row r="502" spans="1:1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SUM(J501:J501)</f>
        <v>405</v>
      </c>
      <c r="K502" s="61" t="s">
        <v>43</v>
      </c>
    </row>
    <row r="503" spans="1:1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177.41</v>
      </c>
      <c r="K504" s="64" t="s">
        <v>43</v>
      </c>
    </row>
    <row r="505" spans="1:11" ht="13.2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227.59</v>
      </c>
      <c r="K505" s="67" t="str">
        <f>K504</f>
        <v>m²</v>
      </c>
    </row>
    <row r="506" spans="1:11" ht="13.2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405</v>
      </c>
      <c r="K506" s="64" t="str">
        <f>K505</f>
        <v>m²</v>
      </c>
    </row>
    <row r="507" spans="1:11" ht="13.2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8" thickBot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 hidden="1">
      <c r="A509" s="82" t="s">
        <v>364</v>
      </c>
      <c r="B509" s="745" t="s">
        <v>365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 ht="13.2" hidden="1">
      <c r="A510" s="280"/>
      <c r="B510" s="13"/>
      <c r="C510" s="13"/>
      <c r="D510" s="13"/>
      <c r="E510" s="14" t="s">
        <v>375</v>
      </c>
      <c r="F510" s="15"/>
      <c r="G510" s="15" t="s">
        <v>316</v>
      </c>
      <c r="H510" s="15" t="s">
        <v>305</v>
      </c>
      <c r="I510" s="54"/>
      <c r="J510" s="55"/>
      <c r="K510" s="56"/>
    </row>
    <row r="511" spans="1:11" hidden="1">
      <c r="A511" s="253"/>
      <c r="B511" s="254"/>
      <c r="C511" s="255"/>
      <c r="D511" s="256" t="s">
        <v>342</v>
      </c>
      <c r="E511" s="248">
        <v>350</v>
      </c>
      <c r="F511" s="257"/>
      <c r="G511" s="257">
        <v>0.05</v>
      </c>
      <c r="H511" s="257">
        <v>1</v>
      </c>
      <c r="I511" s="258">
        <v>5</v>
      </c>
      <c r="J511" s="259">
        <f>H511*G511*E511</f>
        <v>17.5</v>
      </c>
      <c r="K511" s="260" t="s">
        <v>39</v>
      </c>
    </row>
    <row r="512" spans="1:11" hidden="1">
      <c r="A512" s="22"/>
      <c r="B512" s="23"/>
      <c r="C512" s="23"/>
      <c r="D512" s="23"/>
      <c r="E512" s="23"/>
      <c r="F512" s="23"/>
      <c r="G512" s="23"/>
      <c r="H512" s="24" t="s">
        <v>306</v>
      </c>
      <c r="I512" s="59" t="s">
        <v>307</v>
      </c>
      <c r="J512" s="60">
        <f>SUM(J511:J511)</f>
        <v>17.5</v>
      </c>
      <c r="K512" s="61" t="s">
        <v>39</v>
      </c>
    </row>
    <row r="513" spans="1:11" hidden="1">
      <c r="A513" s="22"/>
      <c r="B513" s="23"/>
      <c r="C513" s="23"/>
      <c r="D513" s="23"/>
      <c r="E513" s="23"/>
      <c r="F513" s="23"/>
      <c r="G513" s="23"/>
      <c r="H513" s="24"/>
      <c r="I513" s="59"/>
      <c r="J513" s="60"/>
      <c r="K513" s="61"/>
    </row>
    <row r="514" spans="1:11" ht="13.2" hidden="1">
      <c r="A514" s="25"/>
      <c r="B514" s="26"/>
      <c r="C514" s="26"/>
      <c r="D514" s="27" t="s">
        <v>308</v>
      </c>
      <c r="E514" s="26"/>
      <c r="F514" s="28" t="s">
        <v>309</v>
      </c>
      <c r="G514" s="28"/>
      <c r="H514" s="28"/>
      <c r="I514" s="62" t="s">
        <v>307</v>
      </c>
      <c r="J514" s="63">
        <v>17.5</v>
      </c>
      <c r="K514" s="64" t="s">
        <v>39</v>
      </c>
    </row>
    <row r="515" spans="1:11" ht="13.2" hidden="1">
      <c r="A515" s="29"/>
      <c r="B515" s="30"/>
      <c r="C515" s="30"/>
      <c r="D515" s="31" t="s">
        <v>310</v>
      </c>
      <c r="E515" s="30"/>
      <c r="F515" s="32" t="s">
        <v>309</v>
      </c>
      <c r="G515" s="32"/>
      <c r="H515" s="32"/>
      <c r="I515" s="65" t="s">
        <v>307</v>
      </c>
      <c r="J515" s="66">
        <f>J512-J514</f>
        <v>0</v>
      </c>
      <c r="K515" s="67" t="str">
        <f>K514</f>
        <v>m³</v>
      </c>
    </row>
    <row r="516" spans="1:11" ht="13.2" hidden="1">
      <c r="A516" s="25"/>
      <c r="B516" s="33"/>
      <c r="C516" s="33"/>
      <c r="D516" s="27" t="s">
        <v>311</v>
      </c>
      <c r="E516" s="33"/>
      <c r="F516" s="28" t="s">
        <v>309</v>
      </c>
      <c r="G516" s="28"/>
      <c r="H516" s="28"/>
      <c r="I516" s="62" t="s">
        <v>307</v>
      </c>
      <c r="J516" s="63">
        <f>J512</f>
        <v>17.5</v>
      </c>
      <c r="K516" s="64" t="str">
        <f>K515</f>
        <v>m³</v>
      </c>
    </row>
    <row r="517" spans="1:11" ht="13.2" hidden="1">
      <c r="A517" s="43"/>
      <c r="B517" s="44"/>
      <c r="C517" s="44"/>
      <c r="D517" s="45" t="s">
        <v>323</v>
      </c>
      <c r="E517" s="46"/>
      <c r="F517" s="47" t="s">
        <v>309</v>
      </c>
      <c r="G517" s="47"/>
      <c r="H517" s="47"/>
      <c r="I517" s="72" t="s">
        <v>307</v>
      </c>
      <c r="J517" s="73">
        <v>0</v>
      </c>
      <c r="K517" s="74" t="str">
        <f>K516</f>
        <v>m³</v>
      </c>
    </row>
    <row r="518" spans="1:11" ht="13.8" hidden="1" thickBot="1">
      <c r="A518" s="43"/>
      <c r="B518" s="44"/>
      <c r="C518" s="44"/>
      <c r="D518" s="48"/>
      <c r="E518" s="44"/>
      <c r="F518" s="49"/>
      <c r="G518" s="49"/>
      <c r="H518" s="49"/>
      <c r="I518" s="75"/>
      <c r="J518" s="76"/>
      <c r="K518" s="77"/>
    </row>
    <row r="519" spans="1:11" hidden="1">
      <c r="A519" s="10" t="s">
        <v>245</v>
      </c>
      <c r="B519" s="729" t="str">
        <f>'BM 05'!B95:G95</f>
        <v>INSTALAÇÕES HIDRÁULICAS</v>
      </c>
      <c r="C519" s="729"/>
      <c r="D519" s="729"/>
      <c r="E519" s="729"/>
      <c r="F519" s="729"/>
      <c r="G519" s="729"/>
      <c r="H519" s="729"/>
      <c r="I519" s="51"/>
      <c r="J519" s="52"/>
      <c r="K519" s="53"/>
    </row>
    <row r="520" spans="1:11" hidden="1">
      <c r="A520" s="50" t="s">
        <v>247</v>
      </c>
      <c r="B520" s="727" t="str">
        <f>'BM 05'!B96</f>
        <v>REGISTRO DE GAVETA BRUTO, LATÃO, ROSCÁVEL, 1", COM ACABAMENTO E CANOPLA CROMADOS - FORNECIMENTO E INSTALAÇÃO. AF_08/2021</v>
      </c>
      <c r="C520" s="727"/>
      <c r="D520" s="727"/>
      <c r="E520" s="727"/>
      <c r="F520" s="727"/>
      <c r="G520" s="727"/>
      <c r="H520" s="727"/>
      <c r="I520" s="727"/>
      <c r="J520" s="727"/>
      <c r="K520" s="728"/>
    </row>
    <row r="521" spans="1:11" ht="13.2" hidden="1">
      <c r="A521" s="280"/>
      <c r="B521" s="13"/>
      <c r="C521" s="13"/>
      <c r="D521" s="13"/>
      <c r="E521" s="14"/>
      <c r="F521" s="15"/>
      <c r="G521" s="15"/>
      <c r="H521" s="15" t="s">
        <v>305</v>
      </c>
      <c r="I521" s="54"/>
      <c r="J521" s="55"/>
      <c r="K521" s="56"/>
    </row>
    <row r="522" spans="1:11" hidden="1">
      <c r="A522" s="189"/>
      <c r="B522" s="190"/>
      <c r="C522" s="191"/>
      <c r="D522" s="199" t="s">
        <v>405</v>
      </c>
      <c r="E522" s="215"/>
      <c r="F522" s="193"/>
      <c r="G522" s="193"/>
      <c r="H522" s="193"/>
      <c r="I522" s="194">
        <v>5</v>
      </c>
      <c r="J522" s="195">
        <f>H522</f>
        <v>0</v>
      </c>
      <c r="K522" s="196" t="s">
        <v>406</v>
      </c>
    </row>
    <row r="523" spans="1:11" hidden="1">
      <c r="A523" s="22"/>
      <c r="B523" s="23"/>
      <c r="C523" s="23"/>
      <c r="D523" s="23"/>
      <c r="E523" s="23"/>
      <c r="F523" s="23"/>
      <c r="G523" s="23"/>
      <c r="H523" s="24" t="s">
        <v>306</v>
      </c>
      <c r="I523" s="59" t="s">
        <v>307</v>
      </c>
      <c r="J523" s="60">
        <f>SUM(J522:J522)</f>
        <v>0</v>
      </c>
      <c r="K523" s="61" t="s">
        <v>406</v>
      </c>
    </row>
    <row r="524" spans="1:11" hidden="1">
      <c r="A524" s="22"/>
      <c r="B524" s="23"/>
      <c r="C524" s="23"/>
      <c r="D524" s="23"/>
      <c r="E524" s="23"/>
      <c r="F524" s="23"/>
      <c r="G524" s="23"/>
      <c r="H524" s="24"/>
      <c r="I524" s="59"/>
      <c r="J524" s="60"/>
      <c r="K524" s="61"/>
    </row>
    <row r="525" spans="1:11" ht="13.2" hidden="1">
      <c r="A525" s="25"/>
      <c r="B525" s="26"/>
      <c r="C525" s="26"/>
      <c r="D525" s="27" t="s">
        <v>308</v>
      </c>
      <c r="E525" s="26"/>
      <c r="F525" s="28" t="s">
        <v>309</v>
      </c>
      <c r="G525" s="28"/>
      <c r="H525" s="28"/>
      <c r="I525" s="62" t="s">
        <v>307</v>
      </c>
      <c r="J525" s="63">
        <v>0</v>
      </c>
      <c r="K525" s="64" t="s">
        <v>406</v>
      </c>
    </row>
    <row r="526" spans="1:11" ht="13.2" hidden="1">
      <c r="A526" s="29"/>
      <c r="B526" s="30"/>
      <c r="C526" s="30"/>
      <c r="D526" s="31" t="s">
        <v>310</v>
      </c>
      <c r="E526" s="30"/>
      <c r="F526" s="32" t="s">
        <v>309</v>
      </c>
      <c r="G526" s="32"/>
      <c r="H526" s="32"/>
      <c r="I526" s="65" t="s">
        <v>307</v>
      </c>
      <c r="J526" s="66">
        <f>J523</f>
        <v>0</v>
      </c>
      <c r="K526" s="67" t="str">
        <f>K525</f>
        <v>und</v>
      </c>
    </row>
    <row r="527" spans="1:11" ht="13.2" hidden="1">
      <c r="A527" s="25"/>
      <c r="B527" s="33"/>
      <c r="C527" s="33"/>
      <c r="D527" s="27" t="s">
        <v>311</v>
      </c>
      <c r="E527" s="33"/>
      <c r="F527" s="28" t="s">
        <v>309</v>
      </c>
      <c r="G527" s="28"/>
      <c r="H527" s="28"/>
      <c r="I527" s="62" t="s">
        <v>307</v>
      </c>
      <c r="J527" s="63">
        <f>J523</f>
        <v>0</v>
      </c>
      <c r="K527" s="64" t="str">
        <f>K526</f>
        <v>und</v>
      </c>
    </row>
    <row r="528" spans="1:11" ht="13.2" hidden="1">
      <c r="A528" s="43"/>
      <c r="B528" s="44"/>
      <c r="C528" s="44"/>
      <c r="D528" s="45" t="s">
        <v>323</v>
      </c>
      <c r="E528" s="46"/>
      <c r="F528" s="47" t="s">
        <v>309</v>
      </c>
      <c r="G528" s="47"/>
      <c r="H528" s="47"/>
      <c r="I528" s="72" t="s">
        <v>307</v>
      </c>
      <c r="J528" s="73">
        <v>0</v>
      </c>
      <c r="K528" s="74" t="str">
        <f>K527</f>
        <v>und</v>
      </c>
    </row>
    <row r="529" spans="1:11" ht="13.2" hidden="1">
      <c r="A529" s="43"/>
      <c r="B529" s="44"/>
      <c r="C529" s="44"/>
      <c r="D529" s="48"/>
      <c r="E529" s="44"/>
      <c r="F529" s="49"/>
      <c r="G529" s="49"/>
      <c r="H529" s="49"/>
      <c r="I529" s="75"/>
      <c r="J529" s="76"/>
      <c r="K529" s="77"/>
    </row>
    <row r="530" spans="1:11" hidden="1">
      <c r="A530" s="50" t="s">
        <v>250</v>
      </c>
      <c r="B530" s="727" t="str">
        <f>'BM 05'!B97</f>
        <v>REGISTRO DE GAVETA BRUTO, LATÃO, ROSCÁVEL, 1/2", COM ACABAMENTO E CANOPLA CROMADOS - FORNECIMENTO E INSTALAÇÃO. AF_08/2021</v>
      </c>
      <c r="C530" s="727"/>
      <c r="D530" s="727"/>
      <c r="E530" s="727"/>
      <c r="F530" s="727"/>
      <c r="G530" s="727"/>
      <c r="H530" s="727"/>
      <c r="I530" s="727"/>
      <c r="J530" s="727"/>
      <c r="K530" s="728"/>
    </row>
    <row r="531" spans="1:11" ht="13.2" hidden="1">
      <c r="A531" s="280"/>
      <c r="B531" s="13"/>
      <c r="C531" s="13"/>
      <c r="D531" s="13"/>
      <c r="E531" s="14"/>
      <c r="F531" s="15"/>
      <c r="G531" s="15"/>
      <c r="H531" s="15" t="s">
        <v>305</v>
      </c>
      <c r="I531" s="54"/>
      <c r="J531" s="55"/>
      <c r="K531" s="56"/>
    </row>
    <row r="532" spans="1:11" hidden="1">
      <c r="A532" s="189"/>
      <c r="B532" s="190"/>
      <c r="C532" s="191"/>
      <c r="D532" s="199" t="s">
        <v>405</v>
      </c>
      <c r="E532" s="215"/>
      <c r="F532" s="193"/>
      <c r="G532" s="193"/>
      <c r="H532" s="193"/>
      <c r="I532" s="194">
        <v>5</v>
      </c>
      <c r="J532" s="195">
        <f>H532</f>
        <v>0</v>
      </c>
      <c r="K532" s="196" t="s">
        <v>406</v>
      </c>
    </row>
    <row r="533" spans="1:11" hidden="1">
      <c r="A533" s="22"/>
      <c r="B533" s="23"/>
      <c r="C533" s="23"/>
      <c r="D533" s="23"/>
      <c r="E533" s="23"/>
      <c r="F533" s="23"/>
      <c r="G533" s="23"/>
      <c r="H533" s="24" t="s">
        <v>306</v>
      </c>
      <c r="I533" s="59" t="s">
        <v>307</v>
      </c>
      <c r="J533" s="60">
        <f>SUM(J532:J532)</f>
        <v>0</v>
      </c>
      <c r="K533" s="61" t="s">
        <v>406</v>
      </c>
    </row>
    <row r="534" spans="1:11" hidden="1">
      <c r="A534" s="22"/>
      <c r="B534" s="23"/>
      <c r="C534" s="23"/>
      <c r="D534" s="23"/>
      <c r="E534" s="23"/>
      <c r="F534" s="23"/>
      <c r="G534" s="23"/>
      <c r="H534" s="24"/>
      <c r="I534" s="59"/>
      <c r="J534" s="60"/>
      <c r="K534" s="61"/>
    </row>
    <row r="535" spans="1:11" ht="13.2" hidden="1">
      <c r="A535" s="25"/>
      <c r="B535" s="26"/>
      <c r="C535" s="26"/>
      <c r="D535" s="27" t="s">
        <v>308</v>
      </c>
      <c r="E535" s="26"/>
      <c r="F535" s="28" t="s">
        <v>309</v>
      </c>
      <c r="G535" s="28"/>
      <c r="H535" s="28"/>
      <c r="I535" s="62" t="s">
        <v>307</v>
      </c>
      <c r="J535" s="63">
        <v>0</v>
      </c>
      <c r="K535" s="64" t="s">
        <v>406</v>
      </c>
    </row>
    <row r="536" spans="1:11" ht="13.2" hidden="1">
      <c r="A536" s="29"/>
      <c r="B536" s="30"/>
      <c r="C536" s="30"/>
      <c r="D536" s="31" t="s">
        <v>310</v>
      </c>
      <c r="E536" s="30"/>
      <c r="F536" s="32" t="s">
        <v>309</v>
      </c>
      <c r="G536" s="32"/>
      <c r="H536" s="32"/>
      <c r="I536" s="65" t="s">
        <v>307</v>
      </c>
      <c r="J536" s="66">
        <f>J533</f>
        <v>0</v>
      </c>
      <c r="K536" s="67" t="str">
        <f>K535</f>
        <v>und</v>
      </c>
    </row>
    <row r="537" spans="1:11" ht="13.2" hidden="1">
      <c r="A537" s="25"/>
      <c r="B537" s="33"/>
      <c r="C537" s="33"/>
      <c r="D537" s="27" t="s">
        <v>311</v>
      </c>
      <c r="E537" s="33"/>
      <c r="F537" s="28" t="s">
        <v>309</v>
      </c>
      <c r="G537" s="28"/>
      <c r="H537" s="28"/>
      <c r="I537" s="62" t="s">
        <v>307</v>
      </c>
      <c r="J537" s="63">
        <f>J533</f>
        <v>0</v>
      </c>
      <c r="K537" s="64" t="str">
        <f>K536</f>
        <v>und</v>
      </c>
    </row>
    <row r="538" spans="1:11" ht="13.2" hidden="1">
      <c r="A538" s="43"/>
      <c r="B538" s="44"/>
      <c r="C538" s="44"/>
      <c r="D538" s="45" t="s">
        <v>323</v>
      </c>
      <c r="E538" s="46"/>
      <c r="F538" s="47" t="s">
        <v>309</v>
      </c>
      <c r="G538" s="47"/>
      <c r="H538" s="47"/>
      <c r="I538" s="72" t="s">
        <v>307</v>
      </c>
      <c r="J538" s="73">
        <v>0</v>
      </c>
      <c r="K538" s="74" t="str">
        <f>K537</f>
        <v>und</v>
      </c>
    </row>
    <row r="539" spans="1:11" ht="13.2" hidden="1">
      <c r="A539" s="43"/>
      <c r="B539" s="44"/>
      <c r="C539" s="44"/>
      <c r="D539" s="48"/>
      <c r="E539" s="44"/>
      <c r="F539" s="49"/>
      <c r="G539" s="49"/>
      <c r="H539" s="49"/>
      <c r="I539" s="75"/>
      <c r="J539" s="76"/>
      <c r="K539" s="77"/>
    </row>
    <row r="540" spans="1:11" hidden="1">
      <c r="A540" s="50" t="s">
        <v>253</v>
      </c>
      <c r="B540" s="727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540" s="727"/>
      <c r="D540" s="727"/>
      <c r="E540" s="727"/>
      <c r="F540" s="727"/>
      <c r="G540" s="727"/>
      <c r="H540" s="727"/>
      <c r="I540" s="727"/>
      <c r="J540" s="727"/>
      <c r="K540" s="728"/>
    </row>
    <row r="541" spans="1:11" ht="13.2" hidden="1">
      <c r="A541" s="280"/>
      <c r="B541" s="13"/>
      <c r="C541" s="13"/>
      <c r="D541" s="13"/>
      <c r="E541" s="14"/>
      <c r="F541" s="15"/>
      <c r="G541" s="15" t="s">
        <v>407</v>
      </c>
      <c r="H541" s="15"/>
      <c r="I541" s="54"/>
      <c r="J541" s="55"/>
      <c r="K541" s="56"/>
    </row>
    <row r="542" spans="1:11" s="261" customFormat="1" hidden="1">
      <c r="A542" s="253"/>
      <c r="B542" s="254"/>
      <c r="C542" s="255"/>
      <c r="D542" s="256" t="s">
        <v>405</v>
      </c>
      <c r="E542" s="248"/>
      <c r="F542" s="257"/>
      <c r="G542" s="257">
        <v>51.88</v>
      </c>
      <c r="H542" s="257"/>
      <c r="I542" s="258">
        <v>5</v>
      </c>
      <c r="J542" s="259">
        <f>G542</f>
        <v>51.88</v>
      </c>
      <c r="K542" s="260" t="s">
        <v>313</v>
      </c>
    </row>
    <row r="543" spans="1:11" hidden="1">
      <c r="A543" s="22"/>
      <c r="B543" s="23"/>
      <c r="C543" s="23"/>
      <c r="D543" s="23"/>
      <c r="E543" s="23"/>
      <c r="F543" s="23"/>
      <c r="G543" s="23"/>
      <c r="H543" s="24" t="s">
        <v>306</v>
      </c>
      <c r="I543" s="59" t="s">
        <v>307</v>
      </c>
      <c r="J543" s="60">
        <f>SUM(J542:J542)</f>
        <v>51.88</v>
      </c>
      <c r="K543" s="61" t="s">
        <v>313</v>
      </c>
    </row>
    <row r="544" spans="1:11" hidden="1">
      <c r="A544" s="22"/>
      <c r="B544" s="23"/>
      <c r="C544" s="23"/>
      <c r="D544" s="23"/>
      <c r="E544" s="23"/>
      <c r="F544" s="23"/>
      <c r="G544" s="23"/>
      <c r="H544" s="24"/>
      <c r="I544" s="59"/>
      <c r="J544" s="60"/>
      <c r="K544" s="61"/>
    </row>
    <row r="545" spans="1:11" ht="13.2" hidden="1">
      <c r="A545" s="25"/>
      <c r="B545" s="26"/>
      <c r="C545" s="26"/>
      <c r="D545" s="27" t="s">
        <v>308</v>
      </c>
      <c r="E545" s="26"/>
      <c r="F545" s="28" t="s">
        <v>309</v>
      </c>
      <c r="G545" s="28"/>
      <c r="H545" s="28"/>
      <c r="I545" s="62" t="s">
        <v>307</v>
      </c>
      <c r="J545" s="63">
        <v>0</v>
      </c>
      <c r="K545" s="64" t="s">
        <v>313</v>
      </c>
    </row>
    <row r="546" spans="1:11" ht="13.2" hidden="1">
      <c r="A546" s="29"/>
      <c r="B546" s="30"/>
      <c r="C546" s="30"/>
      <c r="D546" s="31" t="s">
        <v>310</v>
      </c>
      <c r="E546" s="30"/>
      <c r="F546" s="32" t="s">
        <v>309</v>
      </c>
      <c r="G546" s="32"/>
      <c r="H546" s="32"/>
      <c r="I546" s="65" t="s">
        <v>307</v>
      </c>
      <c r="J546" s="66">
        <f>J543-J545</f>
        <v>51.88</v>
      </c>
      <c r="K546" s="67" t="str">
        <f>K545</f>
        <v>m</v>
      </c>
    </row>
    <row r="547" spans="1:11" ht="13.2" hidden="1">
      <c r="A547" s="25"/>
      <c r="B547" s="33"/>
      <c r="C547" s="33"/>
      <c r="D547" s="27" t="s">
        <v>311</v>
      </c>
      <c r="E547" s="33"/>
      <c r="F547" s="28" t="s">
        <v>309</v>
      </c>
      <c r="G547" s="28"/>
      <c r="H547" s="28"/>
      <c r="I547" s="62" t="s">
        <v>307</v>
      </c>
      <c r="J547" s="63">
        <f>J543</f>
        <v>51.88</v>
      </c>
      <c r="K547" s="64" t="str">
        <f>K546</f>
        <v>m</v>
      </c>
    </row>
    <row r="548" spans="1:11" ht="13.2" hidden="1">
      <c r="A548" s="43"/>
      <c r="B548" s="44"/>
      <c r="C548" s="44"/>
      <c r="D548" s="45" t="s">
        <v>323</v>
      </c>
      <c r="E548" s="46"/>
      <c r="F548" s="47" t="s">
        <v>309</v>
      </c>
      <c r="G548" s="47"/>
      <c r="H548" s="47"/>
      <c r="I548" s="72" t="s">
        <v>307</v>
      </c>
      <c r="J548" s="73">
        <v>0</v>
      </c>
      <c r="K548" s="74" t="str">
        <f>K547</f>
        <v>m</v>
      </c>
    </row>
    <row r="549" spans="1:11" ht="13.2" hidden="1">
      <c r="A549" s="43"/>
      <c r="B549" s="44"/>
      <c r="C549" s="44"/>
      <c r="D549" s="48"/>
      <c r="E549" s="44"/>
      <c r="F549" s="49"/>
      <c r="G549" s="49"/>
      <c r="H549" s="49"/>
      <c r="I549" s="75"/>
      <c r="J549" s="76"/>
      <c r="K549" s="77"/>
    </row>
    <row r="550" spans="1:11" hidden="1">
      <c r="A550" s="50" t="s">
        <v>256</v>
      </c>
      <c r="B550" s="727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550" s="727"/>
      <c r="D550" s="727"/>
      <c r="E550" s="727"/>
      <c r="F550" s="727"/>
      <c r="G550" s="727"/>
      <c r="H550" s="727"/>
      <c r="I550" s="727"/>
      <c r="J550" s="727"/>
      <c r="K550" s="728"/>
    </row>
    <row r="551" spans="1:11" ht="13.2" hidden="1">
      <c r="A551" s="280"/>
      <c r="B551" s="13"/>
      <c r="C551" s="13"/>
      <c r="D551" s="13"/>
      <c r="E551" s="14"/>
      <c r="F551" s="15"/>
      <c r="G551" s="15" t="s">
        <v>407</v>
      </c>
      <c r="H551" s="15"/>
      <c r="I551" s="54"/>
      <c r="J551" s="55"/>
      <c r="K551" s="56"/>
    </row>
    <row r="552" spans="1:11" s="261" customFormat="1" hidden="1">
      <c r="A552" s="253"/>
      <c r="B552" s="254"/>
      <c r="C552" s="255"/>
      <c r="D552" s="256" t="s">
        <v>405</v>
      </c>
      <c r="E552" s="248"/>
      <c r="F552" s="257"/>
      <c r="G552" s="257">
        <v>17.82</v>
      </c>
      <c r="H552" s="257"/>
      <c r="I552" s="258">
        <v>5</v>
      </c>
      <c r="J552" s="259">
        <f>G552</f>
        <v>17.82</v>
      </c>
      <c r="K552" s="260" t="s">
        <v>313</v>
      </c>
    </row>
    <row r="553" spans="1:11" hidden="1">
      <c r="A553" s="22"/>
      <c r="B553" s="23"/>
      <c r="C553" s="23"/>
      <c r="D553" s="23"/>
      <c r="E553" s="23"/>
      <c r="F553" s="23"/>
      <c r="G553" s="23"/>
      <c r="H553" s="24" t="s">
        <v>306</v>
      </c>
      <c r="I553" s="59" t="s">
        <v>307</v>
      </c>
      <c r="J553" s="60">
        <f>SUM(J552:J552)</f>
        <v>17.82</v>
      </c>
      <c r="K553" s="61" t="s">
        <v>313</v>
      </c>
    </row>
    <row r="554" spans="1:11" hidden="1">
      <c r="A554" s="22"/>
      <c r="B554" s="23"/>
      <c r="C554" s="23"/>
      <c r="D554" s="23"/>
      <c r="E554" s="23"/>
      <c r="F554" s="23"/>
      <c r="G554" s="23"/>
      <c r="H554" s="24"/>
      <c r="I554" s="59"/>
      <c r="J554" s="60"/>
      <c r="K554" s="61"/>
    </row>
    <row r="555" spans="1:11" ht="13.2" hidden="1">
      <c r="A555" s="25"/>
      <c r="B555" s="26"/>
      <c r="C555" s="26"/>
      <c r="D555" s="27" t="s">
        <v>308</v>
      </c>
      <c r="E555" s="26"/>
      <c r="F555" s="28" t="s">
        <v>309</v>
      </c>
      <c r="G555" s="28"/>
      <c r="H555" s="28"/>
      <c r="I555" s="62" t="s">
        <v>307</v>
      </c>
      <c r="J555" s="63">
        <v>0</v>
      </c>
      <c r="K555" s="64" t="s">
        <v>313</v>
      </c>
    </row>
    <row r="556" spans="1:11" ht="13.2" hidden="1">
      <c r="A556" s="29"/>
      <c r="B556" s="30"/>
      <c r="C556" s="30"/>
      <c r="D556" s="31" t="s">
        <v>310</v>
      </c>
      <c r="E556" s="30"/>
      <c r="F556" s="32" t="s">
        <v>309</v>
      </c>
      <c r="G556" s="32"/>
      <c r="H556" s="32"/>
      <c r="I556" s="65" t="s">
        <v>307</v>
      </c>
      <c r="J556" s="66">
        <f>J553-J555</f>
        <v>17.82</v>
      </c>
      <c r="K556" s="67" t="str">
        <f>K555</f>
        <v>m</v>
      </c>
    </row>
    <row r="557" spans="1:11" ht="13.2" hidden="1">
      <c r="A557" s="25"/>
      <c r="B557" s="33"/>
      <c r="C557" s="33"/>
      <c r="D557" s="27" t="s">
        <v>311</v>
      </c>
      <c r="E557" s="33"/>
      <c r="F557" s="28" t="s">
        <v>309</v>
      </c>
      <c r="G557" s="28"/>
      <c r="H557" s="28"/>
      <c r="I557" s="62" t="s">
        <v>307</v>
      </c>
      <c r="J557" s="63">
        <f>J553</f>
        <v>17.82</v>
      </c>
      <c r="K557" s="64" t="str">
        <f>K556</f>
        <v>m</v>
      </c>
    </row>
    <row r="558" spans="1:11" ht="13.2" hidden="1">
      <c r="A558" s="43"/>
      <c r="B558" s="44"/>
      <c r="C558" s="44"/>
      <c r="D558" s="45" t="s">
        <v>323</v>
      </c>
      <c r="E558" s="46"/>
      <c r="F558" s="47" t="s">
        <v>309</v>
      </c>
      <c r="G558" s="47"/>
      <c r="H558" s="47"/>
      <c r="I558" s="72" t="s">
        <v>307</v>
      </c>
      <c r="J558" s="73">
        <v>0</v>
      </c>
      <c r="K558" s="74" t="str">
        <f>K557</f>
        <v>m</v>
      </c>
    </row>
    <row r="559" spans="1:11" ht="13.8" hidden="1" thickBot="1">
      <c r="A559" s="43"/>
      <c r="B559" s="44"/>
      <c r="C559" s="44"/>
      <c r="D559" s="48"/>
      <c r="E559" s="44"/>
      <c r="F559" s="49"/>
      <c r="G559" s="49"/>
      <c r="H559" s="49"/>
      <c r="I559" s="75"/>
      <c r="J559" s="76"/>
      <c r="K559" s="77"/>
    </row>
    <row r="560" spans="1:11" hidden="1">
      <c r="A560" s="10" t="s">
        <v>265</v>
      </c>
      <c r="B560" s="729" t="s">
        <v>404</v>
      </c>
      <c r="C560" s="729"/>
      <c r="D560" s="729"/>
      <c r="E560" s="729"/>
      <c r="F560" s="729"/>
      <c r="G560" s="729"/>
      <c r="H560" s="729"/>
      <c r="I560" s="51"/>
      <c r="J560" s="52"/>
      <c r="K560" s="53"/>
    </row>
    <row r="561" spans="1:11" hidden="1">
      <c r="A561" s="50" t="s">
        <v>267</v>
      </c>
      <c r="B561" s="727" t="str">
        <f>'BM 05'!B103</f>
        <v>CAIXA SIFONADA, PVC, DN 100 X 100 X 50 MM, JUNTA ELÁSTICA, FORNECIDA E INSTALADA EM RAMAL DE DESCARGA OU EM RAMAL DE ESGOTO SANITÁRIO. AF_12/2014</v>
      </c>
      <c r="C561" s="727"/>
      <c r="D561" s="727"/>
      <c r="E561" s="727"/>
      <c r="F561" s="727"/>
      <c r="G561" s="727"/>
      <c r="H561" s="727"/>
      <c r="I561" s="727"/>
      <c r="J561" s="727"/>
      <c r="K561" s="728"/>
    </row>
    <row r="562" spans="1:11" ht="13.2" hidden="1">
      <c r="A562" s="280"/>
      <c r="B562" s="13"/>
      <c r="C562" s="13"/>
      <c r="D562" s="13"/>
      <c r="E562" s="14"/>
      <c r="F562" s="15"/>
      <c r="G562" s="15"/>
      <c r="H562" s="15" t="s">
        <v>305</v>
      </c>
      <c r="I562" s="54"/>
      <c r="J562" s="55"/>
      <c r="K562" s="56"/>
    </row>
    <row r="563" spans="1:11" s="261" customFormat="1" hidden="1">
      <c r="A563" s="253"/>
      <c r="B563" s="254"/>
      <c r="C563" s="255"/>
      <c r="D563" s="256" t="s">
        <v>405</v>
      </c>
      <c r="E563" s="248"/>
      <c r="F563" s="257"/>
      <c r="G563" s="257"/>
      <c r="H563" s="257">
        <v>2</v>
      </c>
      <c r="I563" s="258">
        <v>5</v>
      </c>
      <c r="J563" s="259">
        <f>H563</f>
        <v>2</v>
      </c>
      <c r="K563" s="260" t="s">
        <v>406</v>
      </c>
    </row>
    <row r="564" spans="1:11" hidden="1">
      <c r="A564" s="22"/>
      <c r="B564" s="23"/>
      <c r="C564" s="23"/>
      <c r="D564" s="23"/>
      <c r="E564" s="23"/>
      <c r="F564" s="23"/>
      <c r="G564" s="23"/>
      <c r="H564" s="24" t="s">
        <v>306</v>
      </c>
      <c r="I564" s="59" t="s">
        <v>307</v>
      </c>
      <c r="J564" s="60">
        <f>SUM(J563:J563)</f>
        <v>2</v>
      </c>
      <c r="K564" s="61" t="s">
        <v>406</v>
      </c>
    </row>
    <row r="565" spans="1:11" hidden="1">
      <c r="A565" s="22"/>
      <c r="B565" s="23"/>
      <c r="C565" s="23"/>
      <c r="D565" s="23"/>
      <c r="E565" s="23"/>
      <c r="F565" s="23"/>
      <c r="G565" s="23"/>
      <c r="H565" s="24"/>
      <c r="I565" s="59"/>
      <c r="J565" s="60"/>
      <c r="K565" s="61"/>
    </row>
    <row r="566" spans="1:11" ht="13.2" hidden="1">
      <c r="A566" s="25"/>
      <c r="B566" s="26"/>
      <c r="C566" s="26"/>
      <c r="D566" s="27" t="s">
        <v>308</v>
      </c>
      <c r="E566" s="26"/>
      <c r="F566" s="28" t="s">
        <v>309</v>
      </c>
      <c r="G566" s="28"/>
      <c r="H566" s="28"/>
      <c r="I566" s="62" t="s">
        <v>307</v>
      </c>
      <c r="J566" s="63">
        <v>0</v>
      </c>
      <c r="K566" s="64" t="s">
        <v>406</v>
      </c>
    </row>
    <row r="567" spans="1:11" ht="13.2" hidden="1">
      <c r="A567" s="29"/>
      <c r="B567" s="30"/>
      <c r="C567" s="30"/>
      <c r="D567" s="31" t="s">
        <v>310</v>
      </c>
      <c r="E567" s="30"/>
      <c r="F567" s="32" t="s">
        <v>309</v>
      </c>
      <c r="G567" s="32"/>
      <c r="H567" s="32"/>
      <c r="I567" s="65" t="s">
        <v>307</v>
      </c>
      <c r="J567" s="66">
        <f>J564-J566</f>
        <v>2</v>
      </c>
      <c r="K567" s="67" t="str">
        <f>K566</f>
        <v>und</v>
      </c>
    </row>
    <row r="568" spans="1:11" ht="13.2" hidden="1">
      <c r="A568" s="25"/>
      <c r="B568" s="33"/>
      <c r="C568" s="33"/>
      <c r="D568" s="27" t="s">
        <v>311</v>
      </c>
      <c r="E568" s="33"/>
      <c r="F568" s="28" t="s">
        <v>309</v>
      </c>
      <c r="G568" s="28"/>
      <c r="H568" s="28"/>
      <c r="I568" s="62" t="s">
        <v>307</v>
      </c>
      <c r="J568" s="63">
        <f>J564</f>
        <v>2</v>
      </c>
      <c r="K568" s="64" t="str">
        <f>K567</f>
        <v>und</v>
      </c>
    </row>
    <row r="569" spans="1:11" ht="13.2" hidden="1">
      <c r="A569" s="43"/>
      <c r="B569" s="44"/>
      <c r="C569" s="44"/>
      <c r="D569" s="45" t="s">
        <v>323</v>
      </c>
      <c r="E569" s="46"/>
      <c r="F569" s="47" t="s">
        <v>309</v>
      </c>
      <c r="G569" s="47"/>
      <c r="H569" s="47"/>
      <c r="I569" s="72" t="s">
        <v>307</v>
      </c>
      <c r="J569" s="73">
        <v>0</v>
      </c>
      <c r="K569" s="74" t="str">
        <f>K568</f>
        <v>und</v>
      </c>
    </row>
    <row r="570" spans="1:11" ht="13.2" hidden="1">
      <c r="A570" s="43"/>
      <c r="B570" s="44"/>
      <c r="C570" s="44"/>
      <c r="D570" s="48"/>
      <c r="E570" s="44"/>
      <c r="F570" s="49"/>
      <c r="G570" s="49"/>
      <c r="H570" s="49"/>
      <c r="I570" s="75"/>
      <c r="J570" s="76"/>
      <c r="K570" s="77"/>
    </row>
    <row r="571" spans="1:11" hidden="1">
      <c r="A571" s="50" t="s">
        <v>273</v>
      </c>
      <c r="B571" s="727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571" s="727"/>
      <c r="D571" s="727"/>
      <c r="E571" s="727"/>
      <c r="F571" s="727"/>
      <c r="G571" s="727"/>
      <c r="H571" s="727"/>
      <c r="I571" s="727"/>
      <c r="J571" s="727"/>
      <c r="K571" s="728"/>
    </row>
    <row r="572" spans="1:11" ht="13.2" hidden="1">
      <c r="A572" s="280"/>
      <c r="B572" s="13"/>
      <c r="C572" s="13"/>
      <c r="D572" s="13"/>
      <c r="E572" s="14"/>
      <c r="F572" s="15"/>
      <c r="G572" s="15" t="s">
        <v>407</v>
      </c>
      <c r="H572" s="15"/>
      <c r="I572" s="54"/>
      <c r="J572" s="55"/>
      <c r="K572" s="56"/>
    </row>
    <row r="573" spans="1:11" s="261" customFormat="1" hidden="1">
      <c r="A573" s="253"/>
      <c r="B573" s="254"/>
      <c r="C573" s="255"/>
      <c r="D573" s="256" t="s">
        <v>405</v>
      </c>
      <c r="E573" s="248"/>
      <c r="F573" s="257"/>
      <c r="G573" s="257">
        <v>19.72</v>
      </c>
      <c r="H573" s="257"/>
      <c r="I573" s="258">
        <v>5</v>
      </c>
      <c r="J573" s="259">
        <f>G573</f>
        <v>19.72</v>
      </c>
      <c r="K573" s="260" t="s">
        <v>313</v>
      </c>
    </row>
    <row r="574" spans="1:11" hidden="1">
      <c r="A574" s="22"/>
      <c r="B574" s="23"/>
      <c r="C574" s="23"/>
      <c r="D574" s="23"/>
      <c r="E574" s="23"/>
      <c r="F574" s="23"/>
      <c r="G574" s="23"/>
      <c r="H574" s="24" t="s">
        <v>306</v>
      </c>
      <c r="I574" s="59" t="s">
        <v>307</v>
      </c>
      <c r="J574" s="60">
        <f>SUM(J573:J573)</f>
        <v>19.72</v>
      </c>
      <c r="K574" s="61" t="s">
        <v>313</v>
      </c>
    </row>
    <row r="575" spans="1:11" hidden="1">
      <c r="A575" s="22"/>
      <c r="B575" s="23"/>
      <c r="C575" s="23"/>
      <c r="D575" s="23"/>
      <c r="E575" s="23"/>
      <c r="F575" s="23"/>
      <c r="G575" s="23"/>
      <c r="H575" s="24"/>
      <c r="I575" s="59"/>
      <c r="J575" s="60"/>
      <c r="K575" s="61"/>
    </row>
    <row r="576" spans="1:11" ht="13.2" hidden="1">
      <c r="A576" s="25"/>
      <c r="B576" s="26"/>
      <c r="C576" s="26"/>
      <c r="D576" s="27" t="s">
        <v>308</v>
      </c>
      <c r="E576" s="26"/>
      <c r="F576" s="28" t="s">
        <v>309</v>
      </c>
      <c r="G576" s="28"/>
      <c r="H576" s="28"/>
      <c r="I576" s="62" t="s">
        <v>307</v>
      </c>
      <c r="J576" s="63">
        <v>0</v>
      </c>
      <c r="K576" s="64" t="s">
        <v>313</v>
      </c>
    </row>
    <row r="577" spans="1:11" ht="13.2" hidden="1">
      <c r="A577" s="29"/>
      <c r="B577" s="30"/>
      <c r="C577" s="30"/>
      <c r="D577" s="31" t="s">
        <v>310</v>
      </c>
      <c r="E577" s="30"/>
      <c r="F577" s="32" t="s">
        <v>309</v>
      </c>
      <c r="G577" s="32"/>
      <c r="H577" s="32"/>
      <c r="I577" s="65" t="s">
        <v>307</v>
      </c>
      <c r="J577" s="66">
        <f>J574-J576</f>
        <v>19.72</v>
      </c>
      <c r="K577" s="67" t="str">
        <f>K576</f>
        <v>m</v>
      </c>
    </row>
    <row r="578" spans="1:11" ht="13.2" hidden="1">
      <c r="A578" s="25"/>
      <c r="B578" s="33"/>
      <c r="C578" s="33"/>
      <c r="D578" s="27" t="s">
        <v>311</v>
      </c>
      <c r="E578" s="33"/>
      <c r="F578" s="28" t="s">
        <v>309</v>
      </c>
      <c r="G578" s="28"/>
      <c r="H578" s="28"/>
      <c r="I578" s="62" t="s">
        <v>307</v>
      </c>
      <c r="J578" s="63">
        <f>J574</f>
        <v>19.72</v>
      </c>
      <c r="K578" s="64" t="str">
        <f>K577</f>
        <v>m</v>
      </c>
    </row>
    <row r="579" spans="1:11" ht="13.2" hidden="1">
      <c r="A579" s="43"/>
      <c r="B579" s="44"/>
      <c r="C579" s="44"/>
      <c r="D579" s="45" t="s">
        <v>323</v>
      </c>
      <c r="E579" s="46"/>
      <c r="F579" s="47" t="s">
        <v>309</v>
      </c>
      <c r="G579" s="47"/>
      <c r="H579" s="47"/>
      <c r="I579" s="72" t="s">
        <v>307</v>
      </c>
      <c r="J579" s="73">
        <v>0</v>
      </c>
      <c r="K579" s="74" t="str">
        <f>K578</f>
        <v>m</v>
      </c>
    </row>
    <row r="580" spans="1:11" ht="13.2" hidden="1">
      <c r="A580" s="43"/>
      <c r="B580" s="44"/>
      <c r="C580" s="44"/>
      <c r="D580" s="48"/>
      <c r="E580" s="44"/>
      <c r="F580" s="49"/>
      <c r="G580" s="49"/>
      <c r="H580" s="49"/>
      <c r="I580" s="75"/>
      <c r="J580" s="76"/>
      <c r="K580" s="77"/>
    </row>
    <row r="581" spans="1:11" hidden="1">
      <c r="A581" s="50" t="s">
        <v>276</v>
      </c>
      <c r="B581" s="727" t="str">
        <f>'BM 05'!B106</f>
        <v>RALO SIFONADO, PVC, DN 100 X 40 MM, JUNTA SOLDÁVEL, FORNECIDO E INSTALADO EM RAMAL DE DESCARGA OU EM RAMAL DE ESGOTO SANITÁRIO. AF_12/2014</v>
      </c>
      <c r="C581" s="727"/>
      <c r="D581" s="727"/>
      <c r="E581" s="727"/>
      <c r="F581" s="727"/>
      <c r="G581" s="727"/>
      <c r="H581" s="727"/>
      <c r="I581" s="727"/>
      <c r="J581" s="727"/>
      <c r="K581" s="728"/>
    </row>
    <row r="582" spans="1:11" ht="13.2" hidden="1">
      <c r="A582" s="280"/>
      <c r="B582" s="13"/>
      <c r="C582" s="13"/>
      <c r="D582" s="13"/>
      <c r="E582" s="14"/>
      <c r="F582" s="15"/>
      <c r="G582" s="15"/>
      <c r="H582" s="15" t="s">
        <v>305</v>
      </c>
      <c r="I582" s="54"/>
      <c r="J582" s="55"/>
      <c r="K582" s="56"/>
    </row>
    <row r="583" spans="1:11" s="261" customFormat="1" hidden="1">
      <c r="A583" s="253"/>
      <c r="B583" s="254"/>
      <c r="C583" s="255"/>
      <c r="D583" s="256" t="s">
        <v>405</v>
      </c>
      <c r="E583" s="248"/>
      <c r="F583" s="257"/>
      <c r="G583" s="257"/>
      <c r="H583" s="257">
        <v>2</v>
      </c>
      <c r="I583" s="258">
        <v>5</v>
      </c>
      <c r="J583" s="259">
        <f>H583</f>
        <v>2</v>
      </c>
      <c r="K583" s="260" t="s">
        <v>406</v>
      </c>
    </row>
    <row r="584" spans="1:11" hidden="1">
      <c r="A584" s="22"/>
      <c r="B584" s="23"/>
      <c r="C584" s="23"/>
      <c r="D584" s="23"/>
      <c r="E584" s="23"/>
      <c r="F584" s="23"/>
      <c r="G584" s="23"/>
      <c r="H584" s="24" t="s">
        <v>306</v>
      </c>
      <c r="I584" s="59" t="s">
        <v>307</v>
      </c>
      <c r="J584" s="60">
        <f>SUM(J583:J583)</f>
        <v>2</v>
      </c>
      <c r="K584" s="61" t="s">
        <v>406</v>
      </c>
    </row>
    <row r="585" spans="1:11" hidden="1">
      <c r="A585" s="22"/>
      <c r="B585" s="23"/>
      <c r="C585" s="23"/>
      <c r="D585" s="23"/>
      <c r="E585" s="23"/>
      <c r="F585" s="23"/>
      <c r="G585" s="23"/>
      <c r="H585" s="24"/>
      <c r="I585" s="59"/>
      <c r="J585" s="60"/>
      <c r="K585" s="61"/>
    </row>
    <row r="586" spans="1:11" ht="13.2" hidden="1">
      <c r="A586" s="25"/>
      <c r="B586" s="26"/>
      <c r="C586" s="26"/>
      <c r="D586" s="27" t="s">
        <v>308</v>
      </c>
      <c r="E586" s="26"/>
      <c r="F586" s="28" t="s">
        <v>309</v>
      </c>
      <c r="G586" s="28"/>
      <c r="H586" s="28"/>
      <c r="I586" s="62" t="s">
        <v>307</v>
      </c>
      <c r="J586" s="63">
        <v>0</v>
      </c>
      <c r="K586" s="64" t="s">
        <v>406</v>
      </c>
    </row>
    <row r="587" spans="1:11" ht="13.2" hidden="1">
      <c r="A587" s="29"/>
      <c r="B587" s="30"/>
      <c r="C587" s="30"/>
      <c r="D587" s="31" t="s">
        <v>310</v>
      </c>
      <c r="E587" s="30"/>
      <c r="F587" s="32" t="s">
        <v>309</v>
      </c>
      <c r="G587" s="32"/>
      <c r="H587" s="32"/>
      <c r="I587" s="65" t="s">
        <v>307</v>
      </c>
      <c r="J587" s="66">
        <f>J584-J586</f>
        <v>2</v>
      </c>
      <c r="K587" s="67" t="str">
        <f>K586</f>
        <v>und</v>
      </c>
    </row>
    <row r="588" spans="1:11" ht="13.2" hidden="1">
      <c r="A588" s="25"/>
      <c r="B588" s="33"/>
      <c r="C588" s="33"/>
      <c r="D588" s="27" t="s">
        <v>311</v>
      </c>
      <c r="E588" s="33"/>
      <c r="F588" s="28" t="s">
        <v>309</v>
      </c>
      <c r="G588" s="28"/>
      <c r="H588" s="28"/>
      <c r="I588" s="62" t="s">
        <v>307</v>
      </c>
      <c r="J588" s="63">
        <f>J584</f>
        <v>2</v>
      </c>
      <c r="K588" s="64" t="str">
        <f>K587</f>
        <v>und</v>
      </c>
    </row>
    <row r="589" spans="1:11" ht="13.2" hidden="1">
      <c r="A589" s="43"/>
      <c r="B589" s="44"/>
      <c r="C589" s="44"/>
      <c r="D589" s="45" t="s">
        <v>323</v>
      </c>
      <c r="E589" s="46"/>
      <c r="F589" s="47" t="s">
        <v>309</v>
      </c>
      <c r="G589" s="47"/>
      <c r="H589" s="47"/>
      <c r="I589" s="72" t="s">
        <v>307</v>
      </c>
      <c r="J589" s="73">
        <v>0</v>
      </c>
      <c r="K589" s="74" t="str">
        <f>K588</f>
        <v>und</v>
      </c>
    </row>
    <row r="590" spans="1:11" ht="13.2" hidden="1">
      <c r="A590" s="43"/>
      <c r="B590" s="44"/>
      <c r="C590" s="44"/>
      <c r="D590" s="48"/>
      <c r="E590" s="44"/>
      <c r="F590" s="49"/>
      <c r="G590" s="49"/>
      <c r="H590" s="49"/>
      <c r="I590" s="75"/>
      <c r="J590" s="76"/>
      <c r="K590" s="77"/>
    </row>
    <row r="591" spans="1:11" hidden="1">
      <c r="A591" s="50" t="s">
        <v>279</v>
      </c>
      <c r="B591" s="727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591" s="727"/>
      <c r="D591" s="727"/>
      <c r="E591" s="727"/>
      <c r="F591" s="727"/>
      <c r="G591" s="727"/>
      <c r="H591" s="727"/>
      <c r="I591" s="727"/>
      <c r="J591" s="727"/>
      <c r="K591" s="728"/>
    </row>
    <row r="592" spans="1:11" ht="13.2" hidden="1">
      <c r="A592" s="280"/>
      <c r="B592" s="13"/>
      <c r="C592" s="13"/>
      <c r="D592" s="13"/>
      <c r="E592" s="14"/>
      <c r="F592" s="15"/>
      <c r="G592" s="15" t="s">
        <v>407</v>
      </c>
      <c r="H592" s="15"/>
      <c r="I592" s="54"/>
      <c r="J592" s="55"/>
      <c r="K592" s="56"/>
    </row>
    <row r="593" spans="1:11" s="261" customFormat="1" hidden="1">
      <c r="A593" s="253"/>
      <c r="B593" s="254"/>
      <c r="C593" s="255"/>
      <c r="D593" s="256" t="s">
        <v>405</v>
      </c>
      <c r="E593" s="248"/>
      <c r="F593" s="257"/>
      <c r="G593" s="257">
        <v>9.84</v>
      </c>
      <c r="H593" s="257"/>
      <c r="I593" s="258">
        <v>5</v>
      </c>
      <c r="J593" s="259">
        <f>G593</f>
        <v>9.84</v>
      </c>
      <c r="K593" s="260" t="s">
        <v>313</v>
      </c>
    </row>
    <row r="594" spans="1:11" hidden="1">
      <c r="A594" s="22"/>
      <c r="B594" s="23"/>
      <c r="C594" s="23"/>
      <c r="D594" s="23"/>
      <c r="E594" s="23"/>
      <c r="F594" s="23"/>
      <c r="G594" s="23"/>
      <c r="H594" s="24" t="s">
        <v>306</v>
      </c>
      <c r="I594" s="59" t="s">
        <v>307</v>
      </c>
      <c r="J594" s="60">
        <f>SUM(J593:J593)</f>
        <v>9.84</v>
      </c>
      <c r="K594" s="61" t="s">
        <v>313</v>
      </c>
    </row>
    <row r="595" spans="1:11" hidden="1">
      <c r="A595" s="22"/>
      <c r="B595" s="23"/>
      <c r="C595" s="23"/>
      <c r="D595" s="23"/>
      <c r="E595" s="23"/>
      <c r="F595" s="23"/>
      <c r="G595" s="23"/>
      <c r="H595" s="24"/>
      <c r="I595" s="59"/>
      <c r="J595" s="60"/>
      <c r="K595" s="61"/>
    </row>
    <row r="596" spans="1:11" ht="13.2" hidden="1">
      <c r="A596" s="25"/>
      <c r="B596" s="26"/>
      <c r="C596" s="26"/>
      <c r="D596" s="27" t="s">
        <v>308</v>
      </c>
      <c r="E596" s="26"/>
      <c r="F596" s="28" t="s">
        <v>309</v>
      </c>
      <c r="G596" s="28"/>
      <c r="H596" s="28"/>
      <c r="I596" s="62" t="s">
        <v>307</v>
      </c>
      <c r="J596" s="63">
        <v>0</v>
      </c>
      <c r="K596" s="64" t="s">
        <v>313</v>
      </c>
    </row>
    <row r="597" spans="1:11" ht="13.2" hidden="1">
      <c r="A597" s="29"/>
      <c r="B597" s="30"/>
      <c r="C597" s="30"/>
      <c r="D597" s="31" t="s">
        <v>310</v>
      </c>
      <c r="E597" s="30"/>
      <c r="F597" s="32" t="s">
        <v>309</v>
      </c>
      <c r="G597" s="32"/>
      <c r="H597" s="32"/>
      <c r="I597" s="65" t="s">
        <v>307</v>
      </c>
      <c r="J597" s="66">
        <f>J594-J596</f>
        <v>9.84</v>
      </c>
      <c r="K597" s="67" t="str">
        <f>K596</f>
        <v>m</v>
      </c>
    </row>
    <row r="598" spans="1:11" ht="13.2" hidden="1">
      <c r="A598" s="25"/>
      <c r="B598" s="33"/>
      <c r="C598" s="33"/>
      <c r="D598" s="27" t="s">
        <v>311</v>
      </c>
      <c r="E598" s="33"/>
      <c r="F598" s="28" t="s">
        <v>309</v>
      </c>
      <c r="G598" s="28"/>
      <c r="H598" s="28"/>
      <c r="I598" s="62" t="s">
        <v>307</v>
      </c>
      <c r="J598" s="63">
        <f>J594</f>
        <v>9.84</v>
      </c>
      <c r="K598" s="64" t="str">
        <f>K597</f>
        <v>m</v>
      </c>
    </row>
    <row r="599" spans="1:11" ht="13.2" hidden="1">
      <c r="A599" s="43"/>
      <c r="B599" s="44"/>
      <c r="C599" s="44"/>
      <c r="D599" s="45" t="s">
        <v>323</v>
      </c>
      <c r="E599" s="46"/>
      <c r="F599" s="47" t="s">
        <v>309</v>
      </c>
      <c r="G599" s="47"/>
      <c r="H599" s="47"/>
      <c r="I599" s="72" t="s">
        <v>307</v>
      </c>
      <c r="J599" s="73">
        <v>0</v>
      </c>
      <c r="K599" s="74" t="str">
        <f>K598</f>
        <v>m</v>
      </c>
    </row>
    <row r="600" spans="1:11" ht="13.2" hidden="1">
      <c r="A600" s="43"/>
      <c r="B600" s="44"/>
      <c r="C600" s="44"/>
      <c r="D600" s="48"/>
      <c r="E600" s="44"/>
      <c r="F600" s="49"/>
      <c r="G600" s="49"/>
      <c r="H600" s="49"/>
      <c r="I600" s="75"/>
      <c r="J600" s="76"/>
      <c r="K600" s="77"/>
    </row>
    <row r="601" spans="1:11" hidden="1">
      <c r="A601" s="50" t="s">
        <v>282</v>
      </c>
      <c r="B601" s="727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601" s="727"/>
      <c r="D601" s="727"/>
      <c r="E601" s="727"/>
      <c r="F601" s="727"/>
      <c r="G601" s="727"/>
      <c r="H601" s="727"/>
      <c r="I601" s="727"/>
      <c r="J601" s="727"/>
      <c r="K601" s="728"/>
    </row>
    <row r="602" spans="1:11" ht="13.2" hidden="1">
      <c r="A602" s="280"/>
      <c r="B602" s="13"/>
      <c r="C602" s="13"/>
      <c r="D602" s="13"/>
      <c r="E602" s="14"/>
      <c r="F602" s="15"/>
      <c r="G602" s="15" t="s">
        <v>407</v>
      </c>
      <c r="H602" s="15"/>
      <c r="I602" s="54"/>
      <c r="J602" s="55"/>
      <c r="K602" s="56"/>
    </row>
    <row r="603" spans="1:11" s="261" customFormat="1" hidden="1">
      <c r="A603" s="253"/>
      <c r="B603" s="254"/>
      <c r="C603" s="255"/>
      <c r="D603" s="256" t="s">
        <v>405</v>
      </c>
      <c r="E603" s="248"/>
      <c r="F603" s="257"/>
      <c r="G603" s="257">
        <v>11.19</v>
      </c>
      <c r="H603" s="257"/>
      <c r="I603" s="258">
        <v>5</v>
      </c>
      <c r="J603" s="259">
        <f>G603</f>
        <v>11.19</v>
      </c>
      <c r="K603" s="260" t="s">
        <v>313</v>
      </c>
    </row>
    <row r="604" spans="1:11" hidden="1">
      <c r="A604" s="22"/>
      <c r="B604" s="23"/>
      <c r="C604" s="23"/>
      <c r="D604" s="23"/>
      <c r="E604" s="23"/>
      <c r="F604" s="23"/>
      <c r="G604" s="23"/>
      <c r="H604" s="24" t="s">
        <v>306</v>
      </c>
      <c r="I604" s="59" t="s">
        <v>307</v>
      </c>
      <c r="J604" s="60">
        <f>SUM(J603:J603)</f>
        <v>11.19</v>
      </c>
      <c r="K604" s="61" t="s">
        <v>313</v>
      </c>
    </row>
    <row r="605" spans="1:11" hidden="1">
      <c r="A605" s="22"/>
      <c r="B605" s="23"/>
      <c r="C605" s="23"/>
      <c r="D605" s="23"/>
      <c r="E605" s="23"/>
      <c r="F605" s="23"/>
      <c r="G605" s="23"/>
      <c r="H605" s="24"/>
      <c r="I605" s="59"/>
      <c r="J605" s="60"/>
      <c r="K605" s="61"/>
    </row>
    <row r="606" spans="1:11" ht="13.2" hidden="1">
      <c r="A606" s="25"/>
      <c r="B606" s="26"/>
      <c r="C606" s="26"/>
      <c r="D606" s="27" t="s">
        <v>308</v>
      </c>
      <c r="E606" s="26"/>
      <c r="F606" s="28" t="s">
        <v>309</v>
      </c>
      <c r="G606" s="28"/>
      <c r="H606" s="28"/>
      <c r="I606" s="62" t="s">
        <v>307</v>
      </c>
      <c r="J606" s="63">
        <v>0</v>
      </c>
      <c r="K606" s="64" t="s">
        <v>313</v>
      </c>
    </row>
    <row r="607" spans="1:11" ht="13.2" hidden="1">
      <c r="A607" s="29"/>
      <c r="B607" s="30"/>
      <c r="C607" s="30"/>
      <c r="D607" s="31" t="s">
        <v>310</v>
      </c>
      <c r="E607" s="30"/>
      <c r="F607" s="32" t="s">
        <v>309</v>
      </c>
      <c r="G607" s="32"/>
      <c r="H607" s="32"/>
      <c r="I607" s="65" t="s">
        <v>307</v>
      </c>
      <c r="J607" s="66">
        <f>J604-J606</f>
        <v>11.19</v>
      </c>
      <c r="K607" s="67" t="str">
        <f>K606</f>
        <v>m</v>
      </c>
    </row>
    <row r="608" spans="1:11" ht="13.2" hidden="1">
      <c r="A608" s="25"/>
      <c r="B608" s="33"/>
      <c r="C608" s="33"/>
      <c r="D608" s="27" t="s">
        <v>311</v>
      </c>
      <c r="E608" s="33"/>
      <c r="F608" s="28" t="s">
        <v>309</v>
      </c>
      <c r="G608" s="28"/>
      <c r="H608" s="28"/>
      <c r="I608" s="62" t="s">
        <v>307</v>
      </c>
      <c r="J608" s="63">
        <f>J604</f>
        <v>11.19</v>
      </c>
      <c r="K608" s="64" t="str">
        <f>K607</f>
        <v>m</v>
      </c>
    </row>
    <row r="609" spans="1:11" ht="13.2" hidden="1">
      <c r="A609" s="43"/>
      <c r="B609" s="44"/>
      <c r="C609" s="44"/>
      <c r="D609" s="45" t="s">
        <v>323</v>
      </c>
      <c r="E609" s="46"/>
      <c r="F609" s="47" t="s">
        <v>309</v>
      </c>
      <c r="G609" s="47"/>
      <c r="H609" s="47"/>
      <c r="I609" s="72" t="s">
        <v>307</v>
      </c>
      <c r="J609" s="73">
        <v>0</v>
      </c>
      <c r="K609" s="74" t="str">
        <f>K608</f>
        <v>m</v>
      </c>
    </row>
    <row r="610" spans="1:11" ht="13.2" hidden="1">
      <c r="A610" s="43"/>
      <c r="B610" s="44"/>
      <c r="C610" s="44"/>
      <c r="D610" s="48"/>
      <c r="E610" s="44"/>
      <c r="F610" s="49"/>
      <c r="G610" s="49"/>
      <c r="H610" s="49"/>
      <c r="I610" s="75"/>
      <c r="J610" s="76"/>
      <c r="K610" s="77"/>
    </row>
    <row r="611" spans="1:11" hidden="1">
      <c r="A611" s="50" t="s">
        <v>285</v>
      </c>
      <c r="B611" s="727" t="str">
        <f>'BM 05'!B109</f>
        <v>TERMINAL DE VENTILACAO, 50 MM, SERIE NORMAL, ESGOTO PREDIAL</v>
      </c>
      <c r="C611" s="727"/>
      <c r="D611" s="727"/>
      <c r="E611" s="727"/>
      <c r="F611" s="727"/>
      <c r="G611" s="727"/>
      <c r="H611" s="727"/>
      <c r="I611" s="727"/>
      <c r="J611" s="727"/>
      <c r="K611" s="728"/>
    </row>
    <row r="612" spans="1:11" ht="13.2" hidden="1">
      <c r="A612" s="280"/>
      <c r="B612" s="13"/>
      <c r="C612" s="13"/>
      <c r="D612" s="13"/>
      <c r="E612" s="14"/>
      <c r="F612" s="15"/>
      <c r="G612" s="15"/>
      <c r="H612" s="15" t="s">
        <v>305</v>
      </c>
      <c r="I612" s="54"/>
      <c r="J612" s="55"/>
      <c r="K612" s="56"/>
    </row>
    <row r="613" spans="1:11" s="261" customFormat="1" hidden="1">
      <c r="A613" s="253"/>
      <c r="B613" s="254"/>
      <c r="C613" s="255"/>
      <c r="D613" s="256" t="s">
        <v>405</v>
      </c>
      <c r="E613" s="248"/>
      <c r="F613" s="257"/>
      <c r="G613" s="257"/>
      <c r="H613" s="257">
        <v>2</v>
      </c>
      <c r="I613" s="258">
        <v>5</v>
      </c>
      <c r="J613" s="259">
        <f>H613</f>
        <v>2</v>
      </c>
      <c r="K613" s="260" t="s">
        <v>406</v>
      </c>
    </row>
    <row r="614" spans="1:11" hidden="1">
      <c r="A614" s="22"/>
      <c r="B614" s="23"/>
      <c r="C614" s="23"/>
      <c r="D614" s="23"/>
      <c r="E614" s="23"/>
      <c r="F614" s="23"/>
      <c r="G614" s="23"/>
      <c r="H614" s="24" t="s">
        <v>306</v>
      </c>
      <c r="I614" s="59" t="s">
        <v>307</v>
      </c>
      <c r="J614" s="60">
        <f>SUM(J613:J613)</f>
        <v>2</v>
      </c>
      <c r="K614" s="61" t="s">
        <v>406</v>
      </c>
    </row>
    <row r="615" spans="1:11" hidden="1">
      <c r="A615" s="22"/>
      <c r="B615" s="23"/>
      <c r="C615" s="23"/>
      <c r="D615" s="23"/>
      <c r="E615" s="23"/>
      <c r="F615" s="23"/>
      <c r="G615" s="23"/>
      <c r="H615" s="24"/>
      <c r="I615" s="59"/>
      <c r="J615" s="60"/>
      <c r="K615" s="61"/>
    </row>
    <row r="616" spans="1:11" ht="13.2" hidden="1">
      <c r="A616" s="25"/>
      <c r="B616" s="26"/>
      <c r="C616" s="26"/>
      <c r="D616" s="27" t="s">
        <v>308</v>
      </c>
      <c r="E616" s="26"/>
      <c r="F616" s="28" t="s">
        <v>309</v>
      </c>
      <c r="G616" s="28"/>
      <c r="H616" s="28"/>
      <c r="I616" s="62" t="s">
        <v>307</v>
      </c>
      <c r="J616" s="63">
        <v>0</v>
      </c>
      <c r="K616" s="64" t="s">
        <v>406</v>
      </c>
    </row>
    <row r="617" spans="1:11" ht="13.2" hidden="1">
      <c r="A617" s="29"/>
      <c r="B617" s="30"/>
      <c r="C617" s="30"/>
      <c r="D617" s="31" t="s">
        <v>310</v>
      </c>
      <c r="E617" s="30"/>
      <c r="F617" s="32" t="s">
        <v>309</v>
      </c>
      <c r="G617" s="32"/>
      <c r="H617" s="32"/>
      <c r="I617" s="65" t="s">
        <v>307</v>
      </c>
      <c r="J617" s="66">
        <f>J614-J616</f>
        <v>2</v>
      </c>
      <c r="K617" s="67" t="str">
        <f>K616</f>
        <v>und</v>
      </c>
    </row>
    <row r="618" spans="1:11" ht="13.2" hidden="1">
      <c r="A618" s="25"/>
      <c r="B618" s="33"/>
      <c r="C618" s="33"/>
      <c r="D618" s="27" t="s">
        <v>311</v>
      </c>
      <c r="E618" s="33"/>
      <c r="F618" s="28" t="s">
        <v>309</v>
      </c>
      <c r="G618" s="28"/>
      <c r="H618" s="28"/>
      <c r="I618" s="62" t="s">
        <v>307</v>
      </c>
      <c r="J618" s="63">
        <f>J614</f>
        <v>2</v>
      </c>
      <c r="K618" s="64" t="str">
        <f>K617</f>
        <v>und</v>
      </c>
    </row>
    <row r="619" spans="1:11" ht="13.2" hidden="1">
      <c r="A619" s="43"/>
      <c r="B619" s="44"/>
      <c r="C619" s="44"/>
      <c r="D619" s="45" t="s">
        <v>323</v>
      </c>
      <c r="E619" s="46"/>
      <c r="F619" s="47" t="s">
        <v>309</v>
      </c>
      <c r="G619" s="47"/>
      <c r="H619" s="47"/>
      <c r="I619" s="72" t="s">
        <v>307</v>
      </c>
      <c r="J619" s="73">
        <v>0</v>
      </c>
      <c r="K619" s="74" t="str">
        <f>K618</f>
        <v>und</v>
      </c>
    </row>
    <row r="620" spans="1:11" ht="13.8" hidden="1" thickBot="1">
      <c r="A620" s="43"/>
      <c r="B620" s="44"/>
      <c r="C620" s="44"/>
      <c r="D620" s="48"/>
      <c r="E620" s="44"/>
      <c r="F620" s="49"/>
      <c r="G620" s="49"/>
      <c r="H620" s="49"/>
      <c r="I620" s="75"/>
      <c r="J620" s="76"/>
      <c r="K620" s="77"/>
    </row>
    <row r="621" spans="1:11" ht="13.2">
      <c r="A621" s="96" t="s">
        <v>347</v>
      </c>
      <c r="B621" s="97"/>
      <c r="C621" s="97"/>
      <c r="D621" s="97"/>
      <c r="E621" s="97"/>
      <c r="F621" s="98" t="s">
        <v>348</v>
      </c>
      <c r="G621" s="99"/>
      <c r="H621" s="100"/>
      <c r="I621" s="99"/>
      <c r="J621" s="111" t="s">
        <v>349</v>
      </c>
      <c r="K621" s="112"/>
    </row>
    <row r="622" spans="1:11" ht="13.2">
      <c r="A622" s="101"/>
      <c r="B622" s="102"/>
      <c r="C622" s="102"/>
      <c r="D622" s="102"/>
      <c r="E622" s="102"/>
      <c r="F622" s="103"/>
      <c r="G622" s="104"/>
      <c r="H622" s="105"/>
      <c r="I622" s="104"/>
      <c r="J622" s="113"/>
      <c r="K622" s="114"/>
    </row>
    <row r="623" spans="1:11" ht="13.2">
      <c r="A623" s="101"/>
      <c r="B623" s="102"/>
      <c r="C623" s="102"/>
      <c r="D623" s="102"/>
      <c r="E623" s="102"/>
      <c r="F623" s="101"/>
      <c r="G623" s="105"/>
      <c r="H623" s="106"/>
      <c r="I623" s="106"/>
      <c r="J623" s="115"/>
      <c r="K623" s="114"/>
    </row>
    <row r="624" spans="1:11" ht="13.8" thickBot="1">
      <c r="A624" s="107"/>
      <c r="B624" s="108"/>
      <c r="C624" s="108"/>
      <c r="D624" s="108"/>
      <c r="E624" s="108"/>
      <c r="F624" s="107"/>
      <c r="G624" s="109"/>
      <c r="H624" s="110"/>
      <c r="I624" s="110"/>
      <c r="J624" s="116"/>
      <c r="K624" s="117"/>
    </row>
  </sheetData>
  <mergeCells count="58">
    <mergeCell ref="B611:K611"/>
    <mergeCell ref="B482:K482"/>
    <mergeCell ref="B560:H560"/>
    <mergeCell ref="B561:K561"/>
    <mergeCell ref="B571:K571"/>
    <mergeCell ref="B581:K581"/>
    <mergeCell ref="B591:K591"/>
    <mergeCell ref="B601:K601"/>
    <mergeCell ref="B509:K509"/>
    <mergeCell ref="B519:H519"/>
    <mergeCell ref="B520:K520"/>
    <mergeCell ref="B530:K530"/>
    <mergeCell ref="B540:K540"/>
    <mergeCell ref="B550:K550"/>
    <mergeCell ref="B499:K499"/>
    <mergeCell ref="B300:H300"/>
    <mergeCell ref="B301:K301"/>
    <mergeCell ref="B313:K313"/>
    <mergeCell ref="A314:D314"/>
    <mergeCell ref="B382:K382"/>
    <mergeCell ref="B286:K286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H285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view="pageBreakPreview" topLeftCell="A32" zoomScale="70" zoomScaleNormal="70" zoomScaleSheetLayoutView="70" workbookViewId="0">
      <selection activeCell="Q49" sqref="Q49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  <col min="18" max="18" width="13.44140625" customWidth="1"/>
  </cols>
  <sheetData>
    <row r="1" spans="1:18">
      <c r="A1" s="752" t="s">
        <v>429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8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8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8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8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8" ht="17.399999999999999">
      <c r="A6" s="677"/>
      <c r="B6" s="678"/>
      <c r="C6" s="678"/>
      <c r="D6" s="678"/>
      <c r="E6" s="679"/>
      <c r="F6" s="753" t="s">
        <v>440</v>
      </c>
      <c r="G6" s="719"/>
      <c r="H6" s="719"/>
      <c r="I6" s="720"/>
      <c r="J6" s="706"/>
      <c r="K6" s="672"/>
      <c r="L6" s="673"/>
      <c r="M6" s="721">
        <f>J113</f>
        <v>782126.7294999999</v>
      </c>
      <c r="N6" s="722"/>
      <c r="O6" s="723">
        <f>O113</f>
        <v>104147.13140000001</v>
      </c>
      <c r="P6" s="724"/>
      <c r="Q6" s="725"/>
    </row>
    <row r="7" spans="1:18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 t="s">
        <v>512</v>
      </c>
      <c r="Q7" s="159"/>
    </row>
    <row r="8" spans="1:18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8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8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67"/>
    </row>
    <row r="11" spans="1:18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28347.568200000002</v>
      </c>
      <c r="O11" s="145">
        <f>SUM(O12:O14)</f>
        <v>0</v>
      </c>
      <c r="P11" s="146">
        <f>SUM(P12:P14)</f>
        <v>28347.568200000002</v>
      </c>
      <c r="Q11" s="145">
        <f>SUM(Q12:Q14)</f>
        <v>0</v>
      </c>
    </row>
    <row r="12" spans="1:18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06'!M12</f>
        <v>8</v>
      </c>
      <c r="L12" s="150">
        <v>0</v>
      </c>
      <c r="M12" s="310">
        <f>L12+K12</f>
        <v>8</v>
      </c>
      <c r="N12" s="319">
        <f>'BM 06'!P12</f>
        <v>2454.2399999999998</v>
      </c>
      <c r="O12" s="149">
        <f>L12*F12</f>
        <v>0</v>
      </c>
      <c r="P12" s="151">
        <f>O12+N12</f>
        <v>2454.2399999999998</v>
      </c>
      <c r="Q12" s="149">
        <f>J12-P12</f>
        <v>0</v>
      </c>
      <c r="R12" s="119">
        <f>N12-'BM 06'!P12</f>
        <v>0</v>
      </c>
    </row>
    <row r="13" spans="1:18" ht="39.75" customHeight="1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06'!M13</f>
        <v>497.81</v>
      </c>
      <c r="L13" s="150">
        <v>0</v>
      </c>
      <c r="M13" s="310">
        <f t="shared" ref="M13:M14" si="3">L13+K13</f>
        <v>497.81</v>
      </c>
      <c r="N13" s="319">
        <f>'BM 06'!P13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  <c r="R13" s="119">
        <f>N13-'BM 06'!P13</f>
        <v>0</v>
      </c>
    </row>
    <row r="14" spans="1:18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06'!M14</f>
        <v>715.75999999999988</v>
      </c>
      <c r="L14" s="155">
        <v>0</v>
      </c>
      <c r="M14" s="310">
        <f t="shared" si="3"/>
        <v>715.75999999999988</v>
      </c>
      <c r="N14" s="319">
        <f>'BM 06'!P14</f>
        <v>236.20079999999996</v>
      </c>
      <c r="O14" s="154">
        <f>L14*F14</f>
        <v>0</v>
      </c>
      <c r="P14" s="156">
        <f>M14*F14</f>
        <v>236.20079999999996</v>
      </c>
      <c r="Q14" s="154">
        <f>J14-P14</f>
        <v>0</v>
      </c>
      <c r="R14" s="119">
        <f>N14-'BM 06'!P14</f>
        <v>0</v>
      </c>
    </row>
    <row r="15" spans="1:18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</row>
    <row r="16" spans="1:18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4">TRUNC(E16*1.2522,2)</f>
        <v>72.06</v>
      </c>
      <c r="G16" s="127" t="s">
        <v>40</v>
      </c>
      <c r="H16" s="127" t="s">
        <v>34</v>
      </c>
      <c r="I16" s="147">
        <f t="shared" ref="I16:I27" si="5">E16*D16</f>
        <v>1727.0754999999999</v>
      </c>
      <c r="J16" s="148">
        <f t="shared" ref="J16:J25" si="6">D16*F16</f>
        <v>2162.5206000000003</v>
      </c>
      <c r="K16" s="319">
        <f>'BM 06'!M16</f>
        <v>7.6462500000000002</v>
      </c>
      <c r="L16" s="150">
        <v>0</v>
      </c>
      <c r="M16" s="310">
        <f t="shared" ref="M16:M27" si="7">L16+K16</f>
        <v>7.6462500000000002</v>
      </c>
      <c r="N16" s="319">
        <f>'BM 06'!P16</f>
        <v>550.98877500000003</v>
      </c>
      <c r="O16" s="149">
        <f>L16*F16</f>
        <v>0</v>
      </c>
      <c r="P16" s="151">
        <f t="shared" ref="P16:P38" si="8">O16+N16</f>
        <v>550.98877500000003</v>
      </c>
      <c r="Q16" s="149">
        <f>J16-P16</f>
        <v>1611.5318250000003</v>
      </c>
      <c r="R16" s="119">
        <f>N16-'BM 06'!P16</f>
        <v>0</v>
      </c>
    </row>
    <row r="17" spans="1:18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4"/>
        <v>5.32</v>
      </c>
      <c r="G17" s="127" t="s">
        <v>44</v>
      </c>
      <c r="H17" s="127" t="s">
        <v>34</v>
      </c>
      <c r="I17" s="147">
        <f t="shared" si="5"/>
        <v>206.63499999999999</v>
      </c>
      <c r="J17" s="148">
        <f t="shared" si="6"/>
        <v>258.65839999999997</v>
      </c>
      <c r="K17" s="319">
        <f>'BM 06'!M17</f>
        <v>30.585000000000001</v>
      </c>
      <c r="L17" s="150">
        <v>0</v>
      </c>
      <c r="M17" s="310">
        <f t="shared" si="7"/>
        <v>30.585000000000001</v>
      </c>
      <c r="N17" s="319">
        <f>'BM 06'!P17</f>
        <v>162.71220000000002</v>
      </c>
      <c r="O17" s="149">
        <f t="shared" ref="O17:O37" si="9">L17*F17</f>
        <v>0</v>
      </c>
      <c r="P17" s="151">
        <f t="shared" si="8"/>
        <v>162.71220000000002</v>
      </c>
      <c r="Q17" s="149">
        <f t="shared" ref="Q17:Q27" si="10">J17-P17</f>
        <v>95.946199999999948</v>
      </c>
      <c r="R17" s="119">
        <f>N17-'BM 06'!P17</f>
        <v>0</v>
      </c>
    </row>
    <row r="18" spans="1:18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4"/>
        <v>26.13</v>
      </c>
      <c r="G18" s="127" t="s">
        <v>47</v>
      </c>
      <c r="H18" s="127" t="s">
        <v>34</v>
      </c>
      <c r="I18" s="147">
        <f t="shared" si="5"/>
        <v>1014.6994</v>
      </c>
      <c r="J18" s="148">
        <f t="shared" si="6"/>
        <v>1270.4405999999999</v>
      </c>
      <c r="K18" s="319">
        <f>'BM 06'!M18</f>
        <v>30.585000000000001</v>
      </c>
      <c r="L18" s="150">
        <v>0</v>
      </c>
      <c r="M18" s="310">
        <f t="shared" si="7"/>
        <v>30.585000000000001</v>
      </c>
      <c r="N18" s="319">
        <f>'BM 06'!P18</f>
        <v>799.18605000000002</v>
      </c>
      <c r="O18" s="149">
        <f t="shared" si="9"/>
        <v>0</v>
      </c>
      <c r="P18" s="151">
        <f t="shared" si="8"/>
        <v>799.18605000000002</v>
      </c>
      <c r="Q18" s="149">
        <f t="shared" si="10"/>
        <v>471.25454999999988</v>
      </c>
      <c r="R18" s="119">
        <f>N18-'BM 06'!P18</f>
        <v>0</v>
      </c>
    </row>
    <row r="19" spans="1:18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4"/>
        <v>79.62</v>
      </c>
      <c r="G19" s="127" t="s">
        <v>50</v>
      </c>
      <c r="H19" s="127" t="s">
        <v>34</v>
      </c>
      <c r="I19" s="147">
        <f t="shared" si="5"/>
        <v>17524.768100000001</v>
      </c>
      <c r="J19" s="148">
        <f t="shared" si="6"/>
        <v>21942.4758</v>
      </c>
      <c r="K19" s="319">
        <f>'BM 06'!M19</f>
        <v>275.58999999999997</v>
      </c>
      <c r="L19" s="150">
        <v>0</v>
      </c>
      <c r="M19" s="310">
        <f t="shared" si="7"/>
        <v>275.58999999999997</v>
      </c>
      <c r="N19" s="319">
        <f>'BM 06'!P19</f>
        <v>21942.4758</v>
      </c>
      <c r="O19" s="149">
        <f t="shared" si="9"/>
        <v>0</v>
      </c>
      <c r="P19" s="151">
        <f t="shared" si="8"/>
        <v>21942.4758</v>
      </c>
      <c r="Q19" s="149">
        <f t="shared" si="10"/>
        <v>0</v>
      </c>
      <c r="R19" s="119">
        <f>N19-'BM 06'!P19</f>
        <v>0</v>
      </c>
    </row>
    <row r="20" spans="1:18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4"/>
        <v>19</v>
      </c>
      <c r="G20" s="127" t="s">
        <v>54</v>
      </c>
      <c r="H20" s="127" t="s">
        <v>34</v>
      </c>
      <c r="I20" s="147">
        <f t="shared" si="5"/>
        <v>4206.3780000000006</v>
      </c>
      <c r="J20" s="148">
        <f t="shared" si="6"/>
        <v>5264.9000000000005</v>
      </c>
      <c r="K20" s="319">
        <f>'BM 06'!M20</f>
        <v>277.09999999999997</v>
      </c>
      <c r="L20" s="150">
        <v>0</v>
      </c>
      <c r="M20" s="310">
        <f t="shared" si="7"/>
        <v>277.09999999999997</v>
      </c>
      <c r="N20" s="319">
        <f>'BM 06'!P20</f>
        <v>5264.9</v>
      </c>
      <c r="O20" s="149">
        <f t="shared" si="9"/>
        <v>0</v>
      </c>
      <c r="P20" s="151">
        <f t="shared" si="8"/>
        <v>5264.9</v>
      </c>
      <c r="Q20" s="149">
        <f t="shared" si="10"/>
        <v>0</v>
      </c>
      <c r="R20" s="119">
        <f>N20-'BM 06'!P20</f>
        <v>0</v>
      </c>
    </row>
    <row r="21" spans="1:18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4"/>
        <v>16.75</v>
      </c>
      <c r="G21" s="127" t="s">
        <v>57</v>
      </c>
      <c r="H21" s="127" t="s">
        <v>34</v>
      </c>
      <c r="I21" s="147">
        <f t="shared" si="5"/>
        <v>6834.5040000000008</v>
      </c>
      <c r="J21" s="148">
        <f t="shared" si="6"/>
        <v>8555.9</v>
      </c>
      <c r="K21" s="319">
        <f>'BM 06'!M21</f>
        <v>510.8</v>
      </c>
      <c r="L21" s="150">
        <v>0</v>
      </c>
      <c r="M21" s="310">
        <f t="shared" si="7"/>
        <v>510.8</v>
      </c>
      <c r="N21" s="319">
        <f>'BM 06'!P21</f>
        <v>8555.9</v>
      </c>
      <c r="O21" s="149">
        <f t="shared" si="9"/>
        <v>0</v>
      </c>
      <c r="P21" s="151">
        <f t="shared" si="8"/>
        <v>8555.9</v>
      </c>
      <c r="Q21" s="149">
        <f t="shared" si="10"/>
        <v>0</v>
      </c>
      <c r="R21" s="119">
        <f>N21-'BM 06'!P21</f>
        <v>0</v>
      </c>
    </row>
    <row r="22" spans="1:18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4"/>
        <v>14.97</v>
      </c>
      <c r="G22" s="127" t="s">
        <v>60</v>
      </c>
      <c r="H22" s="127" t="s">
        <v>34</v>
      </c>
      <c r="I22" s="147">
        <f t="shared" si="5"/>
        <v>5484.8560000000007</v>
      </c>
      <c r="J22" s="148">
        <f t="shared" si="6"/>
        <v>6865.2420000000002</v>
      </c>
      <c r="K22" s="319">
        <f>'BM 06'!M22</f>
        <v>458.6</v>
      </c>
      <c r="L22" s="150">
        <v>0</v>
      </c>
      <c r="M22" s="310">
        <f t="shared" si="7"/>
        <v>458.6</v>
      </c>
      <c r="N22" s="319">
        <f>'BM 06'!P22</f>
        <v>6865.2420000000002</v>
      </c>
      <c r="O22" s="149">
        <f t="shared" si="9"/>
        <v>0</v>
      </c>
      <c r="P22" s="151">
        <f t="shared" si="8"/>
        <v>6865.2420000000002</v>
      </c>
      <c r="Q22" s="149">
        <f t="shared" si="10"/>
        <v>0</v>
      </c>
      <c r="R22" s="119">
        <f>N22-'BM 06'!P22</f>
        <v>0</v>
      </c>
    </row>
    <row r="23" spans="1:18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4"/>
        <v>12.65</v>
      </c>
      <c r="G23" s="127" t="s">
        <v>63</v>
      </c>
      <c r="H23" s="127" t="s">
        <v>34</v>
      </c>
      <c r="I23" s="147">
        <f t="shared" si="5"/>
        <v>1336.5419999999999</v>
      </c>
      <c r="J23" s="148">
        <f t="shared" si="6"/>
        <v>1672.33</v>
      </c>
      <c r="K23" s="319">
        <f>'BM 06'!M23</f>
        <v>132.19999999999999</v>
      </c>
      <c r="L23" s="150">
        <v>0</v>
      </c>
      <c r="M23" s="310">
        <f t="shared" si="7"/>
        <v>132.19999999999999</v>
      </c>
      <c r="N23" s="319">
        <f>'BM 06'!P23</f>
        <v>1672.33</v>
      </c>
      <c r="O23" s="149">
        <f t="shared" si="9"/>
        <v>0</v>
      </c>
      <c r="P23" s="151">
        <f t="shared" si="8"/>
        <v>1672.33</v>
      </c>
      <c r="Q23" s="149">
        <f t="shared" si="10"/>
        <v>0</v>
      </c>
      <c r="R23" s="119">
        <f>N23-'BM 06'!P23</f>
        <v>0</v>
      </c>
    </row>
    <row r="24" spans="1:18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4"/>
        <v>580.14</v>
      </c>
      <c r="G24" s="127" t="s">
        <v>66</v>
      </c>
      <c r="H24" s="127" t="s">
        <v>34</v>
      </c>
      <c r="I24" s="147">
        <f t="shared" si="5"/>
        <v>10021.179</v>
      </c>
      <c r="J24" s="148">
        <f t="shared" si="6"/>
        <v>12548.428199999998</v>
      </c>
      <c r="K24" s="319">
        <f>'BM 06'!M24</f>
        <v>21.630000000000003</v>
      </c>
      <c r="L24" s="150">
        <v>0</v>
      </c>
      <c r="M24" s="310">
        <f t="shared" si="7"/>
        <v>21.630000000000003</v>
      </c>
      <c r="N24" s="319">
        <f>'BM 06'!P24</f>
        <v>12548.4282</v>
      </c>
      <c r="O24" s="149">
        <f t="shared" si="9"/>
        <v>0</v>
      </c>
      <c r="P24" s="151">
        <f t="shared" si="8"/>
        <v>12548.4282</v>
      </c>
      <c r="Q24" s="149">
        <f t="shared" si="10"/>
        <v>0</v>
      </c>
      <c r="R24" s="119">
        <f>N24-'BM 06'!P24</f>
        <v>0</v>
      </c>
    </row>
    <row r="25" spans="1:18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4"/>
        <v>26.98</v>
      </c>
      <c r="G25" s="127" t="s">
        <v>69</v>
      </c>
      <c r="H25" s="127" t="s">
        <v>34</v>
      </c>
      <c r="I25" s="147">
        <f t="shared" si="5"/>
        <v>2864.2105000000001</v>
      </c>
      <c r="J25" s="148">
        <f t="shared" si="6"/>
        <v>3585.9117999999999</v>
      </c>
      <c r="K25" s="319">
        <f>'BM 06'!M25</f>
        <v>132.91</v>
      </c>
      <c r="L25" s="150">
        <v>0</v>
      </c>
      <c r="M25" s="310">
        <f t="shared" si="7"/>
        <v>132.91</v>
      </c>
      <c r="N25" s="319">
        <f>'BM 06'!P25</f>
        <v>3585.9117999999999</v>
      </c>
      <c r="O25" s="149">
        <f t="shared" si="9"/>
        <v>0</v>
      </c>
      <c r="P25" s="151">
        <f t="shared" si="8"/>
        <v>3585.9117999999999</v>
      </c>
      <c r="Q25" s="149">
        <f t="shared" si="10"/>
        <v>0</v>
      </c>
      <c r="R25" s="119">
        <f>N25-'BM 06'!P25</f>
        <v>0</v>
      </c>
    </row>
    <row r="26" spans="1:18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5"/>
        <v>22164.948840000001</v>
      </c>
      <c r="J26" s="153">
        <f>ROUND(F26*D26,2)</f>
        <v>28229.27</v>
      </c>
      <c r="K26" s="319">
        <f>'BM 06'!M26</f>
        <v>272.07</v>
      </c>
      <c r="L26" s="155">
        <v>0</v>
      </c>
      <c r="M26" s="310">
        <f t="shared" si="7"/>
        <v>272.07</v>
      </c>
      <c r="N26" s="335">
        <f>K26*F26</f>
        <v>26355.420900000001</v>
      </c>
      <c r="O26" s="154">
        <v>0</v>
      </c>
      <c r="P26" s="156">
        <f t="shared" si="8"/>
        <v>26355.420900000001</v>
      </c>
      <c r="Q26" s="154">
        <f t="shared" si="10"/>
        <v>1873.8490999999995</v>
      </c>
      <c r="R26" s="119">
        <f>N26-'BM 06'!P26</f>
        <v>0</v>
      </c>
    </row>
    <row r="27" spans="1:18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5"/>
        <v>7882.7705000000005</v>
      </c>
      <c r="J27" s="153">
        <f>D27*F27</f>
        <v>10039.3503</v>
      </c>
      <c r="K27" s="319">
        <f>'BM 06'!M27</f>
        <v>86.52</v>
      </c>
      <c r="L27" s="155">
        <v>0</v>
      </c>
      <c r="M27" s="310">
        <f t="shared" si="7"/>
        <v>86.52</v>
      </c>
      <c r="N27" s="335">
        <f>K27*F27</f>
        <v>9030.0923999999995</v>
      </c>
      <c r="O27" s="154">
        <f t="shared" si="9"/>
        <v>0</v>
      </c>
      <c r="P27" s="156">
        <f t="shared" si="8"/>
        <v>9030.0923999999995</v>
      </c>
      <c r="Q27" s="154">
        <f t="shared" si="10"/>
        <v>1009.2579000000005</v>
      </c>
      <c r="R27" s="119">
        <f>N27-'BM 06'!P27</f>
        <v>0</v>
      </c>
    </row>
    <row r="28" spans="1:18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SUM(I29:I39)</f>
        <v>81248.569700000007</v>
      </c>
      <c r="J28" s="158">
        <f>SUM(J29:J39)</f>
        <v>101776.82369999999</v>
      </c>
      <c r="K28" s="319"/>
      <c r="L28" s="149"/>
      <c r="M28" s="363"/>
      <c r="N28" s="328">
        <f>SUM(N29:N39)</f>
        <v>93966.562247000009</v>
      </c>
      <c r="O28" s="143">
        <f>SUM(O29:O39)</f>
        <v>3288.9443999999999</v>
      </c>
      <c r="P28" s="143">
        <f>SUM(P29:P39)</f>
        <v>97255.506647000002</v>
      </c>
      <c r="Q28" s="160">
        <f>SUM(Q29:Q38)</f>
        <v>4521.3170529999916</v>
      </c>
    </row>
    <row r="29" spans="1:18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1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06'!M29</f>
        <v>200.52</v>
      </c>
      <c r="L29" s="150">
        <f>'Memória 03'!J188</f>
        <v>0</v>
      </c>
      <c r="M29" s="310">
        <f t="shared" ref="M29:M39" si="12">L29+K29</f>
        <v>200.52</v>
      </c>
      <c r="N29" s="319">
        <f>'BM 06'!P29</f>
        <v>9967.8492000000006</v>
      </c>
      <c r="O29" s="149">
        <f t="shared" si="9"/>
        <v>0</v>
      </c>
      <c r="P29" s="151">
        <f t="shared" si="8"/>
        <v>9967.8492000000006</v>
      </c>
      <c r="Q29" s="149">
        <f t="shared" ref="Q29:Q65" si="13">J29-P29</f>
        <v>0</v>
      </c>
      <c r="R29" s="119">
        <f>N29-'BM 06'!P29</f>
        <v>0</v>
      </c>
    </row>
    <row r="30" spans="1:18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1"/>
        <v>15.23</v>
      </c>
      <c r="G30" s="127" t="s">
        <v>77</v>
      </c>
      <c r="H30" s="127" t="s">
        <v>34</v>
      </c>
      <c r="I30" s="147">
        <f t="shared" ref="I30:I38" si="14">E30*D30</f>
        <v>1315.577</v>
      </c>
      <c r="J30" s="148">
        <f t="shared" ref="J30:J38" si="15">F30*D30</f>
        <v>1646.3630000000001</v>
      </c>
      <c r="K30" s="319">
        <f>'BM 06'!M30</f>
        <v>108.1</v>
      </c>
      <c r="L30" s="150">
        <f>'Memória 03'!J199</f>
        <v>0</v>
      </c>
      <c r="M30" s="310">
        <f t="shared" si="12"/>
        <v>108.1</v>
      </c>
      <c r="N30" s="319">
        <f>'BM 06'!P30</f>
        <v>1646.3630000000001</v>
      </c>
      <c r="O30" s="149">
        <f t="shared" si="9"/>
        <v>0</v>
      </c>
      <c r="P30" s="151">
        <f t="shared" si="8"/>
        <v>1646.3630000000001</v>
      </c>
      <c r="Q30" s="149">
        <f t="shared" si="13"/>
        <v>0</v>
      </c>
      <c r="R30" s="119">
        <f>N30-'BM 06'!P30</f>
        <v>0</v>
      </c>
    </row>
    <row r="31" spans="1:18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1"/>
        <v>16.420000000000002</v>
      </c>
      <c r="G31" s="127" t="s">
        <v>80</v>
      </c>
      <c r="H31" s="127" t="s">
        <v>34</v>
      </c>
      <c r="I31" s="147">
        <f t="shared" si="14"/>
        <v>4138.0479999999998</v>
      </c>
      <c r="J31" s="148">
        <f t="shared" si="15"/>
        <v>5178.8680000000004</v>
      </c>
      <c r="K31" s="319">
        <f>'BM 06'!M31</f>
        <v>286.3</v>
      </c>
      <c r="L31" s="150">
        <f>'Memória 03'!J211</f>
        <v>0</v>
      </c>
      <c r="M31" s="310">
        <f t="shared" si="12"/>
        <v>286.3</v>
      </c>
      <c r="N31" s="319">
        <f>'BM 06'!P31</f>
        <v>4701.0460000000003</v>
      </c>
      <c r="O31" s="149">
        <f t="shared" si="9"/>
        <v>0</v>
      </c>
      <c r="P31" s="151">
        <f t="shared" si="8"/>
        <v>4701.0460000000003</v>
      </c>
      <c r="Q31" s="149">
        <f t="shared" si="13"/>
        <v>477.82200000000012</v>
      </c>
      <c r="R31" s="119">
        <f>N31-'BM 06'!P31</f>
        <v>0</v>
      </c>
    </row>
    <row r="32" spans="1:18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1"/>
        <v>14.9</v>
      </c>
      <c r="G32" s="127" t="s">
        <v>83</v>
      </c>
      <c r="H32" s="127" t="s">
        <v>34</v>
      </c>
      <c r="I32" s="147">
        <f t="shared" si="14"/>
        <v>5951.1900000000005</v>
      </c>
      <c r="J32" s="148">
        <f t="shared" si="15"/>
        <v>7451.4900000000007</v>
      </c>
      <c r="K32" s="319">
        <f>'BM 06'!M32</f>
        <v>442</v>
      </c>
      <c r="L32" s="150">
        <f>'Memória 03'!J224</f>
        <v>0</v>
      </c>
      <c r="M32" s="310">
        <f t="shared" si="12"/>
        <v>442</v>
      </c>
      <c r="N32" s="319">
        <f>'BM 06'!P32</f>
        <v>6585.8</v>
      </c>
      <c r="O32" s="149">
        <f t="shared" si="9"/>
        <v>0</v>
      </c>
      <c r="P32" s="151">
        <f t="shared" si="8"/>
        <v>6585.8</v>
      </c>
      <c r="Q32" s="149">
        <f t="shared" si="13"/>
        <v>865.69000000000051</v>
      </c>
      <c r="R32" s="119">
        <f>N32-'BM 06'!P32</f>
        <v>0</v>
      </c>
    </row>
    <row r="33" spans="1:18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1"/>
        <v>12.52</v>
      </c>
      <c r="G33" s="127" t="s">
        <v>86</v>
      </c>
      <c r="H33" s="127" t="s">
        <v>34</v>
      </c>
      <c r="I33" s="147">
        <f t="shared" si="14"/>
        <v>7101</v>
      </c>
      <c r="J33" s="148">
        <f t="shared" si="15"/>
        <v>8890.4519999999993</v>
      </c>
      <c r="K33" s="319">
        <f>'BM 06'!M33</f>
        <v>710.1</v>
      </c>
      <c r="L33" s="150">
        <f>'Memória 03'!J236</f>
        <v>0</v>
      </c>
      <c r="M33" s="310">
        <f t="shared" si="12"/>
        <v>710.1</v>
      </c>
      <c r="N33" s="319">
        <f>'BM 06'!P33</f>
        <v>8890.4519999999993</v>
      </c>
      <c r="O33" s="149">
        <f t="shared" si="9"/>
        <v>0</v>
      </c>
      <c r="P33" s="151">
        <f t="shared" si="8"/>
        <v>8890.4519999999993</v>
      </c>
      <c r="Q33" s="149">
        <f t="shared" si="13"/>
        <v>0</v>
      </c>
      <c r="R33" s="119">
        <f>N33-'BM 06'!P33</f>
        <v>0</v>
      </c>
    </row>
    <row r="34" spans="1:18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1"/>
        <v>46.59</v>
      </c>
      <c r="G34" s="127" t="s">
        <v>89</v>
      </c>
      <c r="H34" s="127" t="s">
        <v>34</v>
      </c>
      <c r="I34" s="147">
        <f t="shared" si="14"/>
        <v>4537.7595000000001</v>
      </c>
      <c r="J34" s="148">
        <f t="shared" si="15"/>
        <v>5681.6505000000006</v>
      </c>
      <c r="K34" s="319">
        <f>'BM 06'!M34</f>
        <v>100.17</v>
      </c>
      <c r="L34" s="150">
        <f>'Memória 03'!J246</f>
        <v>0</v>
      </c>
      <c r="M34" s="310">
        <f t="shared" si="12"/>
        <v>100.17</v>
      </c>
      <c r="N34" s="319">
        <f>'BM 06'!P34</f>
        <v>4666.9203000000007</v>
      </c>
      <c r="O34" s="149">
        <f t="shared" si="9"/>
        <v>0</v>
      </c>
      <c r="P34" s="151">
        <f t="shared" si="8"/>
        <v>4666.9203000000007</v>
      </c>
      <c r="Q34" s="149">
        <f t="shared" si="13"/>
        <v>1014.7302</v>
      </c>
      <c r="R34" s="119">
        <f>N34-'BM 06'!P34</f>
        <v>0</v>
      </c>
    </row>
    <row r="35" spans="1:18" ht="51.75" customHeight="1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1"/>
        <v>15.13</v>
      </c>
      <c r="G35" s="127" t="s">
        <v>92</v>
      </c>
      <c r="H35" s="127" t="s">
        <v>34</v>
      </c>
      <c r="I35" s="147">
        <f t="shared" si="14"/>
        <v>12858.923999999999</v>
      </c>
      <c r="J35" s="148">
        <f t="shared" si="15"/>
        <v>16092.268</v>
      </c>
      <c r="K35" s="319">
        <f>'BM 06'!M35</f>
        <v>1063.5999999999999</v>
      </c>
      <c r="L35" s="150">
        <v>0</v>
      </c>
      <c r="M35" s="310">
        <f t="shared" si="12"/>
        <v>1063.5999999999999</v>
      </c>
      <c r="N35" s="319">
        <f>'BM 06'!P35</f>
        <v>16092.268</v>
      </c>
      <c r="O35" s="149">
        <f t="shared" si="9"/>
        <v>0</v>
      </c>
      <c r="P35" s="151">
        <f t="shared" si="8"/>
        <v>16092.268</v>
      </c>
      <c r="Q35" s="149">
        <f t="shared" si="13"/>
        <v>0</v>
      </c>
      <c r="R35" s="119">
        <f>N35-'BM 06'!P35</f>
        <v>0</v>
      </c>
    </row>
    <row r="36" spans="1:18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1"/>
        <v>28.56</v>
      </c>
      <c r="G36" s="127" t="s">
        <v>95</v>
      </c>
      <c r="H36" s="127" t="s">
        <v>34</v>
      </c>
      <c r="I36" s="147">
        <f t="shared" si="14"/>
        <v>8438.7875999999997</v>
      </c>
      <c r="J36" s="148">
        <f t="shared" si="15"/>
        <v>10566.057599999998</v>
      </c>
      <c r="K36" s="319">
        <f>'BM 06'!M36</f>
        <v>369.96185000000003</v>
      </c>
      <c r="L36" s="150">
        <v>0</v>
      </c>
      <c r="M36" s="310">
        <f t="shared" si="12"/>
        <v>369.96185000000003</v>
      </c>
      <c r="N36" s="319">
        <f>'BM 06'!P36</f>
        <v>10566.110436000001</v>
      </c>
      <c r="O36" s="149">
        <f t="shared" si="9"/>
        <v>0</v>
      </c>
      <c r="P36" s="151">
        <f t="shared" si="8"/>
        <v>10566.110436000001</v>
      </c>
      <c r="Q36" s="149">
        <f t="shared" si="13"/>
        <v>-5.2836000002571382E-2</v>
      </c>
      <c r="R36" s="119">
        <f>N36-'BM 06'!P36</f>
        <v>0</v>
      </c>
    </row>
    <row r="37" spans="1:18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1"/>
        <v>501.85</v>
      </c>
      <c r="G37" s="127" t="s">
        <v>98</v>
      </c>
      <c r="H37" s="127" t="s">
        <v>34</v>
      </c>
      <c r="I37" s="147">
        <f t="shared" si="14"/>
        <v>24631.9388</v>
      </c>
      <c r="J37" s="148">
        <f t="shared" si="15"/>
        <v>30843.701000000001</v>
      </c>
      <c r="K37" s="319">
        <f>'BM 06'!M37</f>
        <v>61.471999998999998</v>
      </c>
      <c r="L37" s="150">
        <v>0</v>
      </c>
      <c r="M37" s="310">
        <f t="shared" si="12"/>
        <v>61.471999998999998</v>
      </c>
      <c r="N37" s="319">
        <f>'BM 06'!P37</f>
        <v>30849.753311000008</v>
      </c>
      <c r="O37" s="149">
        <f t="shared" si="9"/>
        <v>0</v>
      </c>
      <c r="P37" s="151">
        <f t="shared" si="8"/>
        <v>30849.753311000008</v>
      </c>
      <c r="Q37" s="149">
        <f t="shared" si="13"/>
        <v>-6.0523110000067391</v>
      </c>
      <c r="R37" s="119">
        <f>N37-'BM 06'!P37</f>
        <v>0</v>
      </c>
    </row>
    <row r="38" spans="1:18" s="261" customFormat="1" ht="52.5" customHeight="1">
      <c r="A38" s="125" t="s">
        <v>358</v>
      </c>
      <c r="B38" s="293" t="s">
        <v>359</v>
      </c>
      <c r="C38" s="294" t="s">
        <v>43</v>
      </c>
      <c r="D38" s="295">
        <v>13</v>
      </c>
      <c r="E38" s="296">
        <v>133.26</v>
      </c>
      <c r="F38" s="296">
        <f t="shared" si="11"/>
        <v>166.86</v>
      </c>
      <c r="G38" s="294" t="s">
        <v>98</v>
      </c>
      <c r="H38" s="294" t="s">
        <v>34</v>
      </c>
      <c r="I38" s="297">
        <f t="shared" si="14"/>
        <v>1732.3799999999999</v>
      </c>
      <c r="J38" s="298">
        <f t="shared" si="15"/>
        <v>2169.1800000000003</v>
      </c>
      <c r="K38" s="319">
        <f>'BM 06'!M38</f>
        <v>0</v>
      </c>
      <c r="L38" s="300">
        <v>0</v>
      </c>
      <c r="M38" s="310">
        <f t="shared" si="12"/>
        <v>0</v>
      </c>
      <c r="N38" s="319">
        <f>'BM 06'!P38</f>
        <v>0</v>
      </c>
      <c r="O38" s="299">
        <v>0</v>
      </c>
      <c r="P38" s="301">
        <f t="shared" si="8"/>
        <v>0</v>
      </c>
      <c r="Q38" s="299">
        <f t="shared" si="13"/>
        <v>2169.1800000000003</v>
      </c>
      <c r="R38" s="119">
        <f>N38-'BM 06'!P38</f>
        <v>0</v>
      </c>
    </row>
    <row r="39" spans="1:18" s="305" customFormat="1" ht="52.8">
      <c r="A39" s="125" t="s">
        <v>430</v>
      </c>
      <c r="B39" s="293" t="s">
        <v>431</v>
      </c>
      <c r="C39" s="294" t="s">
        <v>43</v>
      </c>
      <c r="D39" s="295">
        <v>369.96</v>
      </c>
      <c r="E39" s="296">
        <v>6.98</v>
      </c>
      <c r="F39" s="296">
        <v>8.89</v>
      </c>
      <c r="G39" s="294" t="s">
        <v>98</v>
      </c>
      <c r="H39" s="294" t="s">
        <v>34</v>
      </c>
      <c r="I39" s="297">
        <f t="shared" ref="I39" si="16">E39*D39</f>
        <v>2582.3208</v>
      </c>
      <c r="J39" s="298">
        <f t="shared" ref="J39" si="17">F39*D39</f>
        <v>3288.9443999999999</v>
      </c>
      <c r="K39" s="319">
        <f>'BM 06'!M39</f>
        <v>0</v>
      </c>
      <c r="L39" s="303">
        <f>'Memória 07'!J291</f>
        <v>369.96</v>
      </c>
      <c r="M39" s="310">
        <f t="shared" si="12"/>
        <v>369.96</v>
      </c>
      <c r="N39" s="319">
        <v>0</v>
      </c>
      <c r="O39" s="299">
        <f t="shared" ref="O39:O41" si="18">L39*F39</f>
        <v>3288.9443999999999</v>
      </c>
      <c r="P39" s="304">
        <f t="shared" ref="P39" si="19">O39+N39</f>
        <v>3288.9443999999999</v>
      </c>
      <c r="Q39" s="302">
        <f t="shared" ref="Q39" si="20">J39-P39</f>
        <v>0</v>
      </c>
      <c r="R39" s="119"/>
    </row>
    <row r="40" spans="1:18">
      <c r="A40" s="133" t="s">
        <v>99</v>
      </c>
      <c r="B40" s="683" t="s">
        <v>100</v>
      </c>
      <c r="C40" s="684"/>
      <c r="D40" s="684"/>
      <c r="E40" s="684"/>
      <c r="F40" s="684"/>
      <c r="G40" s="685"/>
      <c r="H40" s="134"/>
      <c r="I40" s="157">
        <f>SUM(I41:I41)</f>
        <v>58382.1</v>
      </c>
      <c r="J40" s="158">
        <f>SUM(J41:J41)</f>
        <v>73102.729500000001</v>
      </c>
      <c r="K40" s="319"/>
      <c r="L40" s="149"/>
      <c r="M40" s="363"/>
      <c r="N40" s="328">
        <f>SUM(N41:N41)</f>
        <v>55325.030599999998</v>
      </c>
      <c r="O40" s="143">
        <f>SUM(O41:O41)</f>
        <v>0</v>
      </c>
      <c r="P40" s="143">
        <f>SUM(P41:P41)</f>
        <v>55325.030599999998</v>
      </c>
      <c r="Q40" s="160">
        <f>SUM(Q41:Q41)</f>
        <v>17777.698900000003</v>
      </c>
    </row>
    <row r="41" spans="1:18" s="261" customFormat="1" ht="52.8">
      <c r="A41" s="125" t="s">
        <v>101</v>
      </c>
      <c r="B41" s="293" t="s">
        <v>102</v>
      </c>
      <c r="C41" s="294" t="s">
        <v>43</v>
      </c>
      <c r="D41" s="294">
        <f>745.31+88.72</f>
        <v>834.03</v>
      </c>
      <c r="E41" s="296">
        <v>70</v>
      </c>
      <c r="F41" s="296">
        <f t="shared" ref="F41" si="21">TRUNC(E41*1.2522,2)</f>
        <v>87.65</v>
      </c>
      <c r="G41" s="294" t="s">
        <v>103</v>
      </c>
      <c r="H41" s="294" t="s">
        <v>34</v>
      </c>
      <c r="I41" s="297">
        <f>E41*D41</f>
        <v>58382.1</v>
      </c>
      <c r="J41" s="298">
        <f>F41*D41</f>
        <v>73102.729500000001</v>
      </c>
      <c r="K41" s="336">
        <f>'BM 06'!M40</f>
        <v>631.20399999999995</v>
      </c>
      <c r="L41" s="300">
        <v>0</v>
      </c>
      <c r="M41" s="310">
        <f>L41+K41</f>
        <v>631.20399999999995</v>
      </c>
      <c r="N41" s="336">
        <f>'BM 06'!P40</f>
        <v>55325.030599999998</v>
      </c>
      <c r="O41" s="299">
        <f t="shared" si="18"/>
        <v>0</v>
      </c>
      <c r="P41" s="301">
        <f>O41+N41</f>
        <v>55325.030599999998</v>
      </c>
      <c r="Q41" s="299">
        <f t="shared" si="13"/>
        <v>17777.698900000003</v>
      </c>
      <c r="R41" s="119">
        <f>N41-'BM 06'!P40</f>
        <v>0</v>
      </c>
    </row>
    <row r="42" spans="1:18">
      <c r="A42" s="133" t="s">
        <v>104</v>
      </c>
      <c r="B42" s="683" t="s">
        <v>105</v>
      </c>
      <c r="C42" s="684"/>
      <c r="D42" s="684"/>
      <c r="E42" s="684"/>
      <c r="F42" s="684"/>
      <c r="G42" s="685"/>
      <c r="H42" s="134"/>
      <c r="I42" s="157">
        <f>SUM(I43:I58)</f>
        <v>244982.28439999997</v>
      </c>
      <c r="J42" s="158">
        <f>SUM(J43:J58)</f>
        <v>307603.97960000002</v>
      </c>
      <c r="K42" s="319"/>
      <c r="L42" s="149"/>
      <c r="M42" s="363"/>
      <c r="N42" s="328">
        <f>SUM(N43:N58)</f>
        <v>172798.76111000002</v>
      </c>
      <c r="O42" s="143">
        <f>SUM(O43:O58)</f>
        <v>40903.42</v>
      </c>
      <c r="P42" s="143">
        <f>SUM(P43:P58)</f>
        <v>213702.18111</v>
      </c>
      <c r="Q42" s="160">
        <f>SUM(Q43:Q58)</f>
        <v>93901.798489999972</v>
      </c>
    </row>
    <row r="43" spans="1:18" ht="52.8">
      <c r="A43" s="125" t="s">
        <v>106</v>
      </c>
      <c r="B43" s="126" t="s">
        <v>107</v>
      </c>
      <c r="C43" s="127" t="s">
        <v>43</v>
      </c>
      <c r="D43" s="136">
        <v>1490.62</v>
      </c>
      <c r="E43" s="136">
        <v>6.14</v>
      </c>
      <c r="F43" s="136">
        <f t="shared" ref="F43:F55" si="22">TRUNC(E43*1.2522,2)</f>
        <v>7.68</v>
      </c>
      <c r="G43" s="127" t="s">
        <v>108</v>
      </c>
      <c r="H43" s="127" t="s">
        <v>34</v>
      </c>
      <c r="I43" s="147">
        <f>E43*D43</f>
        <v>9152.4067999999988</v>
      </c>
      <c r="J43" s="148">
        <f>D43*F43</f>
        <v>11447.961599999999</v>
      </c>
      <c r="K43" s="319">
        <f>'BM 06'!M42</f>
        <v>1490.62</v>
      </c>
      <c r="L43" s="150">
        <v>0</v>
      </c>
      <c r="M43" s="310">
        <f>L43+K43</f>
        <v>1490.62</v>
      </c>
      <c r="N43" s="319">
        <f>'BM 06'!P42</f>
        <v>11447.961599999999</v>
      </c>
      <c r="O43" s="149">
        <f>L43*F43</f>
        <v>0</v>
      </c>
      <c r="P43" s="151">
        <f>O43+N43</f>
        <v>11447.961599999999</v>
      </c>
      <c r="Q43" s="149">
        <f t="shared" si="13"/>
        <v>0</v>
      </c>
      <c r="R43" s="119">
        <f>N43-'BM 06'!P42</f>
        <v>0</v>
      </c>
    </row>
    <row r="44" spans="1:18" s="261" customFormat="1" ht="52.8">
      <c r="A44" s="125" t="s">
        <v>109</v>
      </c>
      <c r="B44" s="293" t="s">
        <v>110</v>
      </c>
      <c r="C44" s="294" t="s">
        <v>43</v>
      </c>
      <c r="D44" s="296">
        <f>1490.62+435.04</f>
        <v>1925.6599999999999</v>
      </c>
      <c r="E44" s="296">
        <v>25.77</v>
      </c>
      <c r="F44" s="296">
        <f t="shared" si="22"/>
        <v>32.26</v>
      </c>
      <c r="G44" s="294" t="s">
        <v>111</v>
      </c>
      <c r="H44" s="294" t="s">
        <v>34</v>
      </c>
      <c r="I44" s="297">
        <f t="shared" ref="I44:I58" si="23">E44*D44</f>
        <v>49624.258199999997</v>
      </c>
      <c r="J44" s="298">
        <f t="shared" ref="J44:J58" si="24">D44*F44</f>
        <v>62121.79159999999</v>
      </c>
      <c r="K44" s="319">
        <f>'BM 06'!M43</f>
        <v>1769.4460000000004</v>
      </c>
      <c r="L44" s="300">
        <v>0</v>
      </c>
      <c r="M44" s="310">
        <f t="shared" ref="M44:M107" si="25">L44+K44</f>
        <v>1769.4460000000004</v>
      </c>
      <c r="N44" s="319">
        <f>'BM 06'!P43</f>
        <v>57082.32796000001</v>
      </c>
      <c r="O44" s="299">
        <f t="shared" ref="O44:O58" si="26">L44*F44</f>
        <v>0</v>
      </c>
      <c r="P44" s="301">
        <f>O44+N44</f>
        <v>57082.32796000001</v>
      </c>
      <c r="Q44" s="299">
        <f t="shared" si="13"/>
        <v>5039.4636399999799</v>
      </c>
      <c r="R44" s="119">
        <f>N44-'BM 06'!P43</f>
        <v>0</v>
      </c>
    </row>
    <row r="45" spans="1:18" ht="26.4">
      <c r="A45" s="125" t="s">
        <v>112</v>
      </c>
      <c r="B45" s="126" t="s">
        <v>113</v>
      </c>
      <c r="C45" s="127" t="s">
        <v>43</v>
      </c>
      <c r="D45" s="136">
        <v>1385.76</v>
      </c>
      <c r="E45" s="136">
        <v>60</v>
      </c>
      <c r="F45" s="136">
        <f t="shared" si="22"/>
        <v>75.13</v>
      </c>
      <c r="G45" s="127">
        <v>4</v>
      </c>
      <c r="H45" s="127" t="s">
        <v>29</v>
      </c>
      <c r="I45" s="147">
        <f t="shared" si="23"/>
        <v>83145.600000000006</v>
      </c>
      <c r="J45" s="148">
        <f t="shared" si="24"/>
        <v>104112.1488</v>
      </c>
      <c r="K45" s="319">
        <f>'BM 06'!M44</f>
        <v>1017.0150000000001</v>
      </c>
      <c r="L45" s="150">
        <v>0</v>
      </c>
      <c r="M45" s="310">
        <f t="shared" si="25"/>
        <v>1017.0150000000001</v>
      </c>
      <c r="N45" s="319">
        <f>'BM 06'!P44</f>
        <v>76408.336949999997</v>
      </c>
      <c r="O45" s="149">
        <f t="shared" si="26"/>
        <v>0</v>
      </c>
      <c r="P45" s="151">
        <f t="shared" ref="P45:P58" si="27">O45+N45</f>
        <v>76408.336949999997</v>
      </c>
      <c r="Q45" s="149">
        <f t="shared" si="13"/>
        <v>27703.811849999998</v>
      </c>
      <c r="R45" s="119">
        <f>N45-'BM 06'!P44</f>
        <v>0</v>
      </c>
    </row>
    <row r="46" spans="1:18" ht="66">
      <c r="A46" s="125" t="s">
        <v>114</v>
      </c>
      <c r="B46" s="126" t="s">
        <v>115</v>
      </c>
      <c r="C46" s="127" t="s">
        <v>43</v>
      </c>
      <c r="D46" s="136">
        <v>100.19</v>
      </c>
      <c r="E46" s="136">
        <v>40.020000000000003</v>
      </c>
      <c r="F46" s="136">
        <f t="shared" si="22"/>
        <v>50.11</v>
      </c>
      <c r="G46" s="127" t="s">
        <v>116</v>
      </c>
      <c r="H46" s="127" t="s">
        <v>34</v>
      </c>
      <c r="I46" s="147">
        <f t="shared" si="23"/>
        <v>4009.6038000000003</v>
      </c>
      <c r="J46" s="148">
        <f t="shared" si="24"/>
        <v>5020.5208999999995</v>
      </c>
      <c r="K46" s="319">
        <f>'BM 06'!M45</f>
        <v>95.81</v>
      </c>
      <c r="L46" s="150">
        <v>0</v>
      </c>
      <c r="M46" s="310">
        <f t="shared" si="25"/>
        <v>95.81</v>
      </c>
      <c r="N46" s="319">
        <f>'BM 06'!P45</f>
        <v>4801.0391</v>
      </c>
      <c r="O46" s="149">
        <f t="shared" si="26"/>
        <v>0</v>
      </c>
      <c r="P46" s="151">
        <f t="shared" si="27"/>
        <v>4801.0391</v>
      </c>
      <c r="Q46" s="149">
        <f t="shared" si="13"/>
        <v>219.48179999999957</v>
      </c>
      <c r="R46" s="119">
        <f>N46-'BM 06'!P45</f>
        <v>0</v>
      </c>
    </row>
    <row r="47" spans="1:18" ht="26.4">
      <c r="A47" s="125" t="s">
        <v>117</v>
      </c>
      <c r="B47" s="126" t="s">
        <v>118</v>
      </c>
      <c r="C47" s="127" t="s">
        <v>43</v>
      </c>
      <c r="D47" s="136">
        <v>489.33</v>
      </c>
      <c r="E47" s="136">
        <v>9.4</v>
      </c>
      <c r="F47" s="136">
        <f t="shared" si="22"/>
        <v>11.77</v>
      </c>
      <c r="G47" s="127" t="s">
        <v>119</v>
      </c>
      <c r="H47" s="127" t="s">
        <v>34</v>
      </c>
      <c r="I47" s="147">
        <f t="shared" si="23"/>
        <v>4599.7020000000002</v>
      </c>
      <c r="J47" s="148">
        <f t="shared" si="24"/>
        <v>5759.4141</v>
      </c>
      <c r="K47" s="319">
        <f>'BM 06'!M46</f>
        <v>0</v>
      </c>
      <c r="L47" s="150">
        <v>0</v>
      </c>
      <c r="M47" s="310">
        <f t="shared" si="25"/>
        <v>0</v>
      </c>
      <c r="N47" s="319">
        <f>'BM 06'!P46</f>
        <v>0</v>
      </c>
      <c r="O47" s="149">
        <f t="shared" si="26"/>
        <v>0</v>
      </c>
      <c r="P47" s="151">
        <f t="shared" si="27"/>
        <v>0</v>
      </c>
      <c r="Q47" s="149">
        <f t="shared" si="13"/>
        <v>5759.4141</v>
      </c>
      <c r="R47" s="119">
        <f>N47-'BM 06'!P46</f>
        <v>0</v>
      </c>
    </row>
    <row r="48" spans="1:18" ht="39.6">
      <c r="A48" s="125" t="s">
        <v>120</v>
      </c>
      <c r="B48" s="126" t="s">
        <v>121</v>
      </c>
      <c r="C48" s="127" t="s">
        <v>43</v>
      </c>
      <c r="D48" s="136">
        <v>574.91999999999996</v>
      </c>
      <c r="E48" s="136">
        <v>2.06</v>
      </c>
      <c r="F48" s="136">
        <f t="shared" si="22"/>
        <v>2.57</v>
      </c>
      <c r="G48" s="127" t="s">
        <v>122</v>
      </c>
      <c r="H48" s="127" t="s">
        <v>34</v>
      </c>
      <c r="I48" s="147">
        <f t="shared" si="23"/>
        <v>1184.3352</v>
      </c>
      <c r="J48" s="148">
        <f t="shared" si="24"/>
        <v>1477.5443999999998</v>
      </c>
      <c r="K48" s="319">
        <f>'BM 06'!M47</f>
        <v>0</v>
      </c>
      <c r="L48" s="150">
        <v>0</v>
      </c>
      <c r="M48" s="310">
        <f t="shared" si="25"/>
        <v>0</v>
      </c>
      <c r="N48" s="319">
        <f>'BM 06'!P47</f>
        <v>0</v>
      </c>
      <c r="O48" s="149">
        <f t="shared" si="26"/>
        <v>0</v>
      </c>
      <c r="P48" s="151">
        <f t="shared" si="27"/>
        <v>0</v>
      </c>
      <c r="Q48" s="149">
        <f t="shared" si="13"/>
        <v>1477.5443999999998</v>
      </c>
      <c r="R48" s="119">
        <f>N48-'BM 06'!P47</f>
        <v>0</v>
      </c>
    </row>
    <row r="49" spans="1:18" ht="26.4">
      <c r="A49" s="125" t="s">
        <v>123</v>
      </c>
      <c r="B49" s="126" t="s">
        <v>124</v>
      </c>
      <c r="C49" s="127" t="s">
        <v>43</v>
      </c>
      <c r="D49" s="136">
        <v>574.91999999999996</v>
      </c>
      <c r="E49" s="136">
        <v>10.4</v>
      </c>
      <c r="F49" s="136">
        <f t="shared" si="22"/>
        <v>13.02</v>
      </c>
      <c r="G49" s="127" t="s">
        <v>125</v>
      </c>
      <c r="H49" s="127" t="s">
        <v>34</v>
      </c>
      <c r="I49" s="147">
        <f t="shared" si="23"/>
        <v>5979.1679999999997</v>
      </c>
      <c r="J49" s="148">
        <f t="shared" si="24"/>
        <v>7485.4583999999995</v>
      </c>
      <c r="K49" s="319">
        <f>'BM 06'!M48</f>
        <v>0</v>
      </c>
      <c r="L49" s="150">
        <v>0</v>
      </c>
      <c r="M49" s="310">
        <f t="shared" si="25"/>
        <v>0</v>
      </c>
      <c r="N49" s="319">
        <f>'BM 06'!P48</f>
        <v>0</v>
      </c>
      <c r="O49" s="149">
        <f t="shared" si="26"/>
        <v>0</v>
      </c>
      <c r="P49" s="151">
        <f t="shared" si="27"/>
        <v>0</v>
      </c>
      <c r="Q49" s="149">
        <f t="shared" si="13"/>
        <v>7485.4583999999995</v>
      </c>
      <c r="R49" s="119">
        <f>N49-'BM 06'!P48</f>
        <v>0</v>
      </c>
    </row>
    <row r="50" spans="1:18" ht="26.4">
      <c r="A50" s="125" t="s">
        <v>126</v>
      </c>
      <c r="B50" s="126" t="s">
        <v>127</v>
      </c>
      <c r="C50" s="127" t="s">
        <v>43</v>
      </c>
      <c r="D50" s="136">
        <v>405</v>
      </c>
      <c r="E50" s="136">
        <v>27.13</v>
      </c>
      <c r="F50" s="136">
        <f t="shared" si="22"/>
        <v>33.97</v>
      </c>
      <c r="G50" s="127" t="s">
        <v>128</v>
      </c>
      <c r="H50" s="127" t="s">
        <v>34</v>
      </c>
      <c r="I50" s="147">
        <f t="shared" si="23"/>
        <v>10987.65</v>
      </c>
      <c r="J50" s="148">
        <f t="shared" si="24"/>
        <v>13757.85</v>
      </c>
      <c r="K50" s="319">
        <f>'BM 06'!M49</f>
        <v>0</v>
      </c>
      <c r="L50" s="150">
        <v>0</v>
      </c>
      <c r="M50" s="310">
        <f t="shared" si="25"/>
        <v>0</v>
      </c>
      <c r="N50" s="319">
        <f>'BM 06'!P49</f>
        <v>0</v>
      </c>
      <c r="O50" s="149">
        <f t="shared" si="26"/>
        <v>0</v>
      </c>
      <c r="P50" s="151">
        <f t="shared" si="27"/>
        <v>0</v>
      </c>
      <c r="Q50" s="149">
        <f t="shared" si="13"/>
        <v>13757.85</v>
      </c>
      <c r="R50" s="119">
        <f>N50-'BM 06'!P49</f>
        <v>0</v>
      </c>
    </row>
    <row r="51" spans="1:18" ht="26.4">
      <c r="A51" s="125" t="s">
        <v>129</v>
      </c>
      <c r="B51" s="126" t="s">
        <v>130</v>
      </c>
      <c r="C51" s="127" t="s">
        <v>43</v>
      </c>
      <c r="D51" s="136">
        <v>405</v>
      </c>
      <c r="E51" s="136">
        <v>2.23</v>
      </c>
      <c r="F51" s="136">
        <f t="shared" si="22"/>
        <v>2.79</v>
      </c>
      <c r="G51" s="127" t="s">
        <v>131</v>
      </c>
      <c r="H51" s="127" t="s">
        <v>34</v>
      </c>
      <c r="I51" s="147">
        <f t="shared" si="23"/>
        <v>903.15</v>
      </c>
      <c r="J51" s="148">
        <f t="shared" si="24"/>
        <v>1129.95</v>
      </c>
      <c r="K51" s="319">
        <f>'BM 06'!M50</f>
        <v>0</v>
      </c>
      <c r="L51" s="150">
        <v>0</v>
      </c>
      <c r="M51" s="310">
        <f t="shared" si="25"/>
        <v>0</v>
      </c>
      <c r="N51" s="319">
        <f>'BM 06'!P50</f>
        <v>0</v>
      </c>
      <c r="O51" s="149">
        <f t="shared" si="26"/>
        <v>0</v>
      </c>
      <c r="P51" s="151">
        <f t="shared" si="27"/>
        <v>0</v>
      </c>
      <c r="Q51" s="149">
        <f t="shared" si="13"/>
        <v>1129.95</v>
      </c>
      <c r="R51" s="119">
        <f>N51-'BM 06'!P50</f>
        <v>0</v>
      </c>
    </row>
    <row r="52" spans="1:18" ht="26.4">
      <c r="A52" s="125" t="s">
        <v>132</v>
      </c>
      <c r="B52" s="126" t="s">
        <v>133</v>
      </c>
      <c r="C52" s="127" t="s">
        <v>43</v>
      </c>
      <c r="D52" s="136">
        <v>405</v>
      </c>
      <c r="E52" s="136">
        <v>11.79</v>
      </c>
      <c r="F52" s="136">
        <f t="shared" si="22"/>
        <v>14.76</v>
      </c>
      <c r="G52" s="127" t="s">
        <v>134</v>
      </c>
      <c r="H52" s="127" t="s">
        <v>34</v>
      </c>
      <c r="I52" s="147">
        <f t="shared" si="23"/>
        <v>4774.95</v>
      </c>
      <c r="J52" s="148">
        <f t="shared" si="24"/>
        <v>5977.8</v>
      </c>
      <c r="K52" s="319">
        <f>'BM 06'!M51</f>
        <v>0</v>
      </c>
      <c r="L52" s="150">
        <v>0</v>
      </c>
      <c r="M52" s="310">
        <f t="shared" si="25"/>
        <v>0</v>
      </c>
      <c r="N52" s="319">
        <f>'BM 06'!P51</f>
        <v>0</v>
      </c>
      <c r="O52" s="149">
        <f t="shared" si="26"/>
        <v>0</v>
      </c>
      <c r="P52" s="151">
        <f t="shared" si="27"/>
        <v>0</v>
      </c>
      <c r="Q52" s="149">
        <f t="shared" si="13"/>
        <v>5977.8</v>
      </c>
      <c r="R52" s="119">
        <f>N52-'BM 06'!P51</f>
        <v>0</v>
      </c>
    </row>
    <row r="53" spans="1:18" ht="75.75" customHeight="1">
      <c r="A53" s="125" t="s">
        <v>135</v>
      </c>
      <c r="B53" s="126" t="s">
        <v>136</v>
      </c>
      <c r="C53" s="127" t="s">
        <v>43</v>
      </c>
      <c r="D53" s="136">
        <v>405</v>
      </c>
      <c r="E53" s="136">
        <v>29.08</v>
      </c>
      <c r="F53" s="136">
        <f t="shared" si="22"/>
        <v>36.409999999999997</v>
      </c>
      <c r="G53" s="127" t="s">
        <v>137</v>
      </c>
      <c r="H53" s="127" t="s">
        <v>34</v>
      </c>
      <c r="I53" s="147">
        <f t="shared" si="23"/>
        <v>11777.4</v>
      </c>
      <c r="J53" s="148">
        <f t="shared" si="24"/>
        <v>14746.05</v>
      </c>
      <c r="K53" s="319">
        <f>'BM 06'!M52</f>
        <v>382.54999999999995</v>
      </c>
      <c r="L53" s="150">
        <v>0</v>
      </c>
      <c r="M53" s="310">
        <f t="shared" si="25"/>
        <v>382.54999999999995</v>
      </c>
      <c r="N53" s="319">
        <f>'BM 06'!P52</f>
        <v>13928.645499999999</v>
      </c>
      <c r="O53" s="149">
        <f t="shared" si="26"/>
        <v>0</v>
      </c>
      <c r="P53" s="151">
        <f t="shared" si="27"/>
        <v>13928.645499999999</v>
      </c>
      <c r="Q53" s="149">
        <f t="shared" si="13"/>
        <v>817.40450000000055</v>
      </c>
      <c r="R53" s="119">
        <f>N53-'BM 06'!P52</f>
        <v>0</v>
      </c>
    </row>
    <row r="54" spans="1:18" ht="26.4">
      <c r="A54" s="125" t="s">
        <v>138</v>
      </c>
      <c r="B54" s="126" t="s">
        <v>139</v>
      </c>
      <c r="C54" s="127" t="s">
        <v>43</v>
      </c>
      <c r="D54" s="136">
        <v>574.91999999999996</v>
      </c>
      <c r="E54" s="136">
        <v>19.12</v>
      </c>
      <c r="F54" s="136">
        <f t="shared" si="22"/>
        <v>23.94</v>
      </c>
      <c r="G54" s="127" t="s">
        <v>140</v>
      </c>
      <c r="H54" s="127" t="s">
        <v>34</v>
      </c>
      <c r="I54" s="147">
        <f t="shared" si="23"/>
        <v>10992.4704</v>
      </c>
      <c r="J54" s="148">
        <f t="shared" si="24"/>
        <v>13763.584800000001</v>
      </c>
      <c r="K54" s="319">
        <f>'BM 06'!M53</f>
        <v>0</v>
      </c>
      <c r="L54" s="150">
        <v>0</v>
      </c>
      <c r="M54" s="310">
        <f t="shared" si="25"/>
        <v>0</v>
      </c>
      <c r="N54" s="319">
        <f>'BM 06'!P53</f>
        <v>0</v>
      </c>
      <c r="O54" s="149">
        <f t="shared" si="26"/>
        <v>0</v>
      </c>
      <c r="P54" s="151">
        <f t="shared" si="27"/>
        <v>0</v>
      </c>
      <c r="Q54" s="149">
        <f t="shared" si="13"/>
        <v>13763.584800000001</v>
      </c>
      <c r="R54" s="119">
        <f>N54-'BM 06'!P53</f>
        <v>0</v>
      </c>
    </row>
    <row r="55" spans="1:18" ht="52.8">
      <c r="A55" s="125" t="s">
        <v>141</v>
      </c>
      <c r="B55" s="126" t="s">
        <v>142</v>
      </c>
      <c r="C55" s="127" t="s">
        <v>43</v>
      </c>
      <c r="D55" s="136">
        <v>92</v>
      </c>
      <c r="E55" s="136">
        <v>69.81</v>
      </c>
      <c r="F55" s="136">
        <f t="shared" si="22"/>
        <v>87.41</v>
      </c>
      <c r="G55" s="127" t="s">
        <v>143</v>
      </c>
      <c r="H55" s="127" t="s">
        <v>34</v>
      </c>
      <c r="I55" s="147">
        <f t="shared" si="23"/>
        <v>6422.52</v>
      </c>
      <c r="J55" s="148">
        <f t="shared" si="24"/>
        <v>8041.7199999999993</v>
      </c>
      <c r="K55" s="319">
        <f>'BM 06'!M54</f>
        <v>0</v>
      </c>
      <c r="L55" s="150">
        <f>'Memória 07'!J525</f>
        <v>92</v>
      </c>
      <c r="M55" s="310">
        <f t="shared" si="25"/>
        <v>92</v>
      </c>
      <c r="N55" s="319">
        <f>'BM 06'!P54</f>
        <v>0</v>
      </c>
      <c r="O55" s="149">
        <f t="shared" si="26"/>
        <v>8041.7199999999993</v>
      </c>
      <c r="P55" s="151">
        <f t="shared" si="27"/>
        <v>8041.7199999999993</v>
      </c>
      <c r="Q55" s="149">
        <f t="shared" si="13"/>
        <v>0</v>
      </c>
      <c r="R55" s="119">
        <f>N55-'BM 06'!P54</f>
        <v>0</v>
      </c>
    </row>
    <row r="56" spans="1:18" s="261" customFormat="1" ht="26.4">
      <c r="A56" s="125" t="s">
        <v>360</v>
      </c>
      <c r="B56" s="293" t="s">
        <v>361</v>
      </c>
      <c r="C56" s="294" t="s">
        <v>43</v>
      </c>
      <c r="D56" s="296">
        <v>405</v>
      </c>
      <c r="E56" s="296">
        <v>18.100000000000001</v>
      </c>
      <c r="F56" s="296">
        <v>23.05</v>
      </c>
      <c r="G56" s="294" t="s">
        <v>137</v>
      </c>
      <c r="H56" s="294" t="s">
        <v>34</v>
      </c>
      <c r="I56" s="297">
        <f t="shared" si="23"/>
        <v>7330.5000000000009</v>
      </c>
      <c r="J56" s="298">
        <f t="shared" si="24"/>
        <v>9335.25</v>
      </c>
      <c r="K56" s="319">
        <f>'BM 06'!M55</f>
        <v>0</v>
      </c>
      <c r="L56" s="300">
        <v>0</v>
      </c>
      <c r="M56" s="310">
        <f t="shared" si="25"/>
        <v>0</v>
      </c>
      <c r="N56" s="319">
        <f>'BM 06'!P55</f>
        <v>0</v>
      </c>
      <c r="O56" s="299">
        <f t="shared" si="26"/>
        <v>0</v>
      </c>
      <c r="P56" s="301">
        <f t="shared" si="27"/>
        <v>0</v>
      </c>
      <c r="Q56" s="299">
        <f t="shared" si="13"/>
        <v>9335.25</v>
      </c>
      <c r="R56" s="119">
        <f>N56-'BM 06'!P55</f>
        <v>0</v>
      </c>
    </row>
    <row r="57" spans="1:18" s="261" customFormat="1" ht="39.6">
      <c r="A57" s="125" t="s">
        <v>362</v>
      </c>
      <c r="B57" s="293" t="s">
        <v>363</v>
      </c>
      <c r="C57" s="294" t="s">
        <v>43</v>
      </c>
      <c r="D57" s="296">
        <v>405</v>
      </c>
      <c r="E57" s="296">
        <v>63.71</v>
      </c>
      <c r="F57" s="296">
        <v>81.14</v>
      </c>
      <c r="G57" s="294" t="s">
        <v>140</v>
      </c>
      <c r="H57" s="294" t="s">
        <v>34</v>
      </c>
      <c r="I57" s="297">
        <f t="shared" si="23"/>
        <v>25802.55</v>
      </c>
      <c r="J57" s="298">
        <f t="shared" si="24"/>
        <v>32861.699999999997</v>
      </c>
      <c r="K57" s="319">
        <f>'BM 06'!M56</f>
        <v>0</v>
      </c>
      <c r="L57" s="300">
        <f>'Memória 07'!J535</f>
        <v>405</v>
      </c>
      <c r="M57" s="310">
        <f t="shared" si="25"/>
        <v>405</v>
      </c>
      <c r="N57" s="319">
        <f>'BM 06'!P56</f>
        <v>0</v>
      </c>
      <c r="O57" s="299">
        <f t="shared" si="26"/>
        <v>32861.699999999997</v>
      </c>
      <c r="P57" s="301">
        <f t="shared" si="27"/>
        <v>32861.699999999997</v>
      </c>
      <c r="Q57" s="299">
        <f t="shared" si="13"/>
        <v>0</v>
      </c>
      <c r="R57" s="119">
        <f>N57-'BM 06'!P56</f>
        <v>0</v>
      </c>
    </row>
    <row r="58" spans="1:18" s="261" customFormat="1" ht="26.4">
      <c r="A58" s="125" t="s">
        <v>364</v>
      </c>
      <c r="B58" s="293" t="s">
        <v>365</v>
      </c>
      <c r="C58" s="294" t="s">
        <v>43</v>
      </c>
      <c r="D58" s="296">
        <v>20.25</v>
      </c>
      <c r="E58" s="296">
        <v>409.68</v>
      </c>
      <c r="F58" s="296">
        <v>521.74</v>
      </c>
      <c r="G58" s="294" t="s">
        <v>143</v>
      </c>
      <c r="H58" s="294" t="s">
        <v>34</v>
      </c>
      <c r="I58" s="297">
        <f t="shared" si="23"/>
        <v>8296.02</v>
      </c>
      <c r="J58" s="298">
        <f t="shared" si="24"/>
        <v>10565.235000000001</v>
      </c>
      <c r="K58" s="319">
        <f>'BM 06'!M57</f>
        <v>17.5</v>
      </c>
      <c r="L58" s="300">
        <v>0</v>
      </c>
      <c r="M58" s="310">
        <f t="shared" si="25"/>
        <v>17.5</v>
      </c>
      <c r="N58" s="319">
        <f>'BM 06'!P57</f>
        <v>9130.4500000000007</v>
      </c>
      <c r="O58" s="299">
        <f t="shared" si="26"/>
        <v>0</v>
      </c>
      <c r="P58" s="301">
        <f t="shared" si="27"/>
        <v>9130.4500000000007</v>
      </c>
      <c r="Q58" s="299">
        <f t="shared" si="13"/>
        <v>1434.7849999999999</v>
      </c>
      <c r="R58" s="119">
        <f>N58-'BM 06'!P57</f>
        <v>0</v>
      </c>
    </row>
    <row r="59" spans="1:18">
      <c r="A59" s="133" t="s">
        <v>144</v>
      </c>
      <c r="B59" s="683" t="s">
        <v>145</v>
      </c>
      <c r="C59" s="684"/>
      <c r="D59" s="684"/>
      <c r="E59" s="684"/>
      <c r="F59" s="684"/>
      <c r="G59" s="685"/>
      <c r="H59" s="135"/>
      <c r="I59" s="157">
        <f>SUM(I60:I65)</f>
        <v>64651.267199999995</v>
      </c>
      <c r="J59" s="158">
        <f>SUM(J60:J65)</f>
        <v>81566.551600000006</v>
      </c>
      <c r="K59" s="319"/>
      <c r="L59" s="150"/>
      <c r="M59" s="363"/>
      <c r="N59" s="328">
        <f>SUM(N60:N65)</f>
        <v>0</v>
      </c>
      <c r="O59" s="143">
        <f>SUM(O60:O65)</f>
        <v>18689.616000000002</v>
      </c>
      <c r="P59" s="143">
        <f>SUM(P60:P65)</f>
        <v>18689.616000000002</v>
      </c>
      <c r="Q59" s="160">
        <f>SUM(Q60:Q65)</f>
        <v>62876.935599999997</v>
      </c>
      <c r="R59" s="119"/>
    </row>
    <row r="60" spans="1:18" ht="39.6">
      <c r="A60" s="125" t="s">
        <v>146</v>
      </c>
      <c r="B60" s="126" t="s">
        <v>147</v>
      </c>
      <c r="C60" s="127" t="s">
        <v>43</v>
      </c>
      <c r="D60" s="128">
        <v>4.8</v>
      </c>
      <c r="E60" s="128">
        <v>663.13</v>
      </c>
      <c r="F60" s="128">
        <f t="shared" ref="F60:F63" si="28">TRUNC(E60*1.2522,2)</f>
        <v>830.37</v>
      </c>
      <c r="G60" s="127" t="s">
        <v>148</v>
      </c>
      <c r="H60" s="127" t="s">
        <v>34</v>
      </c>
      <c r="I60" s="147">
        <f>E60*D60</f>
        <v>3183.0239999999999</v>
      </c>
      <c r="J60" s="148">
        <f>D60*F60</f>
        <v>3985.7759999999998</v>
      </c>
      <c r="K60" s="319">
        <f>'BM 06'!M59</f>
        <v>0</v>
      </c>
      <c r="L60" s="150">
        <v>0</v>
      </c>
      <c r="M60" s="310">
        <f t="shared" si="25"/>
        <v>0</v>
      </c>
      <c r="N60" s="319">
        <f>'BM 06'!P59</f>
        <v>0</v>
      </c>
      <c r="O60" s="149">
        <f t="shared" ref="O60:O65" si="29">L60*F60</f>
        <v>0</v>
      </c>
      <c r="P60" s="151">
        <f t="shared" ref="P60:P65" si="30">O60+N60</f>
        <v>0</v>
      </c>
      <c r="Q60" s="149">
        <f t="shared" si="13"/>
        <v>3985.7759999999998</v>
      </c>
      <c r="R60" s="119">
        <f>N60-'BM 06'!P59</f>
        <v>0</v>
      </c>
    </row>
    <row r="61" spans="1:18" ht="66">
      <c r="A61" s="125" t="s">
        <v>149</v>
      </c>
      <c r="B61" s="126" t="s">
        <v>150</v>
      </c>
      <c r="C61" s="127" t="s">
        <v>151</v>
      </c>
      <c r="D61" s="128">
        <v>8</v>
      </c>
      <c r="E61" s="128">
        <v>669.97</v>
      </c>
      <c r="F61" s="128">
        <f t="shared" si="28"/>
        <v>838.93</v>
      </c>
      <c r="G61" s="127" t="s">
        <v>152</v>
      </c>
      <c r="H61" s="127" t="s">
        <v>34</v>
      </c>
      <c r="I61" s="147">
        <f t="shared" ref="I61:I65" si="31">E61*D61</f>
        <v>5359.76</v>
      </c>
      <c r="J61" s="148">
        <f t="shared" ref="J61:J65" si="32">D61*F61</f>
        <v>6711.44</v>
      </c>
      <c r="K61" s="319">
        <f>'BM 06'!M60</f>
        <v>0</v>
      </c>
      <c r="L61" s="150">
        <v>0</v>
      </c>
      <c r="M61" s="310">
        <f t="shared" si="25"/>
        <v>0</v>
      </c>
      <c r="N61" s="319">
        <f>'BM 06'!P60</f>
        <v>0</v>
      </c>
      <c r="O61" s="149">
        <f t="shared" si="29"/>
        <v>0</v>
      </c>
      <c r="P61" s="151">
        <f t="shared" si="30"/>
        <v>0</v>
      </c>
      <c r="Q61" s="149">
        <f t="shared" si="13"/>
        <v>6711.44</v>
      </c>
      <c r="R61" s="119">
        <f>N61-'BM 06'!P60</f>
        <v>0</v>
      </c>
    </row>
    <row r="62" spans="1:18" ht="66">
      <c r="A62" s="129" t="s">
        <v>153</v>
      </c>
      <c r="B62" s="130" t="s">
        <v>154</v>
      </c>
      <c r="C62" s="131" t="s">
        <v>43</v>
      </c>
      <c r="D62" s="132">
        <v>30.8</v>
      </c>
      <c r="E62" s="132">
        <v>565.36</v>
      </c>
      <c r="F62" s="132">
        <f t="shared" si="28"/>
        <v>707.94</v>
      </c>
      <c r="G62" s="131" t="s">
        <v>155</v>
      </c>
      <c r="H62" s="131" t="s">
        <v>34</v>
      </c>
      <c r="I62" s="152">
        <f t="shared" si="31"/>
        <v>17413.088</v>
      </c>
      <c r="J62" s="153">
        <f t="shared" si="32"/>
        <v>21804.552000000003</v>
      </c>
      <c r="K62" s="319">
        <f>'BM 06'!M61</f>
        <v>0</v>
      </c>
      <c r="L62" s="155">
        <f>'Memória 07'!J557</f>
        <v>26.400000000000002</v>
      </c>
      <c r="M62" s="310">
        <f t="shared" si="25"/>
        <v>26.400000000000002</v>
      </c>
      <c r="N62" s="319">
        <f>'BM 06'!P61</f>
        <v>0</v>
      </c>
      <c r="O62" s="154">
        <f t="shared" si="29"/>
        <v>18689.616000000002</v>
      </c>
      <c r="P62" s="156">
        <f t="shared" si="30"/>
        <v>18689.616000000002</v>
      </c>
      <c r="Q62" s="154">
        <f t="shared" si="13"/>
        <v>3114.9360000000015</v>
      </c>
      <c r="R62" s="119">
        <f>N62-'BM 06'!P61</f>
        <v>0</v>
      </c>
    </row>
    <row r="63" spans="1:18" ht="39.6">
      <c r="A63" s="125" t="s">
        <v>156</v>
      </c>
      <c r="B63" s="126" t="s">
        <v>157</v>
      </c>
      <c r="C63" s="127" t="s">
        <v>43</v>
      </c>
      <c r="D63" s="128">
        <v>21.12</v>
      </c>
      <c r="E63" s="128">
        <v>476.96</v>
      </c>
      <c r="F63" s="128">
        <f t="shared" si="28"/>
        <v>597.24</v>
      </c>
      <c r="G63" s="127" t="s">
        <v>158</v>
      </c>
      <c r="H63" s="127" t="s">
        <v>34</v>
      </c>
      <c r="I63" s="147">
        <f t="shared" si="31"/>
        <v>10073.395200000001</v>
      </c>
      <c r="J63" s="148">
        <f t="shared" si="32"/>
        <v>12613.7088</v>
      </c>
      <c r="K63" s="319">
        <f>'BM 06'!M62</f>
        <v>0</v>
      </c>
      <c r="L63" s="150">
        <v>0</v>
      </c>
      <c r="M63" s="310">
        <f t="shared" si="25"/>
        <v>0</v>
      </c>
      <c r="N63" s="319">
        <f>'BM 06'!P62</f>
        <v>0</v>
      </c>
      <c r="O63" s="149">
        <f t="shared" si="29"/>
        <v>0</v>
      </c>
      <c r="P63" s="151">
        <f t="shared" si="30"/>
        <v>0</v>
      </c>
      <c r="Q63" s="149">
        <f t="shared" si="13"/>
        <v>12613.7088</v>
      </c>
      <c r="R63" s="119">
        <f>N63-'BM 06'!P62</f>
        <v>0</v>
      </c>
    </row>
    <row r="64" spans="1:18" ht="39.6">
      <c r="A64" s="129" t="s">
        <v>366</v>
      </c>
      <c r="B64" s="130" t="s">
        <v>367</v>
      </c>
      <c r="C64" s="131" t="s">
        <v>43</v>
      </c>
      <c r="D64" s="132">
        <v>52.12</v>
      </c>
      <c r="E64" s="132">
        <v>450.44</v>
      </c>
      <c r="F64" s="132">
        <v>573.65</v>
      </c>
      <c r="G64" s="131" t="s">
        <v>155</v>
      </c>
      <c r="H64" s="131" t="s">
        <v>34</v>
      </c>
      <c r="I64" s="152">
        <f t="shared" si="31"/>
        <v>23476.932799999999</v>
      </c>
      <c r="J64" s="153">
        <f t="shared" si="32"/>
        <v>29898.637999999999</v>
      </c>
      <c r="K64" s="319">
        <f>'BM 06'!M63</f>
        <v>0</v>
      </c>
      <c r="L64" s="155">
        <v>0</v>
      </c>
      <c r="M64" s="310">
        <f t="shared" si="25"/>
        <v>0</v>
      </c>
      <c r="N64" s="319">
        <f>'BM 06'!P63</f>
        <v>0</v>
      </c>
      <c r="O64" s="154">
        <f t="shared" si="29"/>
        <v>0</v>
      </c>
      <c r="P64" s="156">
        <f t="shared" si="30"/>
        <v>0</v>
      </c>
      <c r="Q64" s="154">
        <f t="shared" si="13"/>
        <v>29898.637999999999</v>
      </c>
      <c r="R64" s="119">
        <f>N64-'BM 06'!P63</f>
        <v>0</v>
      </c>
    </row>
    <row r="65" spans="1:18" ht="26.4">
      <c r="A65" s="129" t="s">
        <v>368</v>
      </c>
      <c r="B65" s="130" t="s">
        <v>369</v>
      </c>
      <c r="C65" s="131" t="s">
        <v>43</v>
      </c>
      <c r="D65" s="132">
        <v>10.92</v>
      </c>
      <c r="E65" s="132">
        <v>471.16</v>
      </c>
      <c r="F65" s="132">
        <v>600.04</v>
      </c>
      <c r="G65" s="131" t="s">
        <v>158</v>
      </c>
      <c r="H65" s="131" t="s">
        <v>34</v>
      </c>
      <c r="I65" s="152">
        <f t="shared" si="31"/>
        <v>5145.0672000000004</v>
      </c>
      <c r="J65" s="153">
        <f t="shared" si="32"/>
        <v>6552.4367999999995</v>
      </c>
      <c r="K65" s="319">
        <f>'BM 06'!M64</f>
        <v>0</v>
      </c>
      <c r="L65" s="155">
        <v>0</v>
      </c>
      <c r="M65" s="310">
        <f t="shared" si="25"/>
        <v>0</v>
      </c>
      <c r="N65" s="319">
        <f>'BM 06'!P64</f>
        <v>0</v>
      </c>
      <c r="O65" s="154">
        <f t="shared" si="29"/>
        <v>0</v>
      </c>
      <c r="P65" s="156">
        <f t="shared" si="30"/>
        <v>0</v>
      </c>
      <c r="Q65" s="154">
        <f t="shared" si="13"/>
        <v>6552.4367999999995</v>
      </c>
      <c r="R65" s="119">
        <f>N65-'BM 06'!P64</f>
        <v>0</v>
      </c>
    </row>
    <row r="66" spans="1:18">
      <c r="A66" s="133" t="s">
        <v>159</v>
      </c>
      <c r="B66" s="683" t="s">
        <v>160</v>
      </c>
      <c r="C66" s="684"/>
      <c r="D66" s="684"/>
      <c r="E66" s="684"/>
      <c r="F66" s="684"/>
      <c r="G66" s="685"/>
      <c r="H66" s="135"/>
      <c r="I66" s="157">
        <f>SUM(I67:I70)</f>
        <v>5365.96</v>
      </c>
      <c r="J66" s="158">
        <f>SUM(J67:J70)</f>
        <v>6719.2380000000003</v>
      </c>
      <c r="K66" s="319"/>
      <c r="L66" s="150"/>
      <c r="M66" s="363"/>
      <c r="N66" s="328">
        <f>SUM(N67:N70)</f>
        <v>0</v>
      </c>
      <c r="O66" s="143">
        <f>SUM(O67:O70)</f>
        <v>0</v>
      </c>
      <c r="P66" s="143">
        <f>SUM(P67:P70)</f>
        <v>0</v>
      </c>
      <c r="Q66" s="160">
        <f>SUM(Q67:Q70)</f>
        <v>6719.2380000000003</v>
      </c>
    </row>
    <row r="67" spans="1:18" ht="52.8">
      <c r="A67" s="125" t="s">
        <v>161</v>
      </c>
      <c r="B67" s="126" t="s">
        <v>162</v>
      </c>
      <c r="C67" s="127" t="s">
        <v>151</v>
      </c>
      <c r="D67" s="128">
        <v>6</v>
      </c>
      <c r="E67" s="128">
        <v>381.49</v>
      </c>
      <c r="F67" s="128">
        <f t="shared" ref="F67:F70" si="33">TRUNC(E67*1.2522,2)</f>
        <v>477.7</v>
      </c>
      <c r="G67" s="127" t="s">
        <v>163</v>
      </c>
      <c r="H67" s="127" t="s">
        <v>34</v>
      </c>
      <c r="I67" s="147">
        <f>D67*E67</f>
        <v>2288.94</v>
      </c>
      <c r="J67" s="148">
        <f>D67*F67</f>
        <v>2866.2</v>
      </c>
      <c r="K67" s="319">
        <f>'BM 06'!M66</f>
        <v>0</v>
      </c>
      <c r="L67" s="150">
        <v>0</v>
      </c>
      <c r="M67" s="310">
        <f t="shared" si="25"/>
        <v>0</v>
      </c>
      <c r="N67" s="319">
        <f>'BM 06'!P66</f>
        <v>0</v>
      </c>
      <c r="O67" s="149">
        <f t="shared" ref="O67:O70" si="34">L67*F67</f>
        <v>0</v>
      </c>
      <c r="P67" s="151">
        <f t="shared" ref="P67:P70" si="35">O67+N67</f>
        <v>0</v>
      </c>
      <c r="Q67" s="149">
        <f t="shared" ref="Q67:Q95" si="36">J67-P67</f>
        <v>2866.2</v>
      </c>
      <c r="R67" s="119">
        <f>N67-'BM 06'!P66</f>
        <v>0</v>
      </c>
    </row>
    <row r="68" spans="1:18" ht="52.8">
      <c r="A68" s="125" t="s">
        <v>164</v>
      </c>
      <c r="B68" s="126" t="s">
        <v>165</v>
      </c>
      <c r="C68" s="127" t="s">
        <v>151</v>
      </c>
      <c r="D68" s="128">
        <v>6</v>
      </c>
      <c r="E68" s="128">
        <v>279.86</v>
      </c>
      <c r="F68" s="128">
        <f t="shared" si="33"/>
        <v>350.44</v>
      </c>
      <c r="G68" s="127" t="s">
        <v>166</v>
      </c>
      <c r="H68" s="127" t="s">
        <v>34</v>
      </c>
      <c r="I68" s="147">
        <f t="shared" ref="I68:I75" si="37">D68*E68</f>
        <v>1679.16</v>
      </c>
      <c r="J68" s="148">
        <f t="shared" ref="J68:J75" si="38">D68*F68</f>
        <v>2102.64</v>
      </c>
      <c r="K68" s="319">
        <f>'BM 06'!M67</f>
        <v>0</v>
      </c>
      <c r="L68" s="150">
        <v>0</v>
      </c>
      <c r="M68" s="310">
        <f t="shared" si="25"/>
        <v>0</v>
      </c>
      <c r="N68" s="319">
        <f>'BM 06'!P67</f>
        <v>0</v>
      </c>
      <c r="O68" s="149">
        <f t="shared" si="34"/>
        <v>0</v>
      </c>
      <c r="P68" s="151">
        <f t="shared" si="35"/>
        <v>0</v>
      </c>
      <c r="Q68" s="149">
        <f t="shared" si="36"/>
        <v>2102.64</v>
      </c>
      <c r="R68" s="119">
        <f>N68-'BM 06'!P67</f>
        <v>0</v>
      </c>
    </row>
    <row r="69" spans="1:18" ht="39.6">
      <c r="A69" s="125" t="s">
        <v>167</v>
      </c>
      <c r="B69" s="126" t="s">
        <v>168</v>
      </c>
      <c r="C69" s="127" t="s">
        <v>151</v>
      </c>
      <c r="D69" s="128">
        <v>2.1800000000000002</v>
      </c>
      <c r="E69" s="128">
        <v>500</v>
      </c>
      <c r="F69" s="128">
        <f t="shared" si="33"/>
        <v>626.1</v>
      </c>
      <c r="G69" s="127">
        <v>2</v>
      </c>
      <c r="H69" s="127" t="s">
        <v>29</v>
      </c>
      <c r="I69" s="147">
        <f t="shared" si="37"/>
        <v>1090</v>
      </c>
      <c r="J69" s="148">
        <f t="shared" si="38"/>
        <v>1364.8980000000001</v>
      </c>
      <c r="K69" s="319">
        <f>'BM 06'!M68</f>
        <v>0</v>
      </c>
      <c r="L69" s="150">
        <v>0</v>
      </c>
      <c r="M69" s="310">
        <f t="shared" si="25"/>
        <v>0</v>
      </c>
      <c r="N69" s="319">
        <f>'BM 06'!P68</f>
        <v>0</v>
      </c>
      <c r="O69" s="149">
        <f t="shared" si="34"/>
        <v>0</v>
      </c>
      <c r="P69" s="151">
        <f t="shared" si="35"/>
        <v>0</v>
      </c>
      <c r="Q69" s="149">
        <f t="shared" si="36"/>
        <v>1364.8980000000001</v>
      </c>
      <c r="R69" s="119">
        <f>N69-'BM 06'!P68</f>
        <v>0</v>
      </c>
    </row>
    <row r="70" spans="1:18" ht="39.6">
      <c r="A70" s="125" t="s">
        <v>169</v>
      </c>
      <c r="B70" s="126" t="s">
        <v>170</v>
      </c>
      <c r="C70" s="127" t="s">
        <v>151</v>
      </c>
      <c r="D70" s="128">
        <v>6</v>
      </c>
      <c r="E70" s="128">
        <v>51.31</v>
      </c>
      <c r="F70" s="128">
        <f t="shared" si="33"/>
        <v>64.25</v>
      </c>
      <c r="G70" s="127" t="s">
        <v>171</v>
      </c>
      <c r="H70" s="127" t="s">
        <v>34</v>
      </c>
      <c r="I70" s="147">
        <f t="shared" si="37"/>
        <v>307.86</v>
      </c>
      <c r="J70" s="148">
        <f t="shared" si="38"/>
        <v>385.5</v>
      </c>
      <c r="K70" s="319">
        <f>'BM 06'!M69</f>
        <v>0</v>
      </c>
      <c r="L70" s="150">
        <v>0</v>
      </c>
      <c r="M70" s="310">
        <f t="shared" si="25"/>
        <v>0</v>
      </c>
      <c r="N70" s="319">
        <f>'BM 06'!P69</f>
        <v>0</v>
      </c>
      <c r="O70" s="149">
        <f t="shared" si="34"/>
        <v>0</v>
      </c>
      <c r="P70" s="151">
        <f t="shared" si="35"/>
        <v>0</v>
      </c>
      <c r="Q70" s="149">
        <f t="shared" si="36"/>
        <v>385.5</v>
      </c>
      <c r="R70" s="119">
        <f>N70-'BM 06'!P69</f>
        <v>0</v>
      </c>
    </row>
    <row r="71" spans="1:18">
      <c r="A71" s="133" t="s">
        <v>172</v>
      </c>
      <c r="B71" s="161" t="s">
        <v>173</v>
      </c>
      <c r="C71" s="134"/>
      <c r="D71" s="134"/>
      <c r="E71" s="134"/>
      <c r="F71" s="162"/>
      <c r="G71" s="134"/>
      <c r="H71" s="134"/>
      <c r="I71" s="164">
        <f>SUM(I72:I75)</f>
        <v>40010.809000000001</v>
      </c>
      <c r="J71" s="165">
        <f>SUM(J72:J75)</f>
        <v>50096.300600000002</v>
      </c>
      <c r="K71" s="319"/>
      <c r="L71" s="150"/>
      <c r="M71" s="310"/>
      <c r="N71" s="320">
        <f>SUM(N72:N75)</f>
        <v>0</v>
      </c>
      <c r="O71" s="150">
        <f>SUM(O72:O75)</f>
        <v>35655.358000000007</v>
      </c>
      <c r="P71" s="166">
        <f>SUM(P72:P75)</f>
        <v>35655.358000000007</v>
      </c>
      <c r="Q71" s="150">
        <f>SUM(Q72:Q75)</f>
        <v>14440.942599999998</v>
      </c>
    </row>
    <row r="72" spans="1:18" ht="52.8">
      <c r="A72" s="125" t="s">
        <v>174</v>
      </c>
      <c r="B72" s="126" t="s">
        <v>175</v>
      </c>
      <c r="C72" s="127" t="s">
        <v>43</v>
      </c>
      <c r="D72" s="128">
        <v>302.60000000000002</v>
      </c>
      <c r="E72" s="128">
        <v>46.81</v>
      </c>
      <c r="F72" s="128">
        <f t="shared" ref="F72:F75" si="39">TRUNC(E72*1.2522,2)</f>
        <v>58.61</v>
      </c>
      <c r="G72" s="127" t="s">
        <v>176</v>
      </c>
      <c r="H72" s="127" t="s">
        <v>34</v>
      </c>
      <c r="I72" s="147">
        <f t="shared" si="37"/>
        <v>14164.706000000002</v>
      </c>
      <c r="J72" s="148">
        <f t="shared" si="38"/>
        <v>17735.386000000002</v>
      </c>
      <c r="K72" s="319">
        <f>'BM 06'!M71</f>
        <v>0</v>
      </c>
      <c r="L72" s="150">
        <f>'Memória 07'!J568</f>
        <v>302.60000000000002</v>
      </c>
      <c r="M72" s="310">
        <f t="shared" si="25"/>
        <v>302.60000000000002</v>
      </c>
      <c r="N72" s="319">
        <f>'BM 06'!P71</f>
        <v>0</v>
      </c>
      <c r="O72" s="149">
        <f t="shared" ref="O72:O75" si="40">L72*F72</f>
        <v>17735.386000000002</v>
      </c>
      <c r="P72" s="151">
        <f t="shared" ref="P72:P75" si="41">O72+N72</f>
        <v>17735.386000000002</v>
      </c>
      <c r="Q72" s="149">
        <f t="shared" si="36"/>
        <v>0</v>
      </c>
      <c r="R72" s="119">
        <f>N72-'BM 06'!P71</f>
        <v>0</v>
      </c>
    </row>
    <row r="73" spans="1:18" ht="39.6">
      <c r="A73" s="125" t="s">
        <v>177</v>
      </c>
      <c r="B73" s="126" t="s">
        <v>178</v>
      </c>
      <c r="C73" s="127" t="s">
        <v>32</v>
      </c>
      <c r="D73" s="128">
        <v>85.76</v>
      </c>
      <c r="E73" s="128">
        <v>59.75</v>
      </c>
      <c r="F73" s="128">
        <f t="shared" si="39"/>
        <v>74.81</v>
      </c>
      <c r="G73" s="127" t="s">
        <v>179</v>
      </c>
      <c r="H73" s="127" t="s">
        <v>34</v>
      </c>
      <c r="I73" s="147">
        <f t="shared" si="37"/>
        <v>5124.16</v>
      </c>
      <c r="J73" s="148">
        <f t="shared" si="38"/>
        <v>6415.7056000000002</v>
      </c>
      <c r="K73" s="319">
        <f>'BM 06'!M72</f>
        <v>0</v>
      </c>
      <c r="L73" s="150">
        <v>0</v>
      </c>
      <c r="M73" s="310">
        <f t="shared" si="25"/>
        <v>0</v>
      </c>
      <c r="N73" s="319">
        <f>'BM 06'!P72</f>
        <v>0</v>
      </c>
      <c r="O73" s="149">
        <f t="shared" si="40"/>
        <v>0</v>
      </c>
      <c r="P73" s="151">
        <f t="shared" si="41"/>
        <v>0</v>
      </c>
      <c r="Q73" s="149">
        <f t="shared" si="36"/>
        <v>6415.7056000000002</v>
      </c>
      <c r="R73" s="119">
        <f>N73-'BM 06'!P72</f>
        <v>0</v>
      </c>
    </row>
    <row r="74" spans="1:18" ht="39.6">
      <c r="A74" s="125" t="s">
        <v>180</v>
      </c>
      <c r="B74" s="126" t="s">
        <v>181</v>
      </c>
      <c r="C74" s="127" t="s">
        <v>32</v>
      </c>
      <c r="D74" s="128">
        <v>89.1</v>
      </c>
      <c r="E74" s="128">
        <v>71.930000000000007</v>
      </c>
      <c r="F74" s="128">
        <f t="shared" si="39"/>
        <v>90.07</v>
      </c>
      <c r="G74" s="127" t="s">
        <v>182</v>
      </c>
      <c r="H74" s="127" t="s">
        <v>34</v>
      </c>
      <c r="I74" s="147">
        <f t="shared" si="37"/>
        <v>6408.9630000000006</v>
      </c>
      <c r="J74" s="148">
        <f t="shared" si="38"/>
        <v>8025.2369999999992</v>
      </c>
      <c r="K74" s="319">
        <f>'BM 06'!M73</f>
        <v>0</v>
      </c>
      <c r="L74" s="150">
        <v>0</v>
      </c>
      <c r="M74" s="310">
        <f t="shared" si="25"/>
        <v>0</v>
      </c>
      <c r="N74" s="319">
        <f>'BM 06'!P73</f>
        <v>0</v>
      </c>
      <c r="O74" s="149">
        <f t="shared" si="40"/>
        <v>0</v>
      </c>
      <c r="P74" s="151">
        <f t="shared" si="41"/>
        <v>0</v>
      </c>
      <c r="Q74" s="149">
        <f t="shared" si="36"/>
        <v>8025.2369999999992</v>
      </c>
      <c r="R74" s="119">
        <f>N74-'BM 06'!P73</f>
        <v>0</v>
      </c>
    </row>
    <row r="75" spans="1:18" ht="52.8">
      <c r="A75" s="125" t="s">
        <v>183</v>
      </c>
      <c r="B75" s="126" t="s">
        <v>184</v>
      </c>
      <c r="C75" s="127" t="s">
        <v>43</v>
      </c>
      <c r="D75" s="128">
        <v>302.60000000000002</v>
      </c>
      <c r="E75" s="128">
        <v>47.3</v>
      </c>
      <c r="F75" s="128">
        <f t="shared" si="39"/>
        <v>59.22</v>
      </c>
      <c r="G75" s="127" t="s">
        <v>185</v>
      </c>
      <c r="H75" s="127" t="s">
        <v>34</v>
      </c>
      <c r="I75" s="147">
        <f t="shared" si="37"/>
        <v>14312.98</v>
      </c>
      <c r="J75" s="148">
        <f t="shared" si="38"/>
        <v>17919.972000000002</v>
      </c>
      <c r="K75" s="319">
        <f>'BM 06'!M74</f>
        <v>0</v>
      </c>
      <c r="L75" s="150">
        <f>'Memória 07'!J588</f>
        <v>302.60000000000002</v>
      </c>
      <c r="M75" s="310">
        <f t="shared" si="25"/>
        <v>302.60000000000002</v>
      </c>
      <c r="N75" s="319">
        <f>'BM 06'!P74</f>
        <v>0</v>
      </c>
      <c r="O75" s="149">
        <f t="shared" si="40"/>
        <v>17919.972000000002</v>
      </c>
      <c r="P75" s="151">
        <f t="shared" si="41"/>
        <v>17919.972000000002</v>
      </c>
      <c r="Q75" s="149">
        <f t="shared" si="36"/>
        <v>0</v>
      </c>
      <c r="R75" s="119">
        <f>N75-'BM 06'!P74</f>
        <v>0</v>
      </c>
    </row>
    <row r="76" spans="1:18">
      <c r="A76" s="133" t="s">
        <v>186</v>
      </c>
      <c r="B76" s="683" t="s">
        <v>187</v>
      </c>
      <c r="C76" s="684"/>
      <c r="D76" s="684"/>
      <c r="E76" s="684"/>
      <c r="F76" s="684"/>
      <c r="G76" s="685"/>
      <c r="H76" s="135"/>
      <c r="I76" s="167">
        <f>SUM(I77:I95)</f>
        <v>16138.148999999999</v>
      </c>
      <c r="J76" s="168">
        <f>SUM(J77:J95)</f>
        <v>20197.987000000001</v>
      </c>
      <c r="K76" s="319"/>
      <c r="L76" s="150"/>
      <c r="M76" s="364"/>
      <c r="N76" s="328">
        <f>SUM(N77:N95)</f>
        <v>0</v>
      </c>
      <c r="O76" s="143">
        <f>SUM(O77:O95)</f>
        <v>5609.7929999999997</v>
      </c>
      <c r="P76" s="143">
        <f>SUM(P77:P95)</f>
        <v>5609.7929999999997</v>
      </c>
      <c r="Q76" s="160">
        <f>SUM(Q77:Q95)</f>
        <v>14588.194000000001</v>
      </c>
    </row>
    <row r="77" spans="1:18" ht="39.6">
      <c r="A77" s="125" t="s">
        <v>188</v>
      </c>
      <c r="B77" s="126" t="s">
        <v>189</v>
      </c>
      <c r="C77" s="127" t="s">
        <v>32</v>
      </c>
      <c r="D77" s="128">
        <v>461.8</v>
      </c>
      <c r="E77" s="128">
        <v>3</v>
      </c>
      <c r="F77" s="128">
        <f t="shared" ref="F77:F95" si="42">TRUNC(E77*1.2522,2)</f>
        <v>3.75</v>
      </c>
      <c r="G77" s="127" t="s">
        <v>190</v>
      </c>
      <c r="H77" s="127" t="s">
        <v>34</v>
      </c>
      <c r="I77" s="170">
        <f>D77*E77</f>
        <v>1385.4</v>
      </c>
      <c r="J77" s="171">
        <f>F77*D77</f>
        <v>1731.75</v>
      </c>
      <c r="K77" s="319">
        <f>'BM 06'!M76</f>
        <v>0</v>
      </c>
      <c r="L77" s="150">
        <f>'Memória 07'!J599</f>
        <v>461.8</v>
      </c>
      <c r="M77" s="310">
        <f t="shared" si="25"/>
        <v>461.8</v>
      </c>
      <c r="N77" s="319">
        <f>'BM 06'!P76</f>
        <v>0</v>
      </c>
      <c r="O77" s="149">
        <f t="shared" ref="O77:O95" si="43">L77*F77</f>
        <v>1731.75</v>
      </c>
      <c r="P77" s="151">
        <f t="shared" ref="P77:P95" si="44">O77+N77</f>
        <v>1731.75</v>
      </c>
      <c r="Q77" s="149">
        <f>J77-P77</f>
        <v>0</v>
      </c>
      <c r="R77" s="119">
        <f>N77-'BM 06'!P76</f>
        <v>0</v>
      </c>
    </row>
    <row r="78" spans="1:18" ht="39.6">
      <c r="A78" s="125" t="s">
        <v>191</v>
      </c>
      <c r="B78" s="126" t="s">
        <v>192</v>
      </c>
      <c r="C78" s="127" t="s">
        <v>32</v>
      </c>
      <c r="D78" s="128">
        <v>764.9</v>
      </c>
      <c r="E78" s="128">
        <v>4.05</v>
      </c>
      <c r="F78" s="128">
        <f t="shared" si="42"/>
        <v>5.07</v>
      </c>
      <c r="G78" s="127" t="s">
        <v>193</v>
      </c>
      <c r="H78" s="127" t="s">
        <v>34</v>
      </c>
      <c r="I78" s="170">
        <f t="shared" ref="I78:I95" si="45">D78*E78</f>
        <v>3097.8449999999998</v>
      </c>
      <c r="J78" s="171">
        <f t="shared" ref="J78:J95" si="46">F78*D78</f>
        <v>3878.0430000000001</v>
      </c>
      <c r="K78" s="319">
        <f>'BM 06'!M77</f>
        <v>0</v>
      </c>
      <c r="L78" s="150">
        <f>'Memória 07'!J609</f>
        <v>764.9</v>
      </c>
      <c r="M78" s="310">
        <f t="shared" si="25"/>
        <v>764.9</v>
      </c>
      <c r="N78" s="319">
        <f>'BM 06'!P77</f>
        <v>0</v>
      </c>
      <c r="O78" s="149">
        <f t="shared" si="43"/>
        <v>3878.0430000000001</v>
      </c>
      <c r="P78" s="151">
        <f t="shared" si="44"/>
        <v>3878.0430000000001</v>
      </c>
      <c r="Q78" s="149">
        <f t="shared" si="36"/>
        <v>0</v>
      </c>
      <c r="R78" s="119">
        <f>N78-'BM 06'!P77</f>
        <v>0</v>
      </c>
    </row>
    <row r="79" spans="1:18" ht="52.8">
      <c r="A79" s="125" t="s">
        <v>194</v>
      </c>
      <c r="B79" s="126" t="s">
        <v>195</v>
      </c>
      <c r="C79" s="127" t="s">
        <v>32</v>
      </c>
      <c r="D79" s="128">
        <v>412.2</v>
      </c>
      <c r="E79" s="128">
        <v>12.84</v>
      </c>
      <c r="F79" s="128">
        <f t="shared" si="42"/>
        <v>16.07</v>
      </c>
      <c r="G79" s="127" t="s">
        <v>196</v>
      </c>
      <c r="H79" s="127" t="s">
        <v>34</v>
      </c>
      <c r="I79" s="170">
        <f t="shared" si="45"/>
        <v>5292.6480000000001</v>
      </c>
      <c r="J79" s="171">
        <f t="shared" si="46"/>
        <v>6624.0540000000001</v>
      </c>
      <c r="K79" s="319">
        <f>'BM 06'!M78</f>
        <v>0</v>
      </c>
      <c r="L79" s="150">
        <v>0</v>
      </c>
      <c r="M79" s="310">
        <f t="shared" si="25"/>
        <v>0</v>
      </c>
      <c r="N79" s="319">
        <f>'BM 06'!P78</f>
        <v>0</v>
      </c>
      <c r="O79" s="149">
        <f t="shared" si="43"/>
        <v>0</v>
      </c>
      <c r="P79" s="151">
        <f t="shared" si="44"/>
        <v>0</v>
      </c>
      <c r="Q79" s="149">
        <f t="shared" si="36"/>
        <v>6624.0540000000001</v>
      </c>
      <c r="R79" s="119">
        <f>N79-'BM 06'!P78</f>
        <v>0</v>
      </c>
    </row>
    <row r="80" spans="1:18" ht="39.6">
      <c r="A80" s="125" t="s">
        <v>197</v>
      </c>
      <c r="B80" s="126" t="s">
        <v>198</v>
      </c>
      <c r="C80" s="127" t="s">
        <v>151</v>
      </c>
      <c r="D80" s="128">
        <v>4</v>
      </c>
      <c r="E80" s="128">
        <v>33.83</v>
      </c>
      <c r="F80" s="128">
        <f t="shared" si="42"/>
        <v>42.36</v>
      </c>
      <c r="G80" s="127" t="s">
        <v>199</v>
      </c>
      <c r="H80" s="127" t="s">
        <v>34</v>
      </c>
      <c r="I80" s="170">
        <f t="shared" si="45"/>
        <v>135.32</v>
      </c>
      <c r="J80" s="171">
        <f t="shared" si="46"/>
        <v>169.44</v>
      </c>
      <c r="K80" s="319">
        <f>'BM 06'!M79</f>
        <v>0</v>
      </c>
      <c r="L80" s="150">
        <v>0</v>
      </c>
      <c r="M80" s="310">
        <f t="shared" si="25"/>
        <v>0</v>
      </c>
      <c r="N80" s="319">
        <f>'BM 06'!P79</f>
        <v>0</v>
      </c>
      <c r="O80" s="149">
        <f t="shared" si="43"/>
        <v>0</v>
      </c>
      <c r="P80" s="151">
        <f t="shared" si="44"/>
        <v>0</v>
      </c>
      <c r="Q80" s="149">
        <f t="shared" si="36"/>
        <v>169.44</v>
      </c>
      <c r="R80" s="119">
        <f>N80-'BM 06'!P79</f>
        <v>0</v>
      </c>
    </row>
    <row r="81" spans="1:18" ht="39.6">
      <c r="A81" s="125" t="s">
        <v>200</v>
      </c>
      <c r="B81" s="126" t="s">
        <v>201</v>
      </c>
      <c r="C81" s="127" t="s">
        <v>151</v>
      </c>
      <c r="D81" s="128">
        <v>2</v>
      </c>
      <c r="E81" s="128">
        <v>27.65</v>
      </c>
      <c r="F81" s="128">
        <f t="shared" si="42"/>
        <v>34.619999999999997</v>
      </c>
      <c r="G81" s="127" t="s">
        <v>202</v>
      </c>
      <c r="H81" s="127" t="s">
        <v>34</v>
      </c>
      <c r="I81" s="170">
        <f t="shared" si="45"/>
        <v>55.3</v>
      </c>
      <c r="J81" s="171">
        <f t="shared" si="46"/>
        <v>69.239999999999995</v>
      </c>
      <c r="K81" s="319">
        <f>'BM 06'!M80</f>
        <v>0</v>
      </c>
      <c r="L81" s="150">
        <v>0</v>
      </c>
      <c r="M81" s="310">
        <f t="shared" si="25"/>
        <v>0</v>
      </c>
      <c r="N81" s="319">
        <f>'BM 06'!P80</f>
        <v>0</v>
      </c>
      <c r="O81" s="149">
        <f t="shared" si="43"/>
        <v>0</v>
      </c>
      <c r="P81" s="151">
        <f t="shared" si="44"/>
        <v>0</v>
      </c>
      <c r="Q81" s="149">
        <f t="shared" si="36"/>
        <v>69.239999999999995</v>
      </c>
      <c r="R81" s="119">
        <f>N81-'BM 06'!P80</f>
        <v>0</v>
      </c>
    </row>
    <row r="82" spans="1:18" ht="39.6">
      <c r="A82" s="125" t="s">
        <v>203</v>
      </c>
      <c r="B82" s="126" t="s">
        <v>204</v>
      </c>
      <c r="C82" s="127" t="s">
        <v>151</v>
      </c>
      <c r="D82" s="128">
        <v>12</v>
      </c>
      <c r="E82" s="128">
        <v>36.74</v>
      </c>
      <c r="F82" s="128">
        <f t="shared" si="42"/>
        <v>46</v>
      </c>
      <c r="G82" s="127" t="s">
        <v>205</v>
      </c>
      <c r="H82" s="127" t="s">
        <v>34</v>
      </c>
      <c r="I82" s="170">
        <f t="shared" si="45"/>
        <v>440.88</v>
      </c>
      <c r="J82" s="171">
        <f t="shared" si="46"/>
        <v>552</v>
      </c>
      <c r="K82" s="319">
        <f>'BM 06'!M81</f>
        <v>0</v>
      </c>
      <c r="L82" s="150">
        <v>0</v>
      </c>
      <c r="M82" s="310">
        <f t="shared" si="25"/>
        <v>0</v>
      </c>
      <c r="N82" s="319">
        <f>'BM 06'!P81</f>
        <v>0</v>
      </c>
      <c r="O82" s="149">
        <f t="shared" si="43"/>
        <v>0</v>
      </c>
      <c r="P82" s="151">
        <f t="shared" si="44"/>
        <v>0</v>
      </c>
      <c r="Q82" s="149">
        <f t="shared" si="36"/>
        <v>552</v>
      </c>
      <c r="R82" s="119">
        <f>N82-'BM 06'!P81</f>
        <v>0</v>
      </c>
    </row>
    <row r="83" spans="1:18" ht="39.6">
      <c r="A83" s="125" t="s">
        <v>206</v>
      </c>
      <c r="B83" s="126" t="s">
        <v>207</v>
      </c>
      <c r="C83" s="127" t="s">
        <v>151</v>
      </c>
      <c r="D83" s="128">
        <v>12</v>
      </c>
      <c r="E83" s="128">
        <v>22.29</v>
      </c>
      <c r="F83" s="128">
        <f t="shared" si="42"/>
        <v>27.91</v>
      </c>
      <c r="G83" s="127" t="s">
        <v>208</v>
      </c>
      <c r="H83" s="127" t="s">
        <v>34</v>
      </c>
      <c r="I83" s="170">
        <f t="shared" si="45"/>
        <v>267.48</v>
      </c>
      <c r="J83" s="171">
        <f t="shared" si="46"/>
        <v>334.92</v>
      </c>
      <c r="K83" s="319">
        <f>'BM 06'!M82</f>
        <v>0</v>
      </c>
      <c r="L83" s="150">
        <v>0</v>
      </c>
      <c r="M83" s="310">
        <f t="shared" si="25"/>
        <v>0</v>
      </c>
      <c r="N83" s="319">
        <f>'BM 06'!P82</f>
        <v>0</v>
      </c>
      <c r="O83" s="149">
        <f t="shared" si="43"/>
        <v>0</v>
      </c>
      <c r="P83" s="151">
        <f t="shared" si="44"/>
        <v>0</v>
      </c>
      <c r="Q83" s="149">
        <f t="shared" si="36"/>
        <v>334.92</v>
      </c>
      <c r="R83" s="119">
        <f>N83-'BM 06'!P82</f>
        <v>0</v>
      </c>
    </row>
    <row r="84" spans="1:18" ht="39.6">
      <c r="A84" s="125" t="s">
        <v>209</v>
      </c>
      <c r="B84" s="126" t="s">
        <v>210</v>
      </c>
      <c r="C84" s="127" t="s">
        <v>151</v>
      </c>
      <c r="D84" s="128">
        <v>6</v>
      </c>
      <c r="E84" s="128">
        <v>40.68</v>
      </c>
      <c r="F84" s="128">
        <f t="shared" si="42"/>
        <v>50.93</v>
      </c>
      <c r="G84" s="127" t="s">
        <v>211</v>
      </c>
      <c r="H84" s="127" t="s">
        <v>34</v>
      </c>
      <c r="I84" s="170">
        <f t="shared" si="45"/>
        <v>244.07999999999998</v>
      </c>
      <c r="J84" s="171">
        <f t="shared" si="46"/>
        <v>305.58</v>
      </c>
      <c r="K84" s="319">
        <f>'BM 06'!M83</f>
        <v>0</v>
      </c>
      <c r="L84" s="150">
        <v>0</v>
      </c>
      <c r="M84" s="310">
        <f t="shared" si="25"/>
        <v>0</v>
      </c>
      <c r="N84" s="319">
        <f>'BM 06'!P83</f>
        <v>0</v>
      </c>
      <c r="O84" s="149">
        <f t="shared" si="43"/>
        <v>0</v>
      </c>
      <c r="P84" s="151">
        <f t="shared" si="44"/>
        <v>0</v>
      </c>
      <c r="Q84" s="149">
        <f t="shared" si="36"/>
        <v>305.58</v>
      </c>
      <c r="R84" s="119">
        <f>N84-'BM 06'!P83</f>
        <v>0</v>
      </c>
    </row>
    <row r="85" spans="1:18" ht="39.6">
      <c r="A85" s="125" t="s">
        <v>212</v>
      </c>
      <c r="B85" s="126" t="s">
        <v>213</v>
      </c>
      <c r="C85" s="127" t="s">
        <v>151</v>
      </c>
      <c r="D85" s="128">
        <v>2</v>
      </c>
      <c r="E85" s="128">
        <v>44.17</v>
      </c>
      <c r="F85" s="128">
        <f t="shared" si="42"/>
        <v>55.3</v>
      </c>
      <c r="G85" s="127" t="s">
        <v>214</v>
      </c>
      <c r="H85" s="127" t="s">
        <v>34</v>
      </c>
      <c r="I85" s="170">
        <f t="shared" si="45"/>
        <v>88.34</v>
      </c>
      <c r="J85" s="171">
        <f t="shared" si="46"/>
        <v>110.6</v>
      </c>
      <c r="K85" s="319">
        <f>'BM 06'!M84</f>
        <v>0</v>
      </c>
      <c r="L85" s="150">
        <v>0</v>
      </c>
      <c r="M85" s="310">
        <f t="shared" si="25"/>
        <v>0</v>
      </c>
      <c r="N85" s="319">
        <f>'BM 06'!P84</f>
        <v>0</v>
      </c>
      <c r="O85" s="149">
        <f t="shared" si="43"/>
        <v>0</v>
      </c>
      <c r="P85" s="151">
        <f t="shared" si="44"/>
        <v>0</v>
      </c>
      <c r="Q85" s="149">
        <f t="shared" si="36"/>
        <v>110.6</v>
      </c>
      <c r="R85" s="119">
        <f>N85-'BM 06'!P84</f>
        <v>0</v>
      </c>
    </row>
    <row r="86" spans="1:18" ht="26.4">
      <c r="A86" s="125" t="s">
        <v>215</v>
      </c>
      <c r="B86" s="126" t="s">
        <v>216</v>
      </c>
      <c r="C86" s="127" t="s">
        <v>151</v>
      </c>
      <c r="D86" s="128">
        <v>2</v>
      </c>
      <c r="E86" s="128">
        <v>8.34</v>
      </c>
      <c r="F86" s="128">
        <f t="shared" si="42"/>
        <v>10.44</v>
      </c>
      <c r="G86" s="127" t="s">
        <v>217</v>
      </c>
      <c r="H86" s="127" t="s">
        <v>34</v>
      </c>
      <c r="I86" s="170">
        <f t="shared" si="45"/>
        <v>16.68</v>
      </c>
      <c r="J86" s="171">
        <f t="shared" si="46"/>
        <v>20.88</v>
      </c>
      <c r="K86" s="319">
        <f>'BM 06'!M85</f>
        <v>0</v>
      </c>
      <c r="L86" s="150">
        <v>0</v>
      </c>
      <c r="M86" s="310">
        <f t="shared" si="25"/>
        <v>0</v>
      </c>
      <c r="N86" s="319">
        <f>'BM 06'!P85</f>
        <v>0</v>
      </c>
      <c r="O86" s="149">
        <f t="shared" si="43"/>
        <v>0</v>
      </c>
      <c r="P86" s="151">
        <f t="shared" si="44"/>
        <v>0</v>
      </c>
      <c r="Q86" s="149">
        <f t="shared" si="36"/>
        <v>20.88</v>
      </c>
      <c r="R86" s="119">
        <f>N86-'BM 06'!P85</f>
        <v>0</v>
      </c>
    </row>
    <row r="87" spans="1:18" ht="26.4">
      <c r="A87" s="125" t="s">
        <v>218</v>
      </c>
      <c r="B87" s="126" t="s">
        <v>219</v>
      </c>
      <c r="C87" s="127" t="s">
        <v>151</v>
      </c>
      <c r="D87" s="128">
        <v>15</v>
      </c>
      <c r="E87" s="128">
        <v>8.75</v>
      </c>
      <c r="F87" s="128">
        <f t="shared" si="42"/>
        <v>10.95</v>
      </c>
      <c r="G87" s="127" t="s">
        <v>220</v>
      </c>
      <c r="H87" s="127" t="s">
        <v>34</v>
      </c>
      <c r="I87" s="170">
        <f t="shared" si="45"/>
        <v>131.25</v>
      </c>
      <c r="J87" s="171">
        <f t="shared" si="46"/>
        <v>164.25</v>
      </c>
      <c r="K87" s="319">
        <f>'BM 06'!M86</f>
        <v>0</v>
      </c>
      <c r="L87" s="150">
        <v>0</v>
      </c>
      <c r="M87" s="310">
        <f t="shared" si="25"/>
        <v>0</v>
      </c>
      <c r="N87" s="319">
        <f>'BM 06'!P86</f>
        <v>0</v>
      </c>
      <c r="O87" s="149">
        <f t="shared" si="43"/>
        <v>0</v>
      </c>
      <c r="P87" s="151">
        <f t="shared" si="44"/>
        <v>0</v>
      </c>
      <c r="Q87" s="149">
        <f t="shared" si="36"/>
        <v>164.25</v>
      </c>
      <c r="R87" s="119">
        <f>N87-'BM 06'!P86</f>
        <v>0</v>
      </c>
    </row>
    <row r="88" spans="1:18" ht="26.4">
      <c r="A88" s="125" t="s">
        <v>221</v>
      </c>
      <c r="B88" s="126" t="s">
        <v>222</v>
      </c>
      <c r="C88" s="127" t="s">
        <v>151</v>
      </c>
      <c r="D88" s="128">
        <v>1</v>
      </c>
      <c r="E88" s="128">
        <v>15.24</v>
      </c>
      <c r="F88" s="128">
        <f t="shared" si="42"/>
        <v>19.079999999999998</v>
      </c>
      <c r="G88" s="127" t="s">
        <v>223</v>
      </c>
      <c r="H88" s="127" t="s">
        <v>34</v>
      </c>
      <c r="I88" s="170">
        <f t="shared" si="45"/>
        <v>15.24</v>
      </c>
      <c r="J88" s="171">
        <f t="shared" si="46"/>
        <v>19.079999999999998</v>
      </c>
      <c r="K88" s="319">
        <f>'BM 06'!M87</f>
        <v>0</v>
      </c>
      <c r="L88" s="150">
        <v>0</v>
      </c>
      <c r="M88" s="310">
        <f t="shared" si="25"/>
        <v>0</v>
      </c>
      <c r="N88" s="319">
        <f>'BM 06'!P87</f>
        <v>0</v>
      </c>
      <c r="O88" s="149">
        <f t="shared" si="43"/>
        <v>0</v>
      </c>
      <c r="P88" s="151">
        <f t="shared" si="44"/>
        <v>0</v>
      </c>
      <c r="Q88" s="149">
        <f t="shared" si="36"/>
        <v>19.079999999999998</v>
      </c>
      <c r="R88" s="119">
        <f>N88-'BM 06'!P87</f>
        <v>0</v>
      </c>
    </row>
    <row r="89" spans="1:18" ht="39.6">
      <c r="A89" s="125" t="s">
        <v>224</v>
      </c>
      <c r="B89" s="126" t="s">
        <v>225</v>
      </c>
      <c r="C89" s="127" t="s">
        <v>151</v>
      </c>
      <c r="D89" s="128">
        <v>1</v>
      </c>
      <c r="E89" s="128">
        <v>32.909999999999997</v>
      </c>
      <c r="F89" s="128">
        <f t="shared" si="42"/>
        <v>41.2</v>
      </c>
      <c r="G89" s="127" t="s">
        <v>226</v>
      </c>
      <c r="H89" s="127" t="s">
        <v>34</v>
      </c>
      <c r="I89" s="170">
        <f t="shared" si="45"/>
        <v>32.909999999999997</v>
      </c>
      <c r="J89" s="171">
        <f t="shared" si="46"/>
        <v>41.2</v>
      </c>
      <c r="K89" s="319">
        <f>'BM 06'!M88</f>
        <v>0</v>
      </c>
      <c r="L89" s="150">
        <v>0</v>
      </c>
      <c r="M89" s="310">
        <f t="shared" si="25"/>
        <v>0</v>
      </c>
      <c r="N89" s="319">
        <f>'BM 06'!P88</f>
        <v>0</v>
      </c>
      <c r="O89" s="149">
        <f t="shared" si="43"/>
        <v>0</v>
      </c>
      <c r="P89" s="151">
        <f t="shared" si="44"/>
        <v>0</v>
      </c>
      <c r="Q89" s="149">
        <f t="shared" si="36"/>
        <v>41.2</v>
      </c>
      <c r="R89" s="119">
        <f>N89-'BM 06'!P88</f>
        <v>0</v>
      </c>
    </row>
    <row r="90" spans="1:18" ht="39.6">
      <c r="A90" s="125" t="s">
        <v>227</v>
      </c>
      <c r="B90" s="126" t="s">
        <v>228</v>
      </c>
      <c r="C90" s="127" t="s">
        <v>32</v>
      </c>
      <c r="D90" s="128">
        <v>114.7</v>
      </c>
      <c r="E90" s="128">
        <v>9.1300000000000008</v>
      </c>
      <c r="F90" s="128">
        <f t="shared" si="42"/>
        <v>11.43</v>
      </c>
      <c r="G90" s="127" t="s">
        <v>229</v>
      </c>
      <c r="H90" s="127" t="s">
        <v>34</v>
      </c>
      <c r="I90" s="170">
        <f t="shared" si="45"/>
        <v>1047.211</v>
      </c>
      <c r="J90" s="171">
        <f t="shared" si="46"/>
        <v>1311.021</v>
      </c>
      <c r="K90" s="319">
        <f>'BM 06'!M89</f>
        <v>0</v>
      </c>
      <c r="L90" s="150">
        <v>0</v>
      </c>
      <c r="M90" s="310">
        <f t="shared" si="25"/>
        <v>0</v>
      </c>
      <c r="N90" s="319">
        <f>'BM 06'!P89</f>
        <v>0</v>
      </c>
      <c r="O90" s="149">
        <f t="shared" si="43"/>
        <v>0</v>
      </c>
      <c r="P90" s="151">
        <f t="shared" si="44"/>
        <v>0</v>
      </c>
      <c r="Q90" s="149">
        <f t="shared" si="36"/>
        <v>1311.021</v>
      </c>
      <c r="R90" s="119">
        <f>N90-'BM 06'!P89</f>
        <v>0</v>
      </c>
    </row>
    <row r="91" spans="1:18" ht="39.6">
      <c r="A91" s="125" t="s">
        <v>230</v>
      </c>
      <c r="B91" s="126" t="s">
        <v>231</v>
      </c>
      <c r="C91" s="127" t="s">
        <v>32</v>
      </c>
      <c r="D91" s="128">
        <v>261.7</v>
      </c>
      <c r="E91" s="128">
        <v>5.81</v>
      </c>
      <c r="F91" s="128">
        <f t="shared" si="42"/>
        <v>7.27</v>
      </c>
      <c r="G91" s="127" t="s">
        <v>232</v>
      </c>
      <c r="H91" s="127" t="s">
        <v>34</v>
      </c>
      <c r="I91" s="170">
        <f t="shared" si="45"/>
        <v>1520.4769999999999</v>
      </c>
      <c r="J91" s="171">
        <f t="shared" si="46"/>
        <v>1902.5589999999997</v>
      </c>
      <c r="K91" s="319">
        <f>'BM 06'!M90</f>
        <v>0</v>
      </c>
      <c r="L91" s="150">
        <v>0</v>
      </c>
      <c r="M91" s="310">
        <f t="shared" si="25"/>
        <v>0</v>
      </c>
      <c r="N91" s="319">
        <f>'BM 06'!P90</f>
        <v>0</v>
      </c>
      <c r="O91" s="149">
        <f t="shared" si="43"/>
        <v>0</v>
      </c>
      <c r="P91" s="151">
        <f t="shared" si="44"/>
        <v>0</v>
      </c>
      <c r="Q91" s="149">
        <f t="shared" si="36"/>
        <v>1902.5589999999997</v>
      </c>
      <c r="R91" s="119">
        <f>N91-'BM 06'!P90</f>
        <v>0</v>
      </c>
    </row>
    <row r="92" spans="1:18" ht="39.6">
      <c r="A92" s="125" t="s">
        <v>233</v>
      </c>
      <c r="B92" s="126" t="s">
        <v>234</v>
      </c>
      <c r="C92" s="127" t="s">
        <v>32</v>
      </c>
      <c r="D92" s="128">
        <v>62.6</v>
      </c>
      <c r="E92" s="128">
        <v>13.78</v>
      </c>
      <c r="F92" s="128">
        <f t="shared" si="42"/>
        <v>17.25</v>
      </c>
      <c r="G92" s="127" t="s">
        <v>235</v>
      </c>
      <c r="H92" s="127" t="s">
        <v>34</v>
      </c>
      <c r="I92" s="170">
        <f t="shared" si="45"/>
        <v>862.62799999999993</v>
      </c>
      <c r="J92" s="171">
        <f t="shared" si="46"/>
        <v>1079.8500000000001</v>
      </c>
      <c r="K92" s="319">
        <f>'BM 06'!M91</f>
        <v>0</v>
      </c>
      <c r="L92" s="150">
        <v>0</v>
      </c>
      <c r="M92" s="310">
        <f t="shared" si="25"/>
        <v>0</v>
      </c>
      <c r="N92" s="319">
        <f>'BM 06'!P91</f>
        <v>0</v>
      </c>
      <c r="O92" s="149">
        <f t="shared" si="43"/>
        <v>0</v>
      </c>
      <c r="P92" s="151">
        <f t="shared" si="44"/>
        <v>0</v>
      </c>
      <c r="Q92" s="149">
        <f t="shared" si="36"/>
        <v>1079.8500000000001</v>
      </c>
      <c r="R92" s="119">
        <f>N92-'BM 06'!P91</f>
        <v>0</v>
      </c>
    </row>
    <row r="93" spans="1:18" ht="26.4">
      <c r="A93" s="125" t="s">
        <v>236</v>
      </c>
      <c r="B93" s="126" t="s">
        <v>237</v>
      </c>
      <c r="C93" s="127" t="s">
        <v>151</v>
      </c>
      <c r="D93" s="128">
        <v>13</v>
      </c>
      <c r="E93" s="128">
        <v>18.27</v>
      </c>
      <c r="F93" s="128">
        <f t="shared" si="42"/>
        <v>22.87</v>
      </c>
      <c r="G93" s="127" t="s">
        <v>238</v>
      </c>
      <c r="H93" s="127" t="s">
        <v>34</v>
      </c>
      <c r="I93" s="170">
        <f t="shared" si="45"/>
        <v>237.51</v>
      </c>
      <c r="J93" s="171">
        <f t="shared" si="46"/>
        <v>297.31</v>
      </c>
      <c r="K93" s="319">
        <f>'BM 06'!M92</f>
        <v>0</v>
      </c>
      <c r="L93" s="150">
        <v>0</v>
      </c>
      <c r="M93" s="310">
        <f t="shared" si="25"/>
        <v>0</v>
      </c>
      <c r="N93" s="319">
        <f>'BM 06'!P92</f>
        <v>0</v>
      </c>
      <c r="O93" s="149">
        <f t="shared" si="43"/>
        <v>0</v>
      </c>
      <c r="P93" s="151">
        <f t="shared" si="44"/>
        <v>0</v>
      </c>
      <c r="Q93" s="149">
        <f t="shared" si="36"/>
        <v>297.31</v>
      </c>
      <c r="R93" s="119">
        <f>N93-'BM 06'!P92</f>
        <v>0</v>
      </c>
    </row>
    <row r="94" spans="1:18" ht="26.4">
      <c r="A94" s="125" t="s">
        <v>239</v>
      </c>
      <c r="B94" s="126" t="s">
        <v>240</v>
      </c>
      <c r="C94" s="127" t="s">
        <v>151</v>
      </c>
      <c r="D94" s="128">
        <v>36</v>
      </c>
      <c r="E94" s="128">
        <v>21.48</v>
      </c>
      <c r="F94" s="128">
        <f t="shared" si="42"/>
        <v>26.89</v>
      </c>
      <c r="G94" s="127" t="s">
        <v>241</v>
      </c>
      <c r="H94" s="127" t="s">
        <v>34</v>
      </c>
      <c r="I94" s="170">
        <f t="shared" si="45"/>
        <v>773.28</v>
      </c>
      <c r="J94" s="171">
        <f t="shared" si="46"/>
        <v>968.04</v>
      </c>
      <c r="K94" s="319">
        <f>'BM 06'!M93</f>
        <v>0</v>
      </c>
      <c r="L94" s="150">
        <v>0</v>
      </c>
      <c r="M94" s="310">
        <f t="shared" si="25"/>
        <v>0</v>
      </c>
      <c r="N94" s="319">
        <f>'BM 06'!P93</f>
        <v>0</v>
      </c>
      <c r="O94" s="149">
        <f t="shared" si="43"/>
        <v>0</v>
      </c>
      <c r="P94" s="151">
        <f t="shared" si="44"/>
        <v>0</v>
      </c>
      <c r="Q94" s="149">
        <f t="shared" si="36"/>
        <v>968.04</v>
      </c>
      <c r="R94" s="119">
        <f>N94-'BM 06'!P93</f>
        <v>0</v>
      </c>
    </row>
    <row r="95" spans="1:18" ht="52.8">
      <c r="A95" s="125" t="s">
        <v>242</v>
      </c>
      <c r="B95" s="126" t="s">
        <v>243</v>
      </c>
      <c r="C95" s="127" t="s">
        <v>151</v>
      </c>
      <c r="D95" s="128">
        <v>1</v>
      </c>
      <c r="E95" s="128">
        <v>493.67</v>
      </c>
      <c r="F95" s="128">
        <f t="shared" si="42"/>
        <v>618.16999999999996</v>
      </c>
      <c r="G95" s="127" t="s">
        <v>244</v>
      </c>
      <c r="H95" s="127" t="s">
        <v>34</v>
      </c>
      <c r="I95" s="170">
        <f t="shared" si="45"/>
        <v>493.67</v>
      </c>
      <c r="J95" s="171">
        <f t="shared" si="46"/>
        <v>618.16999999999996</v>
      </c>
      <c r="K95" s="319">
        <f>'BM 06'!M94</f>
        <v>0</v>
      </c>
      <c r="L95" s="150">
        <v>0</v>
      </c>
      <c r="M95" s="310">
        <f t="shared" si="25"/>
        <v>0</v>
      </c>
      <c r="N95" s="319">
        <f>'BM 06'!P94</f>
        <v>0</v>
      </c>
      <c r="O95" s="149">
        <f t="shared" si="43"/>
        <v>0</v>
      </c>
      <c r="P95" s="151">
        <f t="shared" si="44"/>
        <v>0</v>
      </c>
      <c r="Q95" s="149">
        <f t="shared" si="36"/>
        <v>618.16999999999996</v>
      </c>
      <c r="R95" s="119">
        <f>N95-'BM 06'!P94</f>
        <v>0</v>
      </c>
    </row>
    <row r="96" spans="1:18">
      <c r="A96" s="133" t="s">
        <v>245</v>
      </c>
      <c r="B96" s="683" t="s">
        <v>246</v>
      </c>
      <c r="C96" s="684"/>
      <c r="D96" s="684"/>
      <c r="E96" s="684"/>
      <c r="F96" s="684"/>
      <c r="G96" s="684"/>
      <c r="H96" s="163"/>
      <c r="I96" s="167">
        <f>SUM(I97:I103)</f>
        <v>5583.5925999999999</v>
      </c>
      <c r="J96" s="168">
        <f>SUM(J97:J103)</f>
        <v>7035.5436000000009</v>
      </c>
      <c r="K96" s="319"/>
      <c r="L96" s="150"/>
      <c r="M96" s="364"/>
      <c r="N96" s="328">
        <f>SUM(N97:N103)</f>
        <v>2792.6736000000005</v>
      </c>
      <c r="O96" s="143">
        <f>SUM(O97:O102)</f>
        <v>0</v>
      </c>
      <c r="P96" s="143">
        <f>SUM(P97:P102)</f>
        <v>2792.6736000000005</v>
      </c>
      <c r="Q96" s="160">
        <f>SUM(Q97:Q102)</f>
        <v>1599.03</v>
      </c>
    </row>
    <row r="97" spans="1:18" ht="39.6">
      <c r="A97" s="125" t="s">
        <v>247</v>
      </c>
      <c r="B97" s="126" t="s">
        <v>248</v>
      </c>
      <c r="C97" s="127" t="s">
        <v>151</v>
      </c>
      <c r="D97" s="128">
        <v>5</v>
      </c>
      <c r="E97" s="136">
        <v>87.35</v>
      </c>
      <c r="F97" s="136">
        <f t="shared" ref="F97:F102" si="47">TRUNC(E97*1.2522,2)</f>
        <v>109.37</v>
      </c>
      <c r="G97" s="127" t="s">
        <v>249</v>
      </c>
      <c r="H97" s="127" t="s">
        <v>34</v>
      </c>
      <c r="I97" s="170">
        <f>E97*D97</f>
        <v>436.75</v>
      </c>
      <c r="J97" s="171">
        <f>F97*D97</f>
        <v>546.85</v>
      </c>
      <c r="K97" s="319">
        <f>'BM 06'!M96</f>
        <v>0</v>
      </c>
      <c r="L97" s="265">
        <f>'Memória 05'!J478</f>
        <v>0</v>
      </c>
      <c r="M97" s="310">
        <f t="shared" si="25"/>
        <v>0</v>
      </c>
      <c r="N97" s="319">
        <f>'BM 06'!P96</f>
        <v>0</v>
      </c>
      <c r="O97" s="264">
        <f t="shared" ref="O97:O102" si="48">L97*F97</f>
        <v>0</v>
      </c>
      <c r="P97" s="266">
        <f t="shared" ref="P97:P102" si="49">O97+N97</f>
        <v>0</v>
      </c>
      <c r="Q97" s="264">
        <f t="shared" ref="Q97:Q111" si="50">J97-P97</f>
        <v>546.85</v>
      </c>
      <c r="R97" s="119">
        <f>N97-'BM 06'!P96</f>
        <v>0</v>
      </c>
    </row>
    <row r="98" spans="1:18" ht="39.6">
      <c r="A98" s="125" t="s">
        <v>250</v>
      </c>
      <c r="B98" s="126" t="s">
        <v>251</v>
      </c>
      <c r="C98" s="127" t="s">
        <v>151</v>
      </c>
      <c r="D98" s="128">
        <v>3</v>
      </c>
      <c r="E98" s="136">
        <v>63.06</v>
      </c>
      <c r="F98" s="136">
        <f t="shared" si="47"/>
        <v>78.959999999999994</v>
      </c>
      <c r="G98" s="127" t="s">
        <v>252</v>
      </c>
      <c r="H98" s="127" t="s">
        <v>34</v>
      </c>
      <c r="I98" s="170">
        <f t="shared" ref="I98:I111" si="51">E98*D98</f>
        <v>189.18</v>
      </c>
      <c r="J98" s="171">
        <f t="shared" ref="J98:J111" si="52">F98*D98</f>
        <v>236.88</v>
      </c>
      <c r="K98" s="319">
        <f>'BM 06'!M97</f>
        <v>0</v>
      </c>
      <c r="L98" s="265">
        <f>'Memória 05'!J488</f>
        <v>0</v>
      </c>
      <c r="M98" s="310">
        <f t="shared" si="25"/>
        <v>0</v>
      </c>
      <c r="N98" s="319">
        <f>'BM 06'!P97</f>
        <v>0</v>
      </c>
      <c r="O98" s="264">
        <f t="shared" si="48"/>
        <v>0</v>
      </c>
      <c r="P98" s="266">
        <f t="shared" si="49"/>
        <v>0</v>
      </c>
      <c r="Q98" s="264">
        <f t="shared" si="50"/>
        <v>236.88</v>
      </c>
      <c r="R98" s="119">
        <f>N98-'BM 06'!P97</f>
        <v>0</v>
      </c>
    </row>
    <row r="99" spans="1:18" ht="66">
      <c r="A99" s="125" t="s">
        <v>253</v>
      </c>
      <c r="B99" s="126" t="s">
        <v>254</v>
      </c>
      <c r="C99" s="127" t="s">
        <v>32</v>
      </c>
      <c r="D99" s="128">
        <v>51.88</v>
      </c>
      <c r="E99" s="136">
        <v>32.11</v>
      </c>
      <c r="F99" s="136">
        <f t="shared" si="47"/>
        <v>40.200000000000003</v>
      </c>
      <c r="G99" s="127" t="s">
        <v>255</v>
      </c>
      <c r="H99" s="127" t="s">
        <v>34</v>
      </c>
      <c r="I99" s="170">
        <f t="shared" si="51"/>
        <v>1665.8668</v>
      </c>
      <c r="J99" s="171">
        <f t="shared" si="52"/>
        <v>2085.5760000000005</v>
      </c>
      <c r="K99" s="319">
        <f>'BM 06'!M98</f>
        <v>51.88</v>
      </c>
      <c r="L99" s="265">
        <v>0</v>
      </c>
      <c r="M99" s="310">
        <f t="shared" si="25"/>
        <v>51.88</v>
      </c>
      <c r="N99" s="319">
        <f>'BM 06'!P98</f>
        <v>2085.5760000000005</v>
      </c>
      <c r="O99" s="264">
        <f t="shared" si="48"/>
        <v>0</v>
      </c>
      <c r="P99" s="266">
        <f t="shared" si="49"/>
        <v>2085.5760000000005</v>
      </c>
      <c r="Q99" s="264">
        <f t="shared" si="50"/>
        <v>0</v>
      </c>
      <c r="R99" s="119">
        <f>N99-'BM 06'!P98</f>
        <v>0</v>
      </c>
    </row>
    <row r="100" spans="1:18" ht="66">
      <c r="A100" s="125" t="s">
        <v>256</v>
      </c>
      <c r="B100" s="126" t="s">
        <v>257</v>
      </c>
      <c r="C100" s="127" t="s">
        <v>32</v>
      </c>
      <c r="D100" s="128">
        <v>17.82</v>
      </c>
      <c r="E100" s="136">
        <v>31.69</v>
      </c>
      <c r="F100" s="136">
        <f t="shared" si="47"/>
        <v>39.68</v>
      </c>
      <c r="G100" s="127" t="s">
        <v>258</v>
      </c>
      <c r="H100" s="127" t="s">
        <v>34</v>
      </c>
      <c r="I100" s="170">
        <f t="shared" si="51"/>
        <v>564.71580000000006</v>
      </c>
      <c r="J100" s="171">
        <f t="shared" si="52"/>
        <v>707.09760000000006</v>
      </c>
      <c r="K100" s="319">
        <f>'BM 06'!M99</f>
        <v>17.82</v>
      </c>
      <c r="L100" s="265">
        <v>0</v>
      </c>
      <c r="M100" s="310">
        <f t="shared" si="25"/>
        <v>17.82</v>
      </c>
      <c r="N100" s="319">
        <f>'BM 06'!P99</f>
        <v>707.09760000000006</v>
      </c>
      <c r="O100" s="264">
        <f t="shared" si="48"/>
        <v>0</v>
      </c>
      <c r="P100" s="266">
        <f t="shared" si="49"/>
        <v>707.09760000000006</v>
      </c>
      <c r="Q100" s="264">
        <f t="shared" si="50"/>
        <v>0</v>
      </c>
      <c r="R100" s="119">
        <f>N100-'BM 06'!P99</f>
        <v>0</v>
      </c>
    </row>
    <row r="101" spans="1:18" ht="39.6">
      <c r="A101" s="125" t="s">
        <v>259</v>
      </c>
      <c r="B101" s="126" t="s">
        <v>260</v>
      </c>
      <c r="C101" s="127" t="s">
        <v>151</v>
      </c>
      <c r="D101" s="128">
        <v>1</v>
      </c>
      <c r="E101" s="136">
        <v>651.1</v>
      </c>
      <c r="F101" s="136">
        <f t="shared" si="47"/>
        <v>815.3</v>
      </c>
      <c r="G101" s="127" t="s">
        <v>261</v>
      </c>
      <c r="H101" s="127" t="s">
        <v>34</v>
      </c>
      <c r="I101" s="170">
        <f t="shared" si="51"/>
        <v>651.1</v>
      </c>
      <c r="J101" s="171">
        <f t="shared" si="52"/>
        <v>815.3</v>
      </c>
      <c r="K101" s="319">
        <f>'BM 06'!M100</f>
        <v>0</v>
      </c>
      <c r="L101" s="265">
        <v>0</v>
      </c>
      <c r="M101" s="310">
        <f t="shared" si="25"/>
        <v>0</v>
      </c>
      <c r="N101" s="319">
        <f>'BM 06'!P100</f>
        <v>0</v>
      </c>
      <c r="O101" s="264">
        <f t="shared" si="48"/>
        <v>0</v>
      </c>
      <c r="P101" s="266">
        <f t="shared" si="49"/>
        <v>0</v>
      </c>
      <c r="Q101" s="264">
        <f t="shared" si="50"/>
        <v>815.3</v>
      </c>
      <c r="R101" s="119">
        <f>N101-'BM 06'!P100</f>
        <v>0</v>
      </c>
    </row>
    <row r="102" spans="1:18" ht="39.6">
      <c r="A102" s="125" t="s">
        <v>262</v>
      </c>
      <c r="B102" s="126" t="s">
        <v>263</v>
      </c>
      <c r="C102" s="127" t="s">
        <v>151</v>
      </c>
      <c r="D102" s="128">
        <v>0</v>
      </c>
      <c r="E102" s="136">
        <v>2533.62</v>
      </c>
      <c r="F102" s="136">
        <f t="shared" si="47"/>
        <v>3172.59</v>
      </c>
      <c r="G102" s="127" t="s">
        <v>264</v>
      </c>
      <c r="H102" s="127" t="s">
        <v>34</v>
      </c>
      <c r="I102" s="170">
        <f t="shared" si="51"/>
        <v>0</v>
      </c>
      <c r="J102" s="171">
        <f t="shared" si="52"/>
        <v>0</v>
      </c>
      <c r="K102" s="319">
        <f>'BM 06'!M101</f>
        <v>0</v>
      </c>
      <c r="L102" s="265">
        <v>0</v>
      </c>
      <c r="M102" s="310">
        <f t="shared" si="25"/>
        <v>0</v>
      </c>
      <c r="N102" s="319">
        <f>'BM 06'!P101</f>
        <v>0</v>
      </c>
      <c r="O102" s="264">
        <f t="shared" si="48"/>
        <v>0</v>
      </c>
      <c r="P102" s="266">
        <f t="shared" si="49"/>
        <v>0</v>
      </c>
      <c r="Q102" s="264">
        <f t="shared" si="50"/>
        <v>0</v>
      </c>
      <c r="R102" s="119">
        <f>N102-'BM 06'!P101</f>
        <v>0</v>
      </c>
    </row>
    <row r="103" spans="1:18" ht="39.6">
      <c r="A103" s="125" t="s">
        <v>432</v>
      </c>
      <c r="B103" s="126" t="s">
        <v>263</v>
      </c>
      <c r="C103" s="127" t="s">
        <v>151</v>
      </c>
      <c r="D103" s="128">
        <v>2</v>
      </c>
      <c r="E103" s="136">
        <v>1037.99</v>
      </c>
      <c r="F103" s="136">
        <v>1321.92</v>
      </c>
      <c r="G103" s="127" t="s">
        <v>264</v>
      </c>
      <c r="H103" s="127" t="s">
        <v>34</v>
      </c>
      <c r="I103" s="170">
        <f t="shared" ref="I103" si="53">E103*D103</f>
        <v>2075.98</v>
      </c>
      <c r="J103" s="171">
        <f t="shared" ref="J103" si="54">F103*D103</f>
        <v>2643.84</v>
      </c>
      <c r="K103" s="319">
        <f>'BM 06'!M102</f>
        <v>0</v>
      </c>
      <c r="L103" s="265">
        <v>0</v>
      </c>
      <c r="M103" s="310">
        <f t="shared" si="25"/>
        <v>0</v>
      </c>
      <c r="N103" s="319">
        <v>0</v>
      </c>
      <c r="O103" s="264">
        <f t="shared" ref="O103" si="55">L103*F103</f>
        <v>0</v>
      </c>
      <c r="P103" s="266">
        <f t="shared" ref="P103" si="56">O103+N103</f>
        <v>0</v>
      </c>
      <c r="Q103" s="264">
        <f t="shared" ref="Q103" si="57">J103-P103</f>
        <v>2643.84</v>
      </c>
      <c r="R103" s="119"/>
    </row>
    <row r="104" spans="1:18">
      <c r="A104" s="133" t="s">
        <v>265</v>
      </c>
      <c r="B104" s="161" t="s">
        <v>404</v>
      </c>
      <c r="C104" s="134"/>
      <c r="D104" s="134"/>
      <c r="E104" s="134"/>
      <c r="F104" s="162"/>
      <c r="G104" s="134"/>
      <c r="H104" s="134"/>
      <c r="I104" s="172">
        <f>SUM(I105:I111)</f>
        <v>2623.2450000000003</v>
      </c>
      <c r="J104" s="173">
        <f>SUM(J105:J111)</f>
        <v>3284.58</v>
      </c>
      <c r="K104" s="319"/>
      <c r="L104" s="150"/>
      <c r="M104" s="310"/>
      <c r="N104" s="320">
        <f>SUM(N105:N111)</f>
        <v>2803.75</v>
      </c>
      <c r="O104" s="150">
        <f>SUM(O105:O111)</f>
        <v>0</v>
      </c>
      <c r="P104" s="166">
        <f>SUM(P105:P111)</f>
        <v>2803.75</v>
      </c>
      <c r="Q104" s="150">
        <f>SUM(Q105:Q111)</f>
        <v>480.83</v>
      </c>
    </row>
    <row r="105" spans="1:18" ht="52.8">
      <c r="A105" s="125" t="s">
        <v>267</v>
      </c>
      <c r="B105" s="126" t="s">
        <v>268</v>
      </c>
      <c r="C105" s="127" t="s">
        <v>151</v>
      </c>
      <c r="D105" s="128">
        <v>2</v>
      </c>
      <c r="E105" s="136">
        <v>26.57</v>
      </c>
      <c r="F105" s="136">
        <f t="shared" ref="F105:F111" si="58">TRUNC(E105*1.2522,2)</f>
        <v>33.270000000000003</v>
      </c>
      <c r="G105" s="127" t="s">
        <v>269</v>
      </c>
      <c r="H105" s="127" t="s">
        <v>34</v>
      </c>
      <c r="I105" s="170">
        <f>E105*D105</f>
        <v>53.14</v>
      </c>
      <c r="J105" s="171">
        <f>F105*D105</f>
        <v>66.540000000000006</v>
      </c>
      <c r="K105" s="319">
        <f>'BM 06'!M103</f>
        <v>2</v>
      </c>
      <c r="L105" s="265">
        <v>0</v>
      </c>
      <c r="M105" s="310">
        <f t="shared" si="25"/>
        <v>2</v>
      </c>
      <c r="N105" s="319">
        <f>'BM 06'!P103</f>
        <v>66.540000000000006</v>
      </c>
      <c r="O105" s="264">
        <f t="shared" ref="O105:O111" si="59">L105*F105</f>
        <v>0</v>
      </c>
      <c r="P105" s="266">
        <f t="shared" ref="P105:P111" si="60">O105+N105</f>
        <v>66.540000000000006</v>
      </c>
      <c r="Q105" s="264">
        <f t="shared" si="50"/>
        <v>0</v>
      </c>
      <c r="R105" s="119">
        <f>N105-'BM 06'!P103</f>
        <v>0</v>
      </c>
    </row>
    <row r="106" spans="1:18" ht="52.8">
      <c r="A106" s="125" t="s">
        <v>270</v>
      </c>
      <c r="B106" s="126" t="s">
        <v>271</v>
      </c>
      <c r="C106" s="127" t="s">
        <v>151</v>
      </c>
      <c r="D106" s="128">
        <v>1</v>
      </c>
      <c r="E106" s="136">
        <v>383.99</v>
      </c>
      <c r="F106" s="136">
        <f t="shared" si="58"/>
        <v>480.83</v>
      </c>
      <c r="G106" s="127" t="s">
        <v>272</v>
      </c>
      <c r="H106" s="127" t="s">
        <v>34</v>
      </c>
      <c r="I106" s="170">
        <f t="shared" si="51"/>
        <v>383.99</v>
      </c>
      <c r="J106" s="171">
        <f t="shared" si="52"/>
        <v>480.83</v>
      </c>
      <c r="K106" s="319">
        <f>'BM 06'!M104</f>
        <v>0</v>
      </c>
      <c r="L106" s="150">
        <v>0</v>
      </c>
      <c r="M106" s="310">
        <f t="shared" si="25"/>
        <v>0</v>
      </c>
      <c r="N106" s="319">
        <f>'BM 06'!P104</f>
        <v>0</v>
      </c>
      <c r="O106" s="149">
        <f t="shared" si="59"/>
        <v>0</v>
      </c>
      <c r="P106" s="151">
        <f t="shared" si="60"/>
        <v>0</v>
      </c>
      <c r="Q106" s="149">
        <f t="shared" si="50"/>
        <v>480.83</v>
      </c>
    </row>
    <row r="107" spans="1:18" ht="77.25" customHeight="1">
      <c r="A107" s="125" t="s">
        <v>273</v>
      </c>
      <c r="B107" s="126" t="s">
        <v>274</v>
      </c>
      <c r="C107" s="127" t="s">
        <v>32</v>
      </c>
      <c r="D107" s="128">
        <v>19.72</v>
      </c>
      <c r="E107" s="136">
        <v>52.12</v>
      </c>
      <c r="F107" s="136">
        <f t="shared" si="58"/>
        <v>65.260000000000005</v>
      </c>
      <c r="G107" s="127" t="s">
        <v>275</v>
      </c>
      <c r="H107" s="127" t="s">
        <v>34</v>
      </c>
      <c r="I107" s="170">
        <f t="shared" si="51"/>
        <v>1027.8063999999999</v>
      </c>
      <c r="J107" s="171">
        <f t="shared" si="52"/>
        <v>1286.9272000000001</v>
      </c>
      <c r="K107" s="319">
        <f>'BM 06'!M105</f>
        <v>19.72</v>
      </c>
      <c r="L107" s="265">
        <v>0</v>
      </c>
      <c r="M107" s="310">
        <f t="shared" si="25"/>
        <v>19.72</v>
      </c>
      <c r="N107" s="319">
        <f>'BM 06'!P105</f>
        <v>1286.9272000000001</v>
      </c>
      <c r="O107" s="264">
        <f t="shared" si="59"/>
        <v>0</v>
      </c>
      <c r="P107" s="266">
        <f t="shared" si="60"/>
        <v>1286.9272000000001</v>
      </c>
      <c r="Q107" s="264">
        <f t="shared" si="50"/>
        <v>0</v>
      </c>
    </row>
    <row r="108" spans="1:18" ht="52.8">
      <c r="A108" s="125" t="s">
        <v>276</v>
      </c>
      <c r="B108" s="126" t="s">
        <v>277</v>
      </c>
      <c r="C108" s="127" t="s">
        <v>151</v>
      </c>
      <c r="D108" s="128">
        <v>2</v>
      </c>
      <c r="E108" s="136">
        <v>10.37</v>
      </c>
      <c r="F108" s="136">
        <f t="shared" si="58"/>
        <v>12.98</v>
      </c>
      <c r="G108" s="127" t="s">
        <v>278</v>
      </c>
      <c r="H108" s="127" t="s">
        <v>34</v>
      </c>
      <c r="I108" s="170">
        <f t="shared" si="51"/>
        <v>20.74</v>
      </c>
      <c r="J108" s="171">
        <f t="shared" si="52"/>
        <v>25.96</v>
      </c>
      <c r="K108" s="319">
        <f>'BM 06'!M106</f>
        <v>2</v>
      </c>
      <c r="L108" s="265">
        <v>0</v>
      </c>
      <c r="M108" s="310">
        <f t="shared" ref="M108:M111" si="61">L108+K108</f>
        <v>2</v>
      </c>
      <c r="N108" s="319">
        <f>'BM 06'!P106</f>
        <v>25.96</v>
      </c>
      <c r="O108" s="264">
        <f t="shared" si="59"/>
        <v>0</v>
      </c>
      <c r="P108" s="266">
        <f t="shared" si="60"/>
        <v>25.96</v>
      </c>
      <c r="Q108" s="264">
        <f t="shared" si="50"/>
        <v>0</v>
      </c>
    </row>
    <row r="109" spans="1:18" ht="75.75" customHeight="1">
      <c r="A109" s="125" t="s">
        <v>279</v>
      </c>
      <c r="B109" s="126" t="s">
        <v>280</v>
      </c>
      <c r="C109" s="127" t="s">
        <v>32</v>
      </c>
      <c r="D109" s="128">
        <v>9.84</v>
      </c>
      <c r="E109" s="136">
        <v>41.78</v>
      </c>
      <c r="F109" s="136">
        <f t="shared" si="58"/>
        <v>52.31</v>
      </c>
      <c r="G109" s="127" t="s">
        <v>281</v>
      </c>
      <c r="H109" s="127" t="s">
        <v>34</v>
      </c>
      <c r="I109" s="170">
        <f t="shared" si="51"/>
        <v>411.11520000000002</v>
      </c>
      <c r="J109" s="171">
        <f t="shared" si="52"/>
        <v>514.73040000000003</v>
      </c>
      <c r="K109" s="319">
        <f>'BM 06'!M107</f>
        <v>9.84</v>
      </c>
      <c r="L109" s="265">
        <v>0</v>
      </c>
      <c r="M109" s="310">
        <f t="shared" si="61"/>
        <v>9.84</v>
      </c>
      <c r="N109" s="319">
        <f>'BM 06'!P107</f>
        <v>514.73040000000003</v>
      </c>
      <c r="O109" s="264">
        <f t="shared" si="59"/>
        <v>0</v>
      </c>
      <c r="P109" s="266">
        <f t="shared" si="60"/>
        <v>514.73040000000003</v>
      </c>
      <c r="Q109" s="264">
        <f t="shared" si="50"/>
        <v>0</v>
      </c>
    </row>
    <row r="110" spans="1:18" ht="75.75" customHeight="1">
      <c r="A110" s="125" t="s">
        <v>282</v>
      </c>
      <c r="B110" s="126" t="s">
        <v>283</v>
      </c>
      <c r="C110" s="127" t="s">
        <v>32</v>
      </c>
      <c r="D110" s="128">
        <v>11.19</v>
      </c>
      <c r="E110" s="136">
        <v>63.86</v>
      </c>
      <c r="F110" s="136">
        <f t="shared" si="58"/>
        <v>79.959999999999994</v>
      </c>
      <c r="G110" s="127" t="s">
        <v>284</v>
      </c>
      <c r="H110" s="127" t="s">
        <v>34</v>
      </c>
      <c r="I110" s="170">
        <f t="shared" si="51"/>
        <v>714.59339999999997</v>
      </c>
      <c r="J110" s="171">
        <f t="shared" si="52"/>
        <v>894.75239999999985</v>
      </c>
      <c r="K110" s="319">
        <f>'BM 06'!M108</f>
        <v>11.19</v>
      </c>
      <c r="L110" s="265">
        <v>0</v>
      </c>
      <c r="M110" s="310">
        <f t="shared" si="61"/>
        <v>11.19</v>
      </c>
      <c r="N110" s="319">
        <f>'BM 06'!P108</f>
        <v>894.75239999999985</v>
      </c>
      <c r="O110" s="264">
        <f t="shared" si="59"/>
        <v>0</v>
      </c>
      <c r="P110" s="266">
        <f t="shared" si="60"/>
        <v>894.75239999999985</v>
      </c>
      <c r="Q110" s="264">
        <f t="shared" si="50"/>
        <v>0</v>
      </c>
    </row>
    <row r="111" spans="1:18" ht="26.4">
      <c r="A111" s="125" t="s">
        <v>285</v>
      </c>
      <c r="B111" s="126" t="s">
        <v>286</v>
      </c>
      <c r="C111" s="127" t="s">
        <v>151</v>
      </c>
      <c r="D111" s="128">
        <v>2</v>
      </c>
      <c r="E111" s="136">
        <v>5.93</v>
      </c>
      <c r="F111" s="136">
        <f t="shared" si="58"/>
        <v>7.42</v>
      </c>
      <c r="G111" s="127" t="s">
        <v>287</v>
      </c>
      <c r="H111" s="127" t="s">
        <v>34</v>
      </c>
      <c r="I111" s="170">
        <f t="shared" si="51"/>
        <v>11.86</v>
      </c>
      <c r="J111" s="171">
        <f t="shared" si="52"/>
        <v>14.84</v>
      </c>
      <c r="K111" s="319">
        <f>'BM 06'!M109</f>
        <v>2</v>
      </c>
      <c r="L111" s="265">
        <v>0</v>
      </c>
      <c r="M111" s="310">
        <f t="shared" si="61"/>
        <v>2</v>
      </c>
      <c r="N111" s="319">
        <f>'BM 06'!P109</f>
        <v>14.84</v>
      </c>
      <c r="O111" s="264">
        <f t="shared" si="59"/>
        <v>0</v>
      </c>
      <c r="P111" s="266">
        <f t="shared" si="60"/>
        <v>14.84</v>
      </c>
      <c r="Q111" s="264">
        <f t="shared" si="50"/>
        <v>0</v>
      </c>
    </row>
    <row r="112" spans="1:18">
      <c r="A112" s="134"/>
      <c r="B112" s="134"/>
      <c r="C112" s="134"/>
      <c r="D112" s="134"/>
      <c r="E112" s="134"/>
      <c r="F112" s="134"/>
      <c r="G112" s="134"/>
      <c r="H112" s="134"/>
      <c r="I112" s="174"/>
      <c r="J112" s="175"/>
      <c r="K112" s="319"/>
      <c r="L112" s="149"/>
      <c r="M112" s="310"/>
      <c r="N112" s="319"/>
      <c r="O112" s="149"/>
      <c r="P112" s="151"/>
      <c r="Q112" s="149"/>
    </row>
    <row r="113" spans="1:17">
      <c r="A113" s="686" t="s">
        <v>288</v>
      </c>
      <c r="B113" s="687"/>
      <c r="C113" s="687"/>
      <c r="D113" s="687"/>
      <c r="E113" s="687"/>
      <c r="F113" s="687"/>
      <c r="G113" s="687"/>
      <c r="H113" s="688"/>
      <c r="I113" s="176">
        <f>I104+I96+I76+I71+I66+I59+I42+I40+I28+I15+I11</f>
        <v>622890.50093999994</v>
      </c>
      <c r="J113" s="177">
        <f>J104+J96+J76+J71+J66+J59+J42+J40+J28+J15+J11</f>
        <v>782126.7294999999</v>
      </c>
      <c r="K113" s="319"/>
      <c r="L113" s="149"/>
      <c r="M113" s="310"/>
      <c r="N113" s="328">
        <f>N11+N15+N28+N40+N42+N59+N66+N76+N96+N104+N71</f>
        <v>453367.93388199998</v>
      </c>
      <c r="O113" s="143">
        <f>O11+O15+O28+O40+O42+O59+O66+O76+O96+O104+O71</f>
        <v>104147.13140000001</v>
      </c>
      <c r="P113" s="143">
        <f>P11+P15+P28+P40+P42+P59+P66+P76+P96+P104+P71</f>
        <v>557515.065282</v>
      </c>
      <c r="Q113" s="160">
        <f>Q11+Q15+Q28+Q40+Q42+Q59+Q66+Q76+Q96+Q104+Q71</f>
        <v>221967.82421799997</v>
      </c>
    </row>
    <row r="116" spans="1:17">
      <c r="A116" s="668" t="s">
        <v>289</v>
      </c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0" spans="1:17">
      <c r="A120" s="668"/>
      <c r="B120" s="668"/>
      <c r="C120" s="668"/>
      <c r="D120" s="668"/>
      <c r="E120" s="668"/>
      <c r="F120" s="668"/>
      <c r="G120" s="668"/>
      <c r="H120" s="668"/>
      <c r="I120" s="668"/>
      <c r="J120" s="668"/>
      <c r="K120" s="668"/>
      <c r="L120" s="668"/>
      <c r="M120" s="668"/>
      <c r="N120" s="668"/>
      <c r="O120" s="668"/>
      <c r="P120" s="668"/>
      <c r="Q120" s="668"/>
    </row>
    <row r="121" spans="1:17">
      <c r="A121" s="668"/>
      <c r="B121" s="668"/>
      <c r="C121" s="668"/>
      <c r="D121" s="668"/>
      <c r="E121" s="668"/>
      <c r="F121" s="668"/>
      <c r="G121" s="668"/>
      <c r="H121" s="668"/>
      <c r="I121" s="668"/>
      <c r="J121" s="668"/>
      <c r="K121" s="668"/>
      <c r="L121" s="668"/>
      <c r="M121" s="668"/>
      <c r="N121" s="668"/>
      <c r="O121" s="668"/>
      <c r="P121" s="668"/>
      <c r="Q121" s="668"/>
    </row>
    <row r="122" spans="1:17">
      <c r="P122" s="119">
        <f>'BM 06'!P111</f>
        <v>453367.93388199998</v>
      </c>
    </row>
    <row r="123" spans="1:17">
      <c r="P123" s="119">
        <f>P122+O6</f>
        <v>557515.065282</v>
      </c>
    </row>
    <row r="125" spans="1:17" ht="15.6">
      <c r="E125" s="751" t="s">
        <v>439</v>
      </c>
      <c r="F125" s="699"/>
      <c r="G125" s="699"/>
      <c r="H125" s="699"/>
      <c r="I125" s="699"/>
      <c r="J125" s="699"/>
      <c r="K125" s="699"/>
      <c r="L125" s="699"/>
    </row>
  </sheetData>
  <mergeCells count="37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66:G66"/>
    <mergeCell ref="H9:H10"/>
    <mergeCell ref="I9:I10"/>
    <mergeCell ref="J9:J10"/>
    <mergeCell ref="K9:M9"/>
    <mergeCell ref="B15:G15"/>
    <mergeCell ref="B28:G28"/>
    <mergeCell ref="B40:G40"/>
    <mergeCell ref="B42:G42"/>
    <mergeCell ref="B59:G59"/>
    <mergeCell ref="B76:G76"/>
    <mergeCell ref="B96:G96"/>
    <mergeCell ref="A113:H113"/>
    <mergeCell ref="A116:Q121"/>
    <mergeCell ref="E125:L12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8"/>
  <sheetViews>
    <sheetView topLeftCell="A179" workbookViewId="0">
      <selection activeCell="F524" sqref="F524"/>
    </sheetView>
  </sheetViews>
  <sheetFormatPr defaultRowHeight="14.4"/>
  <cols>
    <col min="1" max="1" width="12.109375" style="4" customWidth="1"/>
    <col min="2" max="3" width="9.3320312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433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 hidden="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 hidden="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 hidden="1">
      <c r="A10" s="281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 hidden="1">
      <c r="A19" s="281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281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 hidden="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 hidden="1">
      <c r="A38" s="281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 hidden="1">
      <c r="A51" s="281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 hidden="1">
      <c r="A64" s="281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 hidden="1">
      <c r="A77" s="281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 hidden="1">
      <c r="A89" s="281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 hidden="1">
      <c r="A101" s="281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 hidden="1">
      <c r="A113" s="281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 hidden="1">
      <c r="A124" s="281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 hidden="1">
      <c r="A134" s="281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 hidden="1">
      <c r="A146" s="281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281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281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81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 hidden="1">
      <c r="A203" s="281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 hidden="1">
      <c r="A216" s="281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 hidden="1">
      <c r="A229" s="281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 hidden="1">
      <c r="A241" s="281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 hidden="1">
      <c r="A251" s="281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27"/>
      <c r="D261" s="727"/>
      <c r="E261" s="727"/>
      <c r="F261" s="727"/>
      <c r="G261" s="727"/>
      <c r="H261" s="727"/>
      <c r="I261" s="727"/>
      <c r="J261" s="727"/>
      <c r="K261" s="728"/>
    </row>
    <row r="262" spans="1:11" ht="13.2" hidden="1">
      <c r="A262" s="281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27" t="s">
        <v>97</v>
      </c>
      <c r="C272" s="727"/>
      <c r="D272" s="727"/>
      <c r="E272" s="727"/>
      <c r="F272" s="727"/>
      <c r="G272" s="727"/>
      <c r="H272" s="727"/>
      <c r="I272" s="727"/>
      <c r="J272" s="727"/>
      <c r="K272" s="728"/>
    </row>
    <row r="273" spans="1:11" ht="13.2" hidden="1">
      <c r="A273" s="281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>
      <c r="A285" s="50" t="s">
        <v>430</v>
      </c>
      <c r="B285" s="727" t="str">
        <f>'BM 07'!B39</f>
        <v>ESCORAMENTO METÁLICO PARA LAJE EM CONCRETO ARMADO, TIPO "A", ALTURA DE (200 ATÉ 310)CM, EXCLUSIVE DESCARGA, MONTAGEM, DESMONTAGEM E CARGA</v>
      </c>
      <c r="C285" s="727"/>
      <c r="D285" s="727"/>
      <c r="E285" s="727"/>
      <c r="F285" s="727"/>
      <c r="G285" s="727"/>
      <c r="H285" s="727"/>
      <c r="I285" s="727"/>
      <c r="J285" s="727"/>
      <c r="K285" s="728"/>
    </row>
    <row r="286" spans="1:11" ht="13.2">
      <c r="A286" s="281"/>
      <c r="B286" s="13"/>
      <c r="C286" s="13"/>
      <c r="D286" s="13"/>
      <c r="E286" s="234" t="s">
        <v>315</v>
      </c>
      <c r="F286" s="233" t="s">
        <v>314</v>
      </c>
      <c r="G286" s="15" t="s">
        <v>324</v>
      </c>
      <c r="H286" s="233" t="s">
        <v>316</v>
      </c>
      <c r="I286" s="54"/>
      <c r="J286" s="55"/>
      <c r="K286" s="56"/>
    </row>
    <row r="287" spans="1:11">
      <c r="B287" s="16"/>
      <c r="C287" s="17"/>
      <c r="D287" s="79" t="s">
        <v>378</v>
      </c>
      <c r="E287" s="20"/>
      <c r="F287" s="21"/>
      <c r="G287" s="21">
        <v>369.96</v>
      </c>
      <c r="H287" s="21"/>
      <c r="I287" s="57">
        <v>5</v>
      </c>
      <c r="J287" s="9">
        <f>G287</f>
        <v>369.96</v>
      </c>
      <c r="K287" s="78" t="s">
        <v>43</v>
      </c>
    </row>
    <row r="288" spans="1:11">
      <c r="A288" s="22"/>
      <c r="B288" s="23"/>
      <c r="C288" s="23"/>
      <c r="D288" s="23"/>
      <c r="E288" s="23"/>
      <c r="F288" s="23"/>
      <c r="G288" s="23"/>
      <c r="H288" s="24" t="s">
        <v>306</v>
      </c>
      <c r="I288" s="59" t="s">
        <v>307</v>
      </c>
      <c r="J288" s="60">
        <f>SUM(J287:J287)</f>
        <v>369.96</v>
      </c>
      <c r="K288" s="61" t="s">
        <v>434</v>
      </c>
    </row>
    <row r="289" spans="1:11">
      <c r="A289" s="22"/>
      <c r="B289" s="23"/>
      <c r="C289" s="23"/>
      <c r="D289" s="23"/>
      <c r="E289" s="23"/>
      <c r="F289" s="23"/>
      <c r="G289" s="23"/>
      <c r="H289" s="24"/>
      <c r="I289" s="59"/>
      <c r="J289" s="60"/>
      <c r="K289" s="61"/>
    </row>
    <row r="290" spans="1:11" ht="13.2">
      <c r="A290" s="25"/>
      <c r="B290" s="26"/>
      <c r="C290" s="26"/>
      <c r="D290" s="27" t="s">
        <v>308</v>
      </c>
      <c r="E290" s="26"/>
      <c r="F290" s="28" t="s">
        <v>309</v>
      </c>
      <c r="G290" s="28"/>
      <c r="H290" s="28"/>
      <c r="I290" s="62" t="s">
        <v>307</v>
      </c>
      <c r="J290" s="63">
        <v>0</v>
      </c>
      <c r="K290" s="64" t="s">
        <v>43</v>
      </c>
    </row>
    <row r="291" spans="1:11" ht="13.2">
      <c r="A291" s="29"/>
      <c r="B291" s="30"/>
      <c r="C291" s="30"/>
      <c r="D291" s="31" t="s">
        <v>310</v>
      </c>
      <c r="E291" s="30"/>
      <c r="F291" s="32" t="s">
        <v>309</v>
      </c>
      <c r="G291" s="32"/>
      <c r="H291" s="32"/>
      <c r="I291" s="65" t="s">
        <v>307</v>
      </c>
      <c r="J291" s="66">
        <f>J288-J290</f>
        <v>369.96</v>
      </c>
      <c r="K291" s="67" t="str">
        <f>K290</f>
        <v>m²</v>
      </c>
    </row>
    <row r="292" spans="1:11" ht="13.2">
      <c r="A292" s="25"/>
      <c r="B292" s="33"/>
      <c r="C292" s="33"/>
      <c r="D292" s="27" t="s">
        <v>311</v>
      </c>
      <c r="E292" s="33"/>
      <c r="F292" s="28" t="s">
        <v>309</v>
      </c>
      <c r="G292" s="28"/>
      <c r="H292" s="28"/>
      <c r="I292" s="62" t="s">
        <v>307</v>
      </c>
      <c r="J292" s="63">
        <f>J288</f>
        <v>369.96</v>
      </c>
      <c r="K292" s="64" t="str">
        <f>K291</f>
        <v>m²</v>
      </c>
    </row>
    <row r="293" spans="1:11" ht="13.2">
      <c r="A293" s="43"/>
      <c r="B293" s="44"/>
      <c r="C293" s="44"/>
      <c r="D293" s="45" t="s">
        <v>323</v>
      </c>
      <c r="E293" s="46"/>
      <c r="F293" s="47" t="s">
        <v>309</v>
      </c>
      <c r="G293" s="47"/>
      <c r="H293" s="47"/>
      <c r="I293" s="72" t="s">
        <v>307</v>
      </c>
      <c r="J293" s="73">
        <v>0</v>
      </c>
      <c r="K293" s="74" t="str">
        <f>K292</f>
        <v>m²</v>
      </c>
    </row>
    <row r="294" spans="1:11" ht="13.2">
      <c r="A294" s="43"/>
      <c r="B294" s="44"/>
      <c r="C294" s="44"/>
      <c r="D294" s="48"/>
      <c r="E294" s="44"/>
      <c r="F294" s="49"/>
      <c r="G294" s="49"/>
      <c r="H294" s="49"/>
      <c r="I294" s="75"/>
      <c r="J294" s="76"/>
      <c r="K294" s="77"/>
    </row>
    <row r="295" spans="1:11" hidden="1">
      <c r="A295" s="10" t="s">
        <v>99</v>
      </c>
      <c r="B295" s="729" t="s">
        <v>100</v>
      </c>
      <c r="C295" s="729"/>
      <c r="D295" s="729"/>
      <c r="E295" s="729"/>
      <c r="F295" s="729"/>
      <c r="G295" s="729"/>
      <c r="H295" s="729"/>
      <c r="I295" s="51"/>
      <c r="J295" s="52"/>
      <c r="K295" s="53"/>
    </row>
    <row r="296" spans="1:11" hidden="1">
      <c r="A296" s="50" t="s">
        <v>101</v>
      </c>
      <c r="B296" s="727" t="s">
        <v>102</v>
      </c>
      <c r="C296" s="727"/>
      <c r="D296" s="727"/>
      <c r="E296" s="727"/>
      <c r="F296" s="727"/>
      <c r="G296" s="727"/>
      <c r="H296" s="727"/>
      <c r="I296" s="727"/>
      <c r="J296" s="727"/>
      <c r="K296" s="728"/>
    </row>
    <row r="297" spans="1:11" ht="13.2" hidden="1">
      <c r="A297" s="281"/>
      <c r="B297" s="13"/>
      <c r="C297" s="13"/>
      <c r="D297" s="13"/>
      <c r="E297" s="14"/>
      <c r="F297" s="15" t="s">
        <v>335</v>
      </c>
      <c r="G297" s="15" t="s">
        <v>316</v>
      </c>
      <c r="H297" s="15" t="s">
        <v>305</v>
      </c>
      <c r="I297" s="54"/>
      <c r="J297" s="55"/>
      <c r="K297" s="56"/>
    </row>
    <row r="298" spans="1:11" hidden="1">
      <c r="B298" s="16"/>
      <c r="C298" s="17"/>
      <c r="D298" s="79" t="s">
        <v>342</v>
      </c>
      <c r="E298" s="20"/>
      <c r="F298" s="21">
        <v>181.64</v>
      </c>
      <c r="G298" s="21">
        <v>3.1</v>
      </c>
      <c r="H298" s="21">
        <v>1</v>
      </c>
      <c r="I298" s="57">
        <v>5</v>
      </c>
      <c r="J298" s="9">
        <f>G298*H298*F298</f>
        <v>563.08399999999995</v>
      </c>
      <c r="K298" s="78" t="s">
        <v>43</v>
      </c>
    </row>
    <row r="299" spans="1:11" hidden="1">
      <c r="B299" s="16"/>
      <c r="C299" s="17"/>
      <c r="D299" s="79" t="s">
        <v>343</v>
      </c>
      <c r="E299" s="20"/>
      <c r="F299" s="21">
        <v>0.8</v>
      </c>
      <c r="G299" s="21">
        <v>2.1</v>
      </c>
      <c r="H299" s="21">
        <v>-8</v>
      </c>
      <c r="I299" s="57">
        <v>5</v>
      </c>
      <c r="J299" s="9">
        <f>G299*H299*F299</f>
        <v>-13.440000000000001</v>
      </c>
      <c r="K299" s="78" t="s">
        <v>43</v>
      </c>
    </row>
    <row r="300" spans="1:11" hidden="1">
      <c r="B300" s="16"/>
      <c r="C300" s="17"/>
      <c r="D300" s="79" t="s">
        <v>344</v>
      </c>
      <c r="E300" s="20"/>
      <c r="F300" s="21">
        <v>2.2000000000000002</v>
      </c>
      <c r="G300" s="21">
        <v>1</v>
      </c>
      <c r="H300" s="21">
        <v>-12</v>
      </c>
      <c r="I300" s="57">
        <v>5</v>
      </c>
      <c r="J300" s="9">
        <f>G300*H300*F300</f>
        <v>-26.400000000000002</v>
      </c>
      <c r="K300" s="78" t="s">
        <v>43</v>
      </c>
    </row>
    <row r="301" spans="1:11" hidden="1">
      <c r="B301" s="16"/>
      <c r="C301" s="17"/>
      <c r="D301" s="79" t="s">
        <v>343</v>
      </c>
      <c r="E301" s="20"/>
      <c r="F301" s="21">
        <v>1.8</v>
      </c>
      <c r="G301" s="21">
        <v>2.1</v>
      </c>
      <c r="H301" s="21">
        <v>-2</v>
      </c>
      <c r="I301" s="57">
        <v>5</v>
      </c>
      <c r="J301" s="9">
        <f>G301*H301*F301</f>
        <v>-7.5600000000000005</v>
      </c>
      <c r="K301" s="78" t="s">
        <v>43</v>
      </c>
    </row>
    <row r="302" spans="1:11" hidden="1">
      <c r="A302" s="267"/>
      <c r="B302" s="268"/>
      <c r="C302" s="269"/>
      <c r="D302" s="270" t="s">
        <v>417</v>
      </c>
      <c r="E302" s="271"/>
      <c r="F302" s="272">
        <v>115.52</v>
      </c>
      <c r="G302" s="272">
        <v>1</v>
      </c>
      <c r="H302" s="272">
        <v>1</v>
      </c>
      <c r="I302" s="273">
        <v>5</v>
      </c>
      <c r="J302" s="274">
        <f>G302*H302*F302</f>
        <v>115.52</v>
      </c>
      <c r="K302" s="275" t="s">
        <v>43</v>
      </c>
    </row>
    <row r="303" spans="1:11" hidden="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SUM(J298:J302)</f>
        <v>631.20399999999995</v>
      </c>
      <c r="K303" s="61" t="s">
        <v>43</v>
      </c>
    </row>
    <row r="304" spans="1:11" hidden="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 hidden="1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515.67999999999995</v>
      </c>
      <c r="K305" s="64" t="s">
        <v>43</v>
      </c>
    </row>
    <row r="306" spans="1:11" ht="13.2" hidden="1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115.524</v>
      </c>
      <c r="K306" s="67" t="str">
        <f>K305</f>
        <v>m²</v>
      </c>
    </row>
    <row r="307" spans="1:11" ht="13.2" hidden="1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631.20399999999995</v>
      </c>
      <c r="K307" s="64" t="str">
        <f>K306</f>
        <v>m²</v>
      </c>
    </row>
    <row r="308" spans="1:11" ht="13.2" hidden="1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 hidden="1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>
      <c r="A310" s="10" t="s">
        <v>104</v>
      </c>
      <c r="B310" s="729" t="s">
        <v>105</v>
      </c>
      <c r="C310" s="729"/>
      <c r="D310" s="729"/>
      <c r="E310" s="729"/>
      <c r="F310" s="729"/>
      <c r="G310" s="729"/>
      <c r="H310" s="729"/>
      <c r="I310" s="51"/>
      <c r="J310" s="52"/>
      <c r="K310" s="53"/>
    </row>
    <row r="311" spans="1:11" hidden="1">
      <c r="A311" s="50" t="s">
        <v>106</v>
      </c>
      <c r="B311" s="727" t="s">
        <v>107</v>
      </c>
      <c r="C311" s="727"/>
      <c r="D311" s="727"/>
      <c r="E311" s="727"/>
      <c r="F311" s="727"/>
      <c r="G311" s="727"/>
      <c r="H311" s="727"/>
      <c r="I311" s="727"/>
      <c r="J311" s="727"/>
      <c r="K311" s="728"/>
    </row>
    <row r="312" spans="1:11" ht="13.2" hidden="1">
      <c r="A312" s="281"/>
      <c r="B312" s="13"/>
      <c r="C312" s="13"/>
      <c r="D312" s="13"/>
      <c r="E312" s="14"/>
      <c r="F312" s="15"/>
      <c r="G312" s="15" t="s">
        <v>345</v>
      </c>
      <c r="H312" s="15" t="s">
        <v>346</v>
      </c>
      <c r="I312" s="54"/>
      <c r="J312" s="55"/>
      <c r="K312" s="56"/>
    </row>
    <row r="313" spans="1:11" hidden="1">
      <c r="B313" s="16"/>
      <c r="C313" s="17"/>
      <c r="D313" s="79" t="s">
        <v>342</v>
      </c>
      <c r="E313" s="20"/>
      <c r="F313" s="21"/>
      <c r="G313" s="21">
        <v>515.67999999999995</v>
      </c>
      <c r="H313" s="21">
        <v>2</v>
      </c>
      <c r="I313" s="57">
        <v>5</v>
      </c>
      <c r="J313" s="9">
        <f>H313*G313</f>
        <v>1031.3599999999999</v>
      </c>
      <c r="K313" s="78" t="s">
        <v>43</v>
      </c>
    </row>
    <row r="314" spans="1:11" hidden="1">
      <c r="A314" s="267"/>
      <c r="B314" s="268"/>
      <c r="C314" s="269"/>
      <c r="D314" s="270" t="s">
        <v>417</v>
      </c>
      <c r="E314" s="271"/>
      <c r="F314" s="272"/>
      <c r="G314" s="272">
        <v>115.52</v>
      </c>
      <c r="H314" s="272">
        <v>2</v>
      </c>
      <c r="I314" s="273">
        <v>5</v>
      </c>
      <c r="J314" s="274">
        <f>G314*H314</f>
        <v>231.04</v>
      </c>
      <c r="K314" s="275" t="s">
        <v>43</v>
      </c>
    </row>
    <row r="315" spans="1:11" hidden="1">
      <c r="A315" s="267"/>
      <c r="B315" s="268"/>
      <c r="C315" s="269"/>
      <c r="D315" s="270" t="s">
        <v>419</v>
      </c>
      <c r="E315" s="271"/>
      <c r="F315" s="272"/>
      <c r="G315" s="272">
        <v>228.22</v>
      </c>
      <c r="H315" s="272">
        <v>1</v>
      </c>
      <c r="I315" s="273">
        <v>5</v>
      </c>
      <c r="J315" s="274">
        <f>G315*H315</f>
        <v>228.22</v>
      </c>
      <c r="K315" s="275" t="s">
        <v>43</v>
      </c>
    </row>
    <row r="316" spans="1:11" hidden="1">
      <c r="A316" s="22"/>
      <c r="B316" s="23"/>
      <c r="C316" s="23"/>
      <c r="D316" s="23"/>
      <c r="E316" s="23"/>
      <c r="F316" s="23"/>
      <c r="G316" s="23"/>
      <c r="H316" s="24" t="s">
        <v>306</v>
      </c>
      <c r="I316" s="59" t="s">
        <v>307</v>
      </c>
      <c r="J316" s="60">
        <f>SUM(J313:J315)</f>
        <v>1490.62</v>
      </c>
      <c r="K316" s="61" t="s">
        <v>43</v>
      </c>
    </row>
    <row r="317" spans="1:11" hidden="1">
      <c r="A317" s="22"/>
      <c r="B317" s="23"/>
      <c r="C317" s="23"/>
      <c r="D317" s="23"/>
      <c r="E317" s="23"/>
      <c r="F317" s="23"/>
      <c r="G317" s="23"/>
      <c r="H317" s="24"/>
      <c r="I317" s="59"/>
      <c r="J317" s="60"/>
      <c r="K317" s="61"/>
    </row>
    <row r="318" spans="1:11" ht="13.2" hidden="1">
      <c r="A318" s="25"/>
      <c r="B318" s="26"/>
      <c r="C318" s="26"/>
      <c r="D318" s="27" t="s">
        <v>308</v>
      </c>
      <c r="E318" s="26"/>
      <c r="F318" s="28" t="s">
        <v>309</v>
      </c>
      <c r="G318" s="28"/>
      <c r="H318" s="28"/>
      <c r="I318" s="62" t="s">
        <v>307</v>
      </c>
      <c r="J318" s="63">
        <v>1031.3599999999999</v>
      </c>
      <c r="K318" s="64" t="s">
        <v>43</v>
      </c>
    </row>
    <row r="319" spans="1:11" ht="13.2" hidden="1">
      <c r="A319" s="29"/>
      <c r="B319" s="30"/>
      <c r="C319" s="30"/>
      <c r="D319" s="31" t="s">
        <v>310</v>
      </c>
      <c r="E319" s="30"/>
      <c r="F319" s="32" t="s">
        <v>309</v>
      </c>
      <c r="G319" s="32"/>
      <c r="H319" s="32"/>
      <c r="I319" s="65" t="s">
        <v>307</v>
      </c>
      <c r="J319" s="66">
        <f>J316-J318</f>
        <v>459.26</v>
      </c>
      <c r="K319" s="67" t="str">
        <f>K318</f>
        <v>m²</v>
      </c>
    </row>
    <row r="320" spans="1:11" ht="13.2" hidden="1">
      <c r="A320" s="25"/>
      <c r="B320" s="33"/>
      <c r="C320" s="33"/>
      <c r="D320" s="27" t="s">
        <v>311</v>
      </c>
      <c r="E320" s="33"/>
      <c r="F320" s="28" t="s">
        <v>309</v>
      </c>
      <c r="G320" s="28"/>
      <c r="H320" s="28"/>
      <c r="I320" s="62" t="s">
        <v>307</v>
      </c>
      <c r="J320" s="63">
        <f>J316</f>
        <v>1490.62</v>
      </c>
      <c r="K320" s="64" t="str">
        <f>K319</f>
        <v>m²</v>
      </c>
    </row>
    <row r="321" spans="1:11" ht="13.2" hidden="1">
      <c r="A321" s="43"/>
      <c r="B321" s="44"/>
      <c r="C321" s="44"/>
      <c r="D321" s="45" t="s">
        <v>323</v>
      </c>
      <c r="E321" s="46"/>
      <c r="F321" s="47" t="s">
        <v>309</v>
      </c>
      <c r="G321" s="47"/>
      <c r="H321" s="47"/>
      <c r="I321" s="72" t="s">
        <v>307</v>
      </c>
      <c r="J321" s="73">
        <v>0</v>
      </c>
      <c r="K321" s="74" t="str">
        <f>K320</f>
        <v>m²</v>
      </c>
    </row>
    <row r="322" spans="1:11" ht="13.2" hidden="1">
      <c r="A322" s="43"/>
      <c r="B322" s="44"/>
      <c r="C322" s="44"/>
      <c r="D322" s="48"/>
      <c r="E322" s="44"/>
      <c r="F322" s="49"/>
      <c r="G322" s="49"/>
      <c r="H322" s="49"/>
      <c r="I322" s="75"/>
      <c r="J322" s="76"/>
      <c r="K322" s="77"/>
    </row>
    <row r="323" spans="1:11" hidden="1">
      <c r="A323" s="82" t="s">
        <v>109</v>
      </c>
      <c r="B323" s="745" t="s">
        <v>110</v>
      </c>
      <c r="C323" s="745"/>
      <c r="D323" s="745"/>
      <c r="E323" s="745"/>
      <c r="F323" s="745"/>
      <c r="G323" s="745"/>
      <c r="H323" s="745"/>
      <c r="I323" s="745"/>
      <c r="J323" s="745"/>
      <c r="K323" s="746"/>
    </row>
    <row r="324" spans="1:11" ht="13.8" hidden="1">
      <c r="A324" s="749"/>
      <c r="B324" s="750"/>
      <c r="C324" s="750"/>
      <c r="D324" s="750"/>
      <c r="E324" s="242" t="s">
        <v>375</v>
      </c>
      <c r="F324" s="243"/>
      <c r="G324" s="243" t="s">
        <v>316</v>
      </c>
      <c r="H324" s="243" t="s">
        <v>305</v>
      </c>
      <c r="I324" s="54"/>
      <c r="J324" s="55"/>
      <c r="K324" s="56"/>
    </row>
    <row r="325" spans="1:11" hidden="1">
      <c r="A325" s="189"/>
      <c r="B325" s="190"/>
      <c r="C325" s="191"/>
      <c r="D325" s="284" t="s">
        <v>376</v>
      </c>
      <c r="E325" s="215">
        <v>100</v>
      </c>
      <c r="F325" s="237"/>
      <c r="G325" s="237">
        <v>1.6</v>
      </c>
      <c r="H325" s="237">
        <v>1</v>
      </c>
      <c r="I325" s="194">
        <v>5</v>
      </c>
      <c r="J325" s="246">
        <f>H325*G325*E325</f>
        <v>160</v>
      </c>
      <c r="K325" s="196" t="s">
        <v>43</v>
      </c>
    </row>
    <row r="326" spans="1:11" hidden="1">
      <c r="A326" s="189"/>
      <c r="B326" s="190"/>
      <c r="C326" s="191"/>
      <c r="D326" s="241" t="s">
        <v>383</v>
      </c>
      <c r="E326" s="215"/>
      <c r="F326" s="237">
        <v>17.63</v>
      </c>
      <c r="G326" s="237">
        <v>1.6</v>
      </c>
      <c r="H326" s="237">
        <v>1</v>
      </c>
      <c r="I326" s="194">
        <v>5</v>
      </c>
      <c r="J326" s="237">
        <f t="shared" ref="J326:J358" si="4">F326*G326*H326</f>
        <v>28.207999999999998</v>
      </c>
      <c r="K326" s="196" t="s">
        <v>43</v>
      </c>
    </row>
    <row r="327" spans="1:11" hidden="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51">
        <f t="shared" si="4"/>
        <v>-1.2800000000000002</v>
      </c>
      <c r="K327" s="196" t="s">
        <v>43</v>
      </c>
    </row>
    <row r="328" spans="1:11" hidden="1">
      <c r="A328" s="189"/>
      <c r="B328" s="190"/>
      <c r="C328" s="191"/>
      <c r="D328" s="238" t="s">
        <v>380</v>
      </c>
      <c r="E328" s="215"/>
      <c r="F328" s="239">
        <v>0.65</v>
      </c>
      <c r="G328" s="239">
        <v>2.2400000000000002</v>
      </c>
      <c r="H328" s="239">
        <v>-1</v>
      </c>
      <c r="I328" s="194">
        <v>5</v>
      </c>
      <c r="J328" s="251">
        <f t="shared" si="4"/>
        <v>-1.4560000000000002</v>
      </c>
      <c r="K328" s="196" t="s">
        <v>43</v>
      </c>
    </row>
    <row r="329" spans="1:11" hidden="1">
      <c r="A329" s="189"/>
      <c r="B329" s="190"/>
      <c r="C329" s="191"/>
      <c r="D329" s="238" t="s">
        <v>380</v>
      </c>
      <c r="E329" s="215"/>
      <c r="F329" s="239">
        <v>0.5</v>
      </c>
      <c r="G329" s="239">
        <v>3.43</v>
      </c>
      <c r="H329" s="239">
        <v>-1</v>
      </c>
      <c r="I329" s="194">
        <v>5</v>
      </c>
      <c r="J329" s="251">
        <f t="shared" si="4"/>
        <v>-1.7150000000000001</v>
      </c>
      <c r="K329" s="196" t="s">
        <v>43</v>
      </c>
    </row>
    <row r="330" spans="1:11" hidden="1">
      <c r="A330" s="189"/>
      <c r="B330" s="190"/>
      <c r="C330" s="191"/>
      <c r="D330" s="240" t="s">
        <v>384</v>
      </c>
      <c r="E330" s="215"/>
      <c r="F330" s="237">
        <v>3.43</v>
      </c>
      <c r="G330" s="237">
        <v>1.6</v>
      </c>
      <c r="H330" s="237">
        <v>2</v>
      </c>
      <c r="I330" s="194">
        <v>5</v>
      </c>
      <c r="J330" s="237">
        <f t="shared" si="4"/>
        <v>10.976000000000001</v>
      </c>
      <c r="K330" s="196" t="s">
        <v>43</v>
      </c>
    </row>
    <row r="331" spans="1:11" hidden="1">
      <c r="A331" s="189"/>
      <c r="B331" s="190"/>
      <c r="C331" s="191"/>
      <c r="D331" s="240" t="s">
        <v>384</v>
      </c>
      <c r="E331" s="215"/>
      <c r="F331" s="237">
        <v>2.34</v>
      </c>
      <c r="G331" s="237">
        <v>1.6</v>
      </c>
      <c r="H331" s="237">
        <v>2</v>
      </c>
      <c r="I331" s="194">
        <v>5</v>
      </c>
      <c r="J331" s="237">
        <f t="shared" si="4"/>
        <v>7.4879999999999995</v>
      </c>
      <c r="K331" s="196" t="s">
        <v>43</v>
      </c>
    </row>
    <row r="332" spans="1:11" hidden="1">
      <c r="A332" s="189"/>
      <c r="B332" s="190"/>
      <c r="C332" s="191"/>
      <c r="D332" s="238" t="s">
        <v>380</v>
      </c>
      <c r="E332" s="215"/>
      <c r="F332" s="239">
        <v>0.8</v>
      </c>
      <c r="G332" s="239">
        <v>1.6</v>
      </c>
      <c r="H332" s="239">
        <v>-1</v>
      </c>
      <c r="I332" s="194">
        <v>5</v>
      </c>
      <c r="J332" s="251">
        <f t="shared" si="4"/>
        <v>-1.2800000000000002</v>
      </c>
      <c r="K332" s="196" t="s">
        <v>43</v>
      </c>
    </row>
    <row r="333" spans="1:11" hidden="1">
      <c r="A333" s="189"/>
      <c r="B333" s="190"/>
      <c r="C333" s="191"/>
      <c r="D333" s="240" t="s">
        <v>385</v>
      </c>
      <c r="E333" s="215"/>
      <c r="F333" s="237">
        <v>5.53</v>
      </c>
      <c r="G333" s="237">
        <v>1.6</v>
      </c>
      <c r="H333" s="237">
        <v>2</v>
      </c>
      <c r="I333" s="194">
        <v>5</v>
      </c>
      <c r="J333" s="237">
        <f t="shared" si="4"/>
        <v>17.696000000000002</v>
      </c>
      <c r="K333" s="196" t="s">
        <v>43</v>
      </c>
    </row>
    <row r="334" spans="1:11" hidden="1">
      <c r="A334" s="189"/>
      <c r="B334" s="190"/>
      <c r="C334" s="191"/>
      <c r="D334" s="240" t="s">
        <v>385</v>
      </c>
      <c r="E334" s="215"/>
      <c r="F334" s="237">
        <v>8.18</v>
      </c>
      <c r="G334" s="237">
        <v>1.6</v>
      </c>
      <c r="H334" s="237">
        <v>2</v>
      </c>
      <c r="I334" s="194">
        <v>5</v>
      </c>
      <c r="J334" s="237">
        <f t="shared" si="4"/>
        <v>26.176000000000002</v>
      </c>
      <c r="K334" s="196" t="s">
        <v>43</v>
      </c>
    </row>
    <row r="335" spans="1:11" hidden="1">
      <c r="A335" s="189"/>
      <c r="B335" s="190"/>
      <c r="C335" s="191"/>
      <c r="D335" s="238" t="s">
        <v>380</v>
      </c>
      <c r="E335" s="215"/>
      <c r="F335" s="239">
        <v>2</v>
      </c>
      <c r="G335" s="239">
        <v>0.5</v>
      </c>
      <c r="H335" s="239">
        <v>-2</v>
      </c>
      <c r="I335" s="194">
        <v>5</v>
      </c>
      <c r="J335" s="251">
        <f t="shared" si="4"/>
        <v>-2</v>
      </c>
      <c r="K335" s="196" t="s">
        <v>43</v>
      </c>
    </row>
    <row r="336" spans="1:11" hidden="1">
      <c r="A336" s="189"/>
      <c r="B336" s="190"/>
      <c r="C336" s="191"/>
      <c r="D336" s="238" t="s">
        <v>380</v>
      </c>
      <c r="E336" s="215"/>
      <c r="F336" s="239">
        <v>0.8</v>
      </c>
      <c r="G336" s="239">
        <v>1.6</v>
      </c>
      <c r="H336" s="239">
        <v>-1</v>
      </c>
      <c r="I336" s="194">
        <v>5</v>
      </c>
      <c r="J336" s="244">
        <f t="shared" si="4"/>
        <v>-1.2800000000000002</v>
      </c>
      <c r="K336" s="196" t="s">
        <v>43</v>
      </c>
    </row>
    <row r="337" spans="1:11" hidden="1">
      <c r="A337" s="189"/>
      <c r="B337" s="190"/>
      <c r="C337" s="191"/>
      <c r="D337" s="240" t="s">
        <v>386</v>
      </c>
      <c r="E337" s="215"/>
      <c r="F337" s="237">
        <v>8.06</v>
      </c>
      <c r="G337" s="237">
        <v>1.6</v>
      </c>
      <c r="H337" s="237">
        <v>2</v>
      </c>
      <c r="I337" s="194">
        <v>5</v>
      </c>
      <c r="J337" s="252">
        <f t="shared" si="4"/>
        <v>25.792000000000002</v>
      </c>
      <c r="K337" s="196" t="s">
        <v>43</v>
      </c>
    </row>
    <row r="338" spans="1:11" hidden="1">
      <c r="A338" s="189"/>
      <c r="B338" s="190"/>
      <c r="C338" s="191"/>
      <c r="D338" s="240" t="s">
        <v>386</v>
      </c>
      <c r="E338" s="215"/>
      <c r="F338" s="237">
        <v>5.53</v>
      </c>
      <c r="G338" s="237">
        <v>1.6</v>
      </c>
      <c r="H338" s="237">
        <v>2</v>
      </c>
      <c r="I338" s="194">
        <v>5</v>
      </c>
      <c r="J338" s="252">
        <f t="shared" si="4"/>
        <v>17.696000000000002</v>
      </c>
      <c r="K338" s="196" t="s">
        <v>43</v>
      </c>
    </row>
    <row r="339" spans="1:11" hidden="1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1" hidden="1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1" hidden="1">
      <c r="A341" s="189"/>
      <c r="B341" s="190"/>
      <c r="C341" s="191"/>
      <c r="D341" s="240" t="s">
        <v>387</v>
      </c>
      <c r="E341" s="215"/>
      <c r="F341" s="237">
        <v>5.21</v>
      </c>
      <c r="G341" s="237">
        <v>1.6</v>
      </c>
      <c r="H341" s="237">
        <v>2</v>
      </c>
      <c r="I341" s="194">
        <v>5</v>
      </c>
      <c r="J341" s="252">
        <f t="shared" si="4"/>
        <v>16.672000000000001</v>
      </c>
      <c r="K341" s="196" t="s">
        <v>43</v>
      </c>
    </row>
    <row r="342" spans="1:11" hidden="1">
      <c r="A342" s="189"/>
      <c r="B342" s="190"/>
      <c r="C342" s="191"/>
      <c r="D342" s="240" t="s">
        <v>387</v>
      </c>
      <c r="E342" s="215"/>
      <c r="F342" s="237">
        <v>7.8</v>
      </c>
      <c r="G342" s="237">
        <v>1.6</v>
      </c>
      <c r="H342" s="237">
        <v>2</v>
      </c>
      <c r="I342" s="194">
        <v>5</v>
      </c>
      <c r="J342" s="252">
        <f t="shared" si="4"/>
        <v>24.96</v>
      </c>
      <c r="K342" s="196" t="s">
        <v>43</v>
      </c>
    </row>
    <row r="343" spans="1:11" hidden="1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1" hidden="1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1" hidden="1">
      <c r="A345" s="189"/>
      <c r="B345" s="190"/>
      <c r="C345" s="191"/>
      <c r="D345" s="240" t="s">
        <v>388</v>
      </c>
      <c r="E345" s="215"/>
      <c r="F345" s="237">
        <v>2.87</v>
      </c>
      <c r="G345" s="237">
        <v>1.6</v>
      </c>
      <c r="H345" s="237">
        <v>2</v>
      </c>
      <c r="I345" s="194">
        <v>5</v>
      </c>
      <c r="J345" s="252">
        <f t="shared" si="4"/>
        <v>9.1840000000000011</v>
      </c>
      <c r="K345" s="196" t="s">
        <v>43</v>
      </c>
    </row>
    <row r="346" spans="1:11" hidden="1">
      <c r="A346" s="189"/>
      <c r="B346" s="190"/>
      <c r="C346" s="191"/>
      <c r="D346" s="240" t="s">
        <v>388</v>
      </c>
      <c r="E346" s="215"/>
      <c r="F346" s="237">
        <v>1.37</v>
      </c>
      <c r="G346" s="237">
        <v>1.6</v>
      </c>
      <c r="H346" s="237">
        <v>2</v>
      </c>
      <c r="I346" s="194">
        <v>5</v>
      </c>
      <c r="J346" s="252">
        <f t="shared" si="4"/>
        <v>4.3840000000000003</v>
      </c>
      <c r="K346" s="196" t="s">
        <v>43</v>
      </c>
    </row>
    <row r="347" spans="1:11" hidden="1">
      <c r="A347" s="189"/>
      <c r="B347" s="190"/>
      <c r="C347" s="191"/>
      <c r="D347" s="240" t="s">
        <v>389</v>
      </c>
      <c r="E347" s="215"/>
      <c r="F347" s="237">
        <v>7.63</v>
      </c>
      <c r="G347" s="237">
        <v>1.6</v>
      </c>
      <c r="H347" s="237">
        <v>2</v>
      </c>
      <c r="I347" s="194">
        <v>5</v>
      </c>
      <c r="J347" s="252">
        <f t="shared" si="4"/>
        <v>24.416</v>
      </c>
      <c r="K347" s="196" t="s">
        <v>43</v>
      </c>
    </row>
    <row r="348" spans="1:11" hidden="1">
      <c r="A348" s="189"/>
      <c r="B348" s="190"/>
      <c r="C348" s="191"/>
      <c r="D348" s="240" t="s">
        <v>389</v>
      </c>
      <c r="E348" s="215"/>
      <c r="F348" s="237">
        <v>5.61</v>
      </c>
      <c r="G348" s="237">
        <v>1.6</v>
      </c>
      <c r="H348" s="237">
        <v>2</v>
      </c>
      <c r="I348" s="194">
        <v>5</v>
      </c>
      <c r="J348" s="252">
        <f t="shared" si="4"/>
        <v>17.952000000000002</v>
      </c>
      <c r="K348" s="196" t="s">
        <v>43</v>
      </c>
    </row>
    <row r="349" spans="1:11" hidden="1">
      <c r="A349" s="189"/>
      <c r="B349" s="190"/>
      <c r="C349" s="191"/>
      <c r="D349" s="238" t="s">
        <v>380</v>
      </c>
      <c r="E349" s="215"/>
      <c r="F349" s="239">
        <v>2</v>
      </c>
      <c r="G349" s="239">
        <v>0.5</v>
      </c>
      <c r="H349" s="239">
        <v>-2</v>
      </c>
      <c r="I349" s="194">
        <v>5</v>
      </c>
      <c r="J349" s="244">
        <f t="shared" si="4"/>
        <v>-2</v>
      </c>
      <c r="K349" s="196" t="s">
        <v>43</v>
      </c>
    </row>
    <row r="350" spans="1:11" hidden="1">
      <c r="A350" s="189"/>
      <c r="B350" s="190"/>
      <c r="C350" s="191"/>
      <c r="D350" s="238" t="s">
        <v>380</v>
      </c>
      <c r="E350" s="215"/>
      <c r="F350" s="239">
        <v>0.8</v>
      </c>
      <c r="G350" s="239">
        <v>1.6</v>
      </c>
      <c r="H350" s="239">
        <v>-1</v>
      </c>
      <c r="I350" s="194">
        <v>5</v>
      </c>
      <c r="J350" s="244">
        <f t="shared" si="4"/>
        <v>-1.2800000000000002</v>
      </c>
      <c r="K350" s="196" t="s">
        <v>43</v>
      </c>
    </row>
    <row r="351" spans="1:11" hidden="1">
      <c r="A351" s="189"/>
      <c r="B351" s="190"/>
      <c r="C351" s="191"/>
      <c r="D351" s="240" t="s">
        <v>390</v>
      </c>
      <c r="E351" s="215"/>
      <c r="F351" s="237">
        <v>8.06</v>
      </c>
      <c r="G351" s="237">
        <v>1.6</v>
      </c>
      <c r="H351" s="237">
        <v>2</v>
      </c>
      <c r="I351" s="194">
        <v>5</v>
      </c>
      <c r="J351" s="252">
        <f t="shared" si="4"/>
        <v>25.792000000000002</v>
      </c>
      <c r="K351" s="196" t="s">
        <v>43</v>
      </c>
    </row>
    <row r="352" spans="1:11" hidden="1">
      <c r="A352" s="189"/>
      <c r="B352" s="190"/>
      <c r="C352" s="191"/>
      <c r="D352" s="240" t="s">
        <v>390</v>
      </c>
      <c r="E352" s="215"/>
      <c r="F352" s="237">
        <v>5.61</v>
      </c>
      <c r="G352" s="237">
        <v>1.6</v>
      </c>
      <c r="H352" s="237">
        <v>2</v>
      </c>
      <c r="I352" s="194">
        <v>5</v>
      </c>
      <c r="J352" s="252">
        <f t="shared" si="4"/>
        <v>17.952000000000002</v>
      </c>
      <c r="K352" s="196" t="s">
        <v>43</v>
      </c>
    </row>
    <row r="353" spans="1:11" hidden="1">
      <c r="A353" s="189"/>
      <c r="B353" s="190"/>
      <c r="C353" s="191"/>
      <c r="D353" s="238" t="s">
        <v>380</v>
      </c>
      <c r="E353" s="215"/>
      <c r="F353" s="239">
        <v>2</v>
      </c>
      <c r="G353" s="239">
        <v>0.5</v>
      </c>
      <c r="H353" s="239">
        <v>-2</v>
      </c>
      <c r="I353" s="194">
        <v>5</v>
      </c>
      <c r="J353" s="244">
        <f t="shared" si="4"/>
        <v>-2</v>
      </c>
      <c r="K353" s="196" t="s">
        <v>43</v>
      </c>
    </row>
    <row r="354" spans="1:11" hidden="1">
      <c r="A354" s="189"/>
      <c r="B354" s="190"/>
      <c r="C354" s="191"/>
      <c r="D354" s="238" t="s">
        <v>380</v>
      </c>
      <c r="E354" s="215"/>
      <c r="F354" s="239">
        <v>0.8</v>
      </c>
      <c r="G354" s="239">
        <v>1.6</v>
      </c>
      <c r="H354" s="239">
        <v>-1</v>
      </c>
      <c r="I354" s="194">
        <v>5</v>
      </c>
      <c r="J354" s="244">
        <f t="shared" si="4"/>
        <v>-1.2800000000000002</v>
      </c>
      <c r="K354" s="196" t="s">
        <v>43</v>
      </c>
    </row>
    <row r="355" spans="1:11" hidden="1">
      <c r="A355" s="189"/>
      <c r="B355" s="190"/>
      <c r="C355" s="191"/>
      <c r="D355" s="240" t="s">
        <v>391</v>
      </c>
      <c r="E355" s="215"/>
      <c r="F355" s="237">
        <v>5.81</v>
      </c>
      <c r="G355" s="237">
        <v>1.6</v>
      </c>
      <c r="H355" s="237">
        <v>2</v>
      </c>
      <c r="I355" s="194">
        <v>5</v>
      </c>
      <c r="J355" s="252">
        <f t="shared" si="4"/>
        <v>18.591999999999999</v>
      </c>
      <c r="K355" s="196" t="s">
        <v>43</v>
      </c>
    </row>
    <row r="356" spans="1:11" hidden="1">
      <c r="A356" s="189"/>
      <c r="B356" s="190"/>
      <c r="C356" s="191"/>
      <c r="D356" s="240" t="s">
        <v>391</v>
      </c>
      <c r="E356" s="215"/>
      <c r="F356" s="237">
        <v>5.93</v>
      </c>
      <c r="G356" s="237">
        <v>1.6</v>
      </c>
      <c r="H356" s="237">
        <v>2</v>
      </c>
      <c r="I356" s="194">
        <v>5</v>
      </c>
      <c r="J356" s="252">
        <f t="shared" si="4"/>
        <v>18.975999999999999</v>
      </c>
      <c r="K356" s="196" t="s">
        <v>43</v>
      </c>
    </row>
    <row r="357" spans="1:11" hidden="1">
      <c r="A357" s="189"/>
      <c r="B357" s="190"/>
      <c r="C357" s="191"/>
      <c r="D357" s="238" t="s">
        <v>380</v>
      </c>
      <c r="E357" s="215"/>
      <c r="F357" s="239"/>
      <c r="G357" s="239"/>
      <c r="H357" s="239"/>
      <c r="I357" s="194">
        <v>5</v>
      </c>
      <c r="J357" s="244">
        <v>-1.2</v>
      </c>
      <c r="K357" s="196" t="s">
        <v>43</v>
      </c>
    </row>
    <row r="358" spans="1:11" hidden="1">
      <c r="A358" s="189"/>
      <c r="B358" s="190"/>
      <c r="C358" s="191"/>
      <c r="D358" s="238" t="s">
        <v>380</v>
      </c>
      <c r="E358" s="215"/>
      <c r="F358" s="239">
        <v>0.8</v>
      </c>
      <c r="G358" s="239">
        <v>1.6</v>
      </c>
      <c r="H358" s="239">
        <v>-2</v>
      </c>
      <c r="I358" s="194">
        <v>5</v>
      </c>
      <c r="J358" s="244">
        <f t="shared" si="4"/>
        <v>-2.5600000000000005</v>
      </c>
      <c r="K358" s="196" t="s">
        <v>43</v>
      </c>
    </row>
    <row r="359" spans="1:11" hidden="1">
      <c r="A359" s="189"/>
      <c r="B359" s="190"/>
      <c r="C359" s="191"/>
      <c r="D359" s="240" t="s">
        <v>392</v>
      </c>
      <c r="E359" s="248"/>
      <c r="F359" s="249">
        <v>5.5</v>
      </c>
      <c r="G359" s="249">
        <v>2.8</v>
      </c>
      <c r="H359" s="249">
        <v>4</v>
      </c>
      <c r="I359" s="194">
        <v>5</v>
      </c>
      <c r="J359" s="252">
        <f>H359*G359*F359</f>
        <v>61.599999999999994</v>
      </c>
      <c r="K359" s="196" t="s">
        <v>43</v>
      </c>
    </row>
    <row r="360" spans="1:11" hidden="1">
      <c r="A360" s="189"/>
      <c r="B360" s="190"/>
      <c r="C360" s="191"/>
      <c r="D360" s="240" t="s">
        <v>394</v>
      </c>
      <c r="E360" s="248"/>
      <c r="F360" s="249">
        <v>21.8</v>
      </c>
      <c r="G360" s="249">
        <v>2.7</v>
      </c>
      <c r="H360" s="249">
        <v>2</v>
      </c>
      <c r="I360" s="194">
        <v>5</v>
      </c>
      <c r="J360" s="252">
        <f>H360*G360*F360</f>
        <v>117.72000000000001</v>
      </c>
      <c r="K360" s="196" t="s">
        <v>43</v>
      </c>
    </row>
    <row r="361" spans="1:11" hidden="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-3</v>
      </c>
      <c r="I361" s="194">
        <v>5</v>
      </c>
      <c r="J361" s="244">
        <f t="shared" ref="J361" si="5">F361*G361*H361</f>
        <v>-5.0400000000000009</v>
      </c>
      <c r="K361" s="196" t="s">
        <v>43</v>
      </c>
    </row>
    <row r="362" spans="1:11" hidden="1">
      <c r="A362" s="189"/>
      <c r="B362" s="190"/>
      <c r="C362" s="191"/>
      <c r="D362" s="240" t="s">
        <v>394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>H362*G362*F362</f>
        <v>46.98</v>
      </c>
      <c r="K362" s="196" t="s">
        <v>43</v>
      </c>
    </row>
    <row r="363" spans="1:11" hidden="1">
      <c r="A363" s="189"/>
      <c r="B363" s="190"/>
      <c r="C363" s="191"/>
      <c r="D363" s="238" t="s">
        <v>380</v>
      </c>
      <c r="E363" s="215"/>
      <c r="F363" s="239">
        <v>0.8</v>
      </c>
      <c r="G363" s="239">
        <v>2.1</v>
      </c>
      <c r="H363" s="239">
        <v>-2</v>
      </c>
      <c r="I363" s="194">
        <v>5</v>
      </c>
      <c r="J363" s="244">
        <f t="shared" ref="J363:J365" si="6">F363*G363*H363</f>
        <v>-3.3600000000000003</v>
      </c>
      <c r="K363" s="196" t="s">
        <v>43</v>
      </c>
    </row>
    <row r="364" spans="1:11" hidden="1">
      <c r="A364" s="189"/>
      <c r="B364" s="190"/>
      <c r="C364" s="191"/>
      <c r="D364" s="240" t="s">
        <v>393</v>
      </c>
      <c r="E364" s="248"/>
      <c r="F364" s="249">
        <v>8.6999999999999993</v>
      </c>
      <c r="G364" s="249">
        <v>2.7</v>
      </c>
      <c r="H364" s="249">
        <v>2</v>
      </c>
      <c r="I364" s="194">
        <v>5</v>
      </c>
      <c r="J364" s="252">
        <f t="shared" si="6"/>
        <v>46.98</v>
      </c>
      <c r="K364" s="196" t="s">
        <v>43</v>
      </c>
    </row>
    <row r="365" spans="1:11" hidden="1">
      <c r="A365" s="189"/>
      <c r="B365" s="190"/>
      <c r="C365" s="191"/>
      <c r="D365" s="240" t="s">
        <v>393</v>
      </c>
      <c r="E365" s="248"/>
      <c r="F365" s="249">
        <v>5.5</v>
      </c>
      <c r="G365" s="249">
        <v>2.8</v>
      </c>
      <c r="H365" s="249">
        <v>2</v>
      </c>
      <c r="I365" s="194">
        <v>5</v>
      </c>
      <c r="J365" s="252">
        <f t="shared" si="6"/>
        <v>30.799999999999997</v>
      </c>
      <c r="K365" s="196" t="s">
        <v>43</v>
      </c>
    </row>
    <row r="366" spans="1:11" hidden="1">
      <c r="A366" s="189"/>
      <c r="B366" s="190"/>
      <c r="C366" s="191"/>
      <c r="D366" s="238" t="s">
        <v>380</v>
      </c>
      <c r="E366" s="215"/>
      <c r="F366" s="239">
        <v>0.8</v>
      </c>
      <c r="G366" s="239">
        <v>2.1</v>
      </c>
      <c r="H366" s="239">
        <v>-1</v>
      </c>
      <c r="I366" s="194">
        <v>5</v>
      </c>
      <c r="J366" s="244">
        <f>H366*G366*F366</f>
        <v>-1.6800000000000002</v>
      </c>
      <c r="K366" s="196" t="s">
        <v>43</v>
      </c>
    </row>
    <row r="367" spans="1:11" hidden="1">
      <c r="A367" s="189"/>
      <c r="B367" s="190"/>
      <c r="C367" s="191"/>
      <c r="D367" s="238" t="s">
        <v>380</v>
      </c>
      <c r="E367" s="215"/>
      <c r="F367" s="239">
        <v>2</v>
      </c>
      <c r="G367" s="239">
        <v>1</v>
      </c>
      <c r="H367" s="239">
        <v>-2</v>
      </c>
      <c r="I367" s="194">
        <v>5</v>
      </c>
      <c r="J367" s="244">
        <f>H367*G367*F367</f>
        <v>-4</v>
      </c>
      <c r="K367" s="196" t="s">
        <v>43</v>
      </c>
    </row>
    <row r="368" spans="1:11" hidden="1">
      <c r="A368" s="189"/>
      <c r="B368" s="190"/>
      <c r="C368" s="191"/>
      <c r="D368" s="240" t="s">
        <v>408</v>
      </c>
      <c r="E368" s="248"/>
      <c r="F368" s="249">
        <v>8.6999999999999993</v>
      </c>
      <c r="G368" s="249">
        <v>2.7</v>
      </c>
      <c r="H368" s="249">
        <v>2</v>
      </c>
      <c r="I368" s="194">
        <v>5</v>
      </c>
      <c r="J368" s="252">
        <f t="shared" ref="J368:J369" si="7">F368*G368*H368</f>
        <v>46.98</v>
      </c>
      <c r="K368" s="196" t="s">
        <v>43</v>
      </c>
    </row>
    <row r="369" spans="1:11" hidden="1">
      <c r="A369" s="189"/>
      <c r="B369" s="190"/>
      <c r="C369" s="191"/>
      <c r="D369" s="240" t="s">
        <v>408</v>
      </c>
      <c r="E369" s="248"/>
      <c r="F369" s="249">
        <v>5.5</v>
      </c>
      <c r="G369" s="249">
        <v>2.8</v>
      </c>
      <c r="H369" s="249">
        <v>2</v>
      </c>
      <c r="I369" s="194">
        <v>5</v>
      </c>
      <c r="J369" s="252">
        <f t="shared" si="7"/>
        <v>30.799999999999997</v>
      </c>
      <c r="K369" s="196" t="s">
        <v>43</v>
      </c>
    </row>
    <row r="370" spans="1:11" hidden="1">
      <c r="A370" s="189"/>
      <c r="B370" s="190"/>
      <c r="C370" s="191"/>
      <c r="D370" s="238" t="s">
        <v>380</v>
      </c>
      <c r="E370" s="215"/>
      <c r="F370" s="239">
        <v>0.8</v>
      </c>
      <c r="G370" s="239">
        <v>2.1</v>
      </c>
      <c r="H370" s="239">
        <v>-1</v>
      </c>
      <c r="I370" s="194">
        <v>5</v>
      </c>
      <c r="J370" s="244">
        <f>H370*G370*F370</f>
        <v>-1.6800000000000002</v>
      </c>
      <c r="K370" s="196" t="s">
        <v>43</v>
      </c>
    </row>
    <row r="371" spans="1:11" hidden="1">
      <c r="A371" s="189"/>
      <c r="B371" s="190"/>
      <c r="C371" s="191"/>
      <c r="D371" s="238" t="s">
        <v>380</v>
      </c>
      <c r="E371" s="215"/>
      <c r="F371" s="239">
        <v>2</v>
      </c>
      <c r="G371" s="239">
        <v>1</v>
      </c>
      <c r="H371" s="239">
        <v>-2</v>
      </c>
      <c r="I371" s="194">
        <v>5</v>
      </c>
      <c r="J371" s="244">
        <f>H371*G371*F371</f>
        <v>-4</v>
      </c>
      <c r="K371" s="196" t="s">
        <v>43</v>
      </c>
    </row>
    <row r="372" spans="1:11" hidden="1">
      <c r="A372" s="189"/>
      <c r="B372" s="190"/>
      <c r="C372" s="191"/>
      <c r="D372" s="240" t="s">
        <v>409</v>
      </c>
      <c r="E372" s="248"/>
      <c r="F372" s="249">
        <v>8.6999999999999993</v>
      </c>
      <c r="G372" s="249">
        <v>2.7</v>
      </c>
      <c r="H372" s="249">
        <v>2</v>
      </c>
      <c r="I372" s="194">
        <v>5</v>
      </c>
      <c r="J372" s="252">
        <f t="shared" ref="J372:J373" si="8">F372*G372*H372</f>
        <v>46.98</v>
      </c>
      <c r="K372" s="196" t="s">
        <v>43</v>
      </c>
    </row>
    <row r="373" spans="1:11" hidden="1">
      <c r="A373" s="189"/>
      <c r="B373" s="190"/>
      <c r="C373" s="191"/>
      <c r="D373" s="240" t="s">
        <v>409</v>
      </c>
      <c r="E373" s="248"/>
      <c r="F373" s="249">
        <v>5.5</v>
      </c>
      <c r="G373" s="249">
        <v>2.8</v>
      </c>
      <c r="H373" s="249">
        <v>2</v>
      </c>
      <c r="I373" s="194">
        <v>5</v>
      </c>
      <c r="J373" s="252">
        <f t="shared" si="8"/>
        <v>30.799999999999997</v>
      </c>
      <c r="K373" s="196" t="s">
        <v>43</v>
      </c>
    </row>
    <row r="374" spans="1:11" hidden="1">
      <c r="A374" s="189"/>
      <c r="B374" s="190"/>
      <c r="C374" s="191"/>
      <c r="D374" s="238" t="s">
        <v>380</v>
      </c>
      <c r="E374" s="215"/>
      <c r="F374" s="239">
        <v>0.8</v>
      </c>
      <c r="G374" s="239">
        <v>2.1</v>
      </c>
      <c r="H374" s="239">
        <v>-1</v>
      </c>
      <c r="I374" s="194">
        <v>5</v>
      </c>
      <c r="J374" s="244">
        <f>H374*G374*F374</f>
        <v>-1.6800000000000002</v>
      </c>
      <c r="K374" s="196" t="s">
        <v>43</v>
      </c>
    </row>
    <row r="375" spans="1:11" hidden="1">
      <c r="A375" s="189"/>
      <c r="B375" s="190"/>
      <c r="C375" s="191"/>
      <c r="D375" s="238" t="s">
        <v>380</v>
      </c>
      <c r="E375" s="215"/>
      <c r="F375" s="239">
        <v>2</v>
      </c>
      <c r="G375" s="239">
        <v>1</v>
      </c>
      <c r="H375" s="239">
        <v>-2</v>
      </c>
      <c r="I375" s="194">
        <v>5</v>
      </c>
      <c r="J375" s="244">
        <f>H375*G375*F375</f>
        <v>-4</v>
      </c>
      <c r="K375" s="196" t="s">
        <v>43</v>
      </c>
    </row>
    <row r="376" spans="1:11" hidden="1">
      <c r="A376" s="189"/>
      <c r="B376" s="190"/>
      <c r="C376" s="191"/>
      <c r="D376" s="240" t="s">
        <v>410</v>
      </c>
      <c r="E376" s="248"/>
      <c r="F376" s="249">
        <v>8.6999999999999993</v>
      </c>
      <c r="G376" s="249">
        <v>2.7</v>
      </c>
      <c r="H376" s="249">
        <v>2</v>
      </c>
      <c r="I376" s="194">
        <v>5</v>
      </c>
      <c r="J376" s="252">
        <f t="shared" ref="J376:J377" si="9">F376*G376*H376</f>
        <v>46.98</v>
      </c>
      <c r="K376" s="196" t="s">
        <v>43</v>
      </c>
    </row>
    <row r="377" spans="1:11" hidden="1">
      <c r="A377" s="189"/>
      <c r="B377" s="190"/>
      <c r="C377" s="191"/>
      <c r="D377" s="240" t="s">
        <v>410</v>
      </c>
      <c r="E377" s="248"/>
      <c r="F377" s="249">
        <v>5.5</v>
      </c>
      <c r="G377" s="249">
        <v>2.8</v>
      </c>
      <c r="H377" s="249">
        <v>2</v>
      </c>
      <c r="I377" s="194">
        <v>5</v>
      </c>
      <c r="J377" s="252">
        <f t="shared" si="9"/>
        <v>30.799999999999997</v>
      </c>
      <c r="K377" s="196" t="s">
        <v>43</v>
      </c>
    </row>
    <row r="378" spans="1:11" hidden="1">
      <c r="A378" s="189"/>
      <c r="B378" s="190"/>
      <c r="C378" s="191"/>
      <c r="D378" s="238" t="s">
        <v>380</v>
      </c>
      <c r="E378" s="215"/>
      <c r="F378" s="239">
        <v>0.8</v>
      </c>
      <c r="G378" s="239">
        <v>2.1</v>
      </c>
      <c r="H378" s="239">
        <v>-1</v>
      </c>
      <c r="I378" s="194">
        <v>5</v>
      </c>
      <c r="J378" s="244">
        <f t="shared" ref="J378:J383" si="10">H378*G378*F378</f>
        <v>-1.6800000000000002</v>
      </c>
      <c r="K378" s="196" t="s">
        <v>43</v>
      </c>
    </row>
    <row r="379" spans="1:11" hidden="1">
      <c r="A379" s="189"/>
      <c r="B379" s="190"/>
      <c r="C379" s="191"/>
      <c r="D379" s="238" t="s">
        <v>380</v>
      </c>
      <c r="E379" s="215"/>
      <c r="F379" s="239">
        <v>2</v>
      </c>
      <c r="G379" s="239">
        <v>1</v>
      </c>
      <c r="H379" s="239">
        <v>-2</v>
      </c>
      <c r="I379" s="194">
        <v>5</v>
      </c>
      <c r="J379" s="244">
        <f t="shared" si="10"/>
        <v>-4</v>
      </c>
      <c r="K379" s="196" t="s">
        <v>43</v>
      </c>
    </row>
    <row r="380" spans="1:11" hidden="1">
      <c r="A380" s="189"/>
      <c r="B380" s="190"/>
      <c r="C380" s="191"/>
      <c r="D380" s="240" t="s">
        <v>411</v>
      </c>
      <c r="E380" s="215"/>
      <c r="F380" s="249">
        <v>12.86</v>
      </c>
      <c r="G380" s="249">
        <v>3</v>
      </c>
      <c r="H380" s="249">
        <v>2</v>
      </c>
      <c r="I380" s="194"/>
      <c r="J380" s="262">
        <f t="shared" si="10"/>
        <v>77.16</v>
      </c>
      <c r="K380" s="196" t="s">
        <v>43</v>
      </c>
    </row>
    <row r="381" spans="1:11" hidden="1">
      <c r="A381" s="189"/>
      <c r="B381" s="190"/>
      <c r="C381" s="191"/>
      <c r="D381" s="238" t="s">
        <v>380</v>
      </c>
      <c r="E381" s="215"/>
      <c r="F381" s="239">
        <v>1.7</v>
      </c>
      <c r="G381" s="239">
        <v>1</v>
      </c>
      <c r="H381" s="239">
        <v>-2</v>
      </c>
      <c r="I381" s="194"/>
      <c r="J381" s="244">
        <f t="shared" si="10"/>
        <v>-3.4</v>
      </c>
      <c r="K381" s="196" t="s">
        <v>43</v>
      </c>
    </row>
    <row r="382" spans="1:11" hidden="1">
      <c r="A382" s="189"/>
      <c r="B382" s="190"/>
      <c r="C382" s="191"/>
      <c r="D382" s="240" t="s">
        <v>411</v>
      </c>
      <c r="E382" s="215"/>
      <c r="F382" s="249">
        <v>28.9</v>
      </c>
      <c r="G382" s="249">
        <v>3</v>
      </c>
      <c r="H382" s="249">
        <v>2</v>
      </c>
      <c r="I382" s="194"/>
      <c r="J382" s="262">
        <f t="shared" si="10"/>
        <v>173.39999999999998</v>
      </c>
      <c r="K382" s="196" t="s">
        <v>43</v>
      </c>
    </row>
    <row r="383" spans="1:11" hidden="1">
      <c r="A383" s="189"/>
      <c r="B383" s="190"/>
      <c r="C383" s="191"/>
      <c r="D383" s="238" t="s">
        <v>380</v>
      </c>
      <c r="E383" s="215"/>
      <c r="F383" s="239">
        <v>2</v>
      </c>
      <c r="G383" s="239">
        <v>1</v>
      </c>
      <c r="H383" s="239">
        <v>-6</v>
      </c>
      <c r="I383" s="194"/>
      <c r="J383" s="244">
        <f t="shared" si="10"/>
        <v>-12</v>
      </c>
      <c r="K383" s="196" t="s">
        <v>43</v>
      </c>
    </row>
    <row r="384" spans="1:11" hidden="1">
      <c r="A384" s="189"/>
      <c r="B384" s="190"/>
      <c r="C384" s="191"/>
      <c r="D384" s="240" t="s">
        <v>418</v>
      </c>
      <c r="E384" s="215">
        <v>115.52</v>
      </c>
      <c r="F384" s="249"/>
      <c r="G384" s="249">
        <v>1</v>
      </c>
      <c r="H384" s="249">
        <v>2</v>
      </c>
      <c r="I384" s="194"/>
      <c r="J384" s="262">
        <f>H384*G384*E384</f>
        <v>231.04</v>
      </c>
      <c r="K384" s="196" t="s">
        <v>43</v>
      </c>
    </row>
    <row r="385" spans="1:11" hidden="1">
      <c r="A385" s="22"/>
      <c r="B385" s="23"/>
      <c r="C385" s="23"/>
      <c r="D385" s="23"/>
      <c r="E385" s="23"/>
      <c r="F385" s="23"/>
      <c r="G385" s="23"/>
      <c r="H385" s="24" t="s">
        <v>306</v>
      </c>
      <c r="I385" s="59" t="s">
        <v>307</v>
      </c>
      <c r="J385" s="60">
        <f>SUM(J325:J384)</f>
        <v>1419.5210000000002</v>
      </c>
      <c r="K385" s="61" t="s">
        <v>43</v>
      </c>
    </row>
    <row r="386" spans="1:11" hidden="1">
      <c r="A386" s="22"/>
      <c r="B386" s="23"/>
      <c r="C386" s="23"/>
      <c r="D386" s="23"/>
      <c r="E386" s="23"/>
      <c r="F386" s="23"/>
      <c r="G386" s="23"/>
      <c r="H386" s="24"/>
      <c r="I386" s="59"/>
      <c r="J386" s="60"/>
      <c r="K386" s="61"/>
    </row>
    <row r="387" spans="1:11" ht="13.2" hidden="1">
      <c r="A387" s="25"/>
      <c r="B387" s="26"/>
      <c r="C387" s="26"/>
      <c r="D387" s="27" t="s">
        <v>308</v>
      </c>
      <c r="E387" s="26"/>
      <c r="F387" s="28" t="s">
        <v>309</v>
      </c>
      <c r="G387" s="28"/>
      <c r="H387" s="28"/>
      <c r="I387" s="62" t="s">
        <v>307</v>
      </c>
      <c r="J387" s="63">
        <v>702.13</v>
      </c>
      <c r="K387" s="64" t="s">
        <v>43</v>
      </c>
    </row>
    <row r="388" spans="1:11" ht="13.2" hidden="1">
      <c r="A388" s="29"/>
      <c r="B388" s="30"/>
      <c r="C388" s="30"/>
      <c r="D388" s="31" t="s">
        <v>310</v>
      </c>
      <c r="E388" s="30"/>
      <c r="F388" s="32" t="s">
        <v>309</v>
      </c>
      <c r="G388" s="32"/>
      <c r="H388" s="32"/>
      <c r="I388" s="65" t="s">
        <v>307</v>
      </c>
      <c r="J388" s="66">
        <f>J385-J387</f>
        <v>717.39100000000019</v>
      </c>
      <c r="K388" s="67" t="str">
        <f>K387</f>
        <v>m²</v>
      </c>
    </row>
    <row r="389" spans="1:11" ht="13.2" hidden="1">
      <c r="A389" s="25"/>
      <c r="B389" s="33"/>
      <c r="C389" s="33"/>
      <c r="D389" s="27" t="s">
        <v>311</v>
      </c>
      <c r="E389" s="33"/>
      <c r="F389" s="28" t="s">
        <v>309</v>
      </c>
      <c r="G389" s="28"/>
      <c r="H389" s="28"/>
      <c r="I389" s="62" t="s">
        <v>307</v>
      </c>
      <c r="J389" s="63">
        <f>J385</f>
        <v>1419.5210000000002</v>
      </c>
      <c r="K389" s="64" t="str">
        <f>K388</f>
        <v>m²</v>
      </c>
    </row>
    <row r="390" spans="1:11" ht="13.2" hidden="1">
      <c r="A390" s="43"/>
      <c r="B390" s="44"/>
      <c r="C390" s="44"/>
      <c r="D390" s="45" t="s">
        <v>323</v>
      </c>
      <c r="E390" s="46"/>
      <c r="F390" s="47" t="s">
        <v>309</v>
      </c>
      <c r="G390" s="47"/>
      <c r="H390" s="47"/>
      <c r="I390" s="72" t="s">
        <v>307</v>
      </c>
      <c r="J390" s="73">
        <v>0</v>
      </c>
      <c r="K390" s="74" t="str">
        <f>K389</f>
        <v>m²</v>
      </c>
    </row>
    <row r="391" spans="1:11" ht="13.2" hidden="1">
      <c r="A391" s="43"/>
      <c r="B391" s="44"/>
      <c r="C391" s="44"/>
      <c r="D391" s="48"/>
      <c r="E391" s="44"/>
      <c r="F391" s="49"/>
      <c r="G391" s="49"/>
      <c r="H391" s="49"/>
      <c r="I391" s="75"/>
      <c r="J391" s="76"/>
      <c r="K391" s="77"/>
    </row>
    <row r="392" spans="1:11" hidden="1">
      <c r="A392" s="82" t="s">
        <v>112</v>
      </c>
      <c r="B392" s="745" t="s">
        <v>113</v>
      </c>
      <c r="C392" s="745"/>
      <c r="D392" s="745"/>
      <c r="E392" s="745"/>
      <c r="F392" s="745"/>
      <c r="G392" s="745"/>
      <c r="H392" s="745"/>
      <c r="I392" s="745"/>
      <c r="J392" s="745"/>
      <c r="K392" s="746"/>
    </row>
    <row r="393" spans="1:11" ht="13.2" hidden="1">
      <c r="A393" s="281"/>
      <c r="B393" s="13"/>
      <c r="C393" s="13"/>
      <c r="D393" s="13"/>
      <c r="E393" s="14" t="s">
        <v>375</v>
      </c>
      <c r="F393" s="15"/>
      <c r="G393" s="15" t="s">
        <v>316</v>
      </c>
      <c r="H393" s="15" t="s">
        <v>305</v>
      </c>
      <c r="I393" s="54"/>
      <c r="J393" s="55"/>
      <c r="K393" s="56"/>
    </row>
    <row r="394" spans="1:11" hidden="1">
      <c r="A394" s="189"/>
      <c r="B394" s="190"/>
      <c r="C394" s="191"/>
      <c r="D394" s="236" t="s">
        <v>379</v>
      </c>
      <c r="E394" s="215"/>
      <c r="F394" s="237">
        <v>6.23</v>
      </c>
      <c r="G394" s="237">
        <v>2.2999999999999998</v>
      </c>
      <c r="H394" s="237">
        <v>2</v>
      </c>
      <c r="I394" s="194">
        <v>5</v>
      </c>
      <c r="J394" s="250">
        <f t="shared" ref="J394:J424" si="11">F394*G394*H394</f>
        <v>28.658000000000001</v>
      </c>
      <c r="K394" s="196" t="s">
        <v>43</v>
      </c>
    </row>
    <row r="395" spans="1:11" hidden="1">
      <c r="A395" s="189"/>
      <c r="B395" s="190"/>
      <c r="C395" s="191"/>
      <c r="D395" s="238" t="s">
        <v>380</v>
      </c>
      <c r="E395" s="215"/>
      <c r="F395" s="239">
        <v>0.6</v>
      </c>
      <c r="G395" s="239">
        <v>1.6</v>
      </c>
      <c r="H395" s="239">
        <v>-1</v>
      </c>
      <c r="I395" s="194">
        <v>5</v>
      </c>
      <c r="J395" s="251">
        <f t="shared" si="11"/>
        <v>-0.96</v>
      </c>
      <c r="K395" s="196" t="s">
        <v>43</v>
      </c>
    </row>
    <row r="396" spans="1:11" hidden="1">
      <c r="A396" s="189"/>
      <c r="B396" s="190"/>
      <c r="C396" s="191"/>
      <c r="D396" s="236" t="s">
        <v>381</v>
      </c>
      <c r="E396" s="215"/>
      <c r="F396" s="237">
        <v>22.2</v>
      </c>
      <c r="G396" s="237">
        <v>1.6</v>
      </c>
      <c r="H396" s="237">
        <v>2</v>
      </c>
      <c r="I396" s="194">
        <v>5</v>
      </c>
      <c r="J396" s="250">
        <f t="shared" si="11"/>
        <v>71.040000000000006</v>
      </c>
      <c r="K396" s="196" t="s">
        <v>43</v>
      </c>
    </row>
    <row r="397" spans="1:11" hidden="1">
      <c r="A397" s="189"/>
      <c r="B397" s="190"/>
      <c r="C397" s="191"/>
      <c r="D397" s="238" t="s">
        <v>380</v>
      </c>
      <c r="E397" s="215"/>
      <c r="F397" s="239">
        <v>0.8</v>
      </c>
      <c r="G397" s="239">
        <v>1.6</v>
      </c>
      <c r="H397" s="239">
        <v>-3</v>
      </c>
      <c r="I397" s="194">
        <v>5</v>
      </c>
      <c r="J397" s="251">
        <f t="shared" si="11"/>
        <v>-3.8400000000000007</v>
      </c>
      <c r="K397" s="196" t="s">
        <v>43</v>
      </c>
    </row>
    <row r="398" spans="1:11" hidden="1">
      <c r="A398" s="189"/>
      <c r="B398" s="190"/>
      <c r="C398" s="191"/>
      <c r="D398" s="236" t="s">
        <v>382</v>
      </c>
      <c r="E398" s="215"/>
      <c r="F398" s="237">
        <v>23.26</v>
      </c>
      <c r="G398" s="237">
        <v>1.6</v>
      </c>
      <c r="H398" s="237">
        <v>1</v>
      </c>
      <c r="I398" s="194">
        <v>5</v>
      </c>
      <c r="J398" s="250">
        <f t="shared" si="11"/>
        <v>37.216000000000001</v>
      </c>
      <c r="K398" s="196" t="s">
        <v>43</v>
      </c>
    </row>
    <row r="399" spans="1:11" hidden="1">
      <c r="A399" s="189"/>
      <c r="B399" s="190"/>
      <c r="C399" s="191"/>
      <c r="D399" s="238" t="s">
        <v>380</v>
      </c>
      <c r="E399" s="215"/>
      <c r="F399" s="239">
        <v>0.8</v>
      </c>
      <c r="G399" s="239">
        <v>1.6</v>
      </c>
      <c r="H399" s="239">
        <v>-2</v>
      </c>
      <c r="I399" s="194">
        <v>5</v>
      </c>
      <c r="J399" s="251">
        <f t="shared" si="11"/>
        <v>-2.5600000000000005</v>
      </c>
      <c r="K399" s="196" t="s">
        <v>43</v>
      </c>
    </row>
    <row r="400" spans="1:11" hidden="1">
      <c r="A400" s="189"/>
      <c r="B400" s="190"/>
      <c r="C400" s="191"/>
      <c r="D400" s="236" t="s">
        <v>382</v>
      </c>
      <c r="E400" s="215"/>
      <c r="F400" s="237">
        <v>20.399999999999999</v>
      </c>
      <c r="G400" s="237">
        <v>1.6</v>
      </c>
      <c r="H400" s="237">
        <v>1</v>
      </c>
      <c r="I400" s="194">
        <v>5</v>
      </c>
      <c r="J400" s="250">
        <f t="shared" si="11"/>
        <v>32.64</v>
      </c>
      <c r="K400" s="196" t="s">
        <v>43</v>
      </c>
    </row>
    <row r="401" spans="1:11" hidden="1">
      <c r="A401" s="189"/>
      <c r="B401" s="190"/>
      <c r="C401" s="191"/>
      <c r="D401" s="238" t="s">
        <v>380</v>
      </c>
      <c r="E401" s="215"/>
      <c r="F401" s="239">
        <v>0.8</v>
      </c>
      <c r="G401" s="239">
        <v>1.6</v>
      </c>
      <c r="H401" s="239">
        <v>-3</v>
      </c>
      <c r="I401" s="194">
        <v>5</v>
      </c>
      <c r="J401" s="251">
        <f t="shared" si="11"/>
        <v>-3.8400000000000007</v>
      </c>
      <c r="K401" s="196" t="s">
        <v>43</v>
      </c>
    </row>
    <row r="402" spans="1:11" hidden="1">
      <c r="A402" s="189"/>
      <c r="B402" s="190"/>
      <c r="C402" s="191"/>
      <c r="D402" s="236" t="s">
        <v>383</v>
      </c>
      <c r="E402" s="215"/>
      <c r="F402" s="237">
        <v>17.63</v>
      </c>
      <c r="G402" s="237">
        <v>1.6</v>
      </c>
      <c r="H402" s="237">
        <v>1</v>
      </c>
      <c r="I402" s="194">
        <v>5</v>
      </c>
      <c r="J402" s="250">
        <f t="shared" si="11"/>
        <v>28.207999999999998</v>
      </c>
      <c r="K402" s="196" t="s">
        <v>43</v>
      </c>
    </row>
    <row r="403" spans="1:11" hidden="1">
      <c r="A403" s="189"/>
      <c r="B403" s="190"/>
      <c r="C403" s="191"/>
      <c r="D403" s="238" t="s">
        <v>380</v>
      </c>
      <c r="E403" s="215"/>
      <c r="F403" s="239">
        <v>0.8</v>
      </c>
      <c r="G403" s="239">
        <v>1.6</v>
      </c>
      <c r="H403" s="239">
        <v>-1</v>
      </c>
      <c r="I403" s="194">
        <v>5</v>
      </c>
      <c r="J403" s="251">
        <f t="shared" si="11"/>
        <v>-1.2800000000000002</v>
      </c>
      <c r="K403" s="196" t="s">
        <v>43</v>
      </c>
    </row>
    <row r="404" spans="1:11" hidden="1">
      <c r="A404" s="189"/>
      <c r="B404" s="190"/>
      <c r="C404" s="191"/>
      <c r="D404" s="238" t="s">
        <v>380</v>
      </c>
      <c r="E404" s="215"/>
      <c r="F404" s="239">
        <v>0.65</v>
      </c>
      <c r="G404" s="239">
        <v>2.2400000000000002</v>
      </c>
      <c r="H404" s="239">
        <v>-1</v>
      </c>
      <c r="I404" s="194">
        <v>5</v>
      </c>
      <c r="J404" s="244">
        <f t="shared" si="11"/>
        <v>-1.4560000000000002</v>
      </c>
      <c r="K404" s="196" t="s">
        <v>43</v>
      </c>
    </row>
    <row r="405" spans="1:11" hidden="1">
      <c r="A405" s="189"/>
      <c r="B405" s="190"/>
      <c r="C405" s="191"/>
      <c r="D405" s="238" t="s">
        <v>380</v>
      </c>
      <c r="E405" s="215"/>
      <c r="F405" s="239">
        <v>0.5</v>
      </c>
      <c r="G405" s="239">
        <v>3.43</v>
      </c>
      <c r="H405" s="239">
        <v>-1</v>
      </c>
      <c r="I405" s="194">
        <v>5</v>
      </c>
      <c r="J405" s="244">
        <f t="shared" si="11"/>
        <v>-1.7150000000000001</v>
      </c>
      <c r="K405" s="196" t="s">
        <v>43</v>
      </c>
    </row>
    <row r="406" spans="1:11" hidden="1">
      <c r="A406" s="189"/>
      <c r="B406" s="190"/>
      <c r="C406" s="191"/>
      <c r="D406" s="240" t="s">
        <v>384</v>
      </c>
      <c r="E406" s="215"/>
      <c r="F406" s="237">
        <v>3.43</v>
      </c>
      <c r="G406" s="237">
        <v>1.6</v>
      </c>
      <c r="H406" s="237">
        <v>2</v>
      </c>
      <c r="I406" s="194">
        <v>5</v>
      </c>
      <c r="J406" s="262">
        <f t="shared" si="11"/>
        <v>10.976000000000001</v>
      </c>
      <c r="K406" s="196" t="s">
        <v>43</v>
      </c>
    </row>
    <row r="407" spans="1:11" hidden="1">
      <c r="A407" s="189"/>
      <c r="B407" s="190"/>
      <c r="C407" s="191"/>
      <c r="D407" s="240" t="s">
        <v>384</v>
      </c>
      <c r="E407" s="215"/>
      <c r="F407" s="237">
        <v>2.34</v>
      </c>
      <c r="G407" s="237">
        <v>1.6</v>
      </c>
      <c r="H407" s="237">
        <v>2</v>
      </c>
      <c r="I407" s="194">
        <v>5</v>
      </c>
      <c r="J407" s="262">
        <f t="shared" si="11"/>
        <v>7.4879999999999995</v>
      </c>
      <c r="K407" s="196" t="s">
        <v>43</v>
      </c>
    </row>
    <row r="408" spans="1:11" hidden="1">
      <c r="A408" s="189"/>
      <c r="B408" s="190"/>
      <c r="C408" s="191"/>
      <c r="D408" s="238" t="s">
        <v>380</v>
      </c>
      <c r="E408" s="215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1"/>
        <v>-1.2800000000000002</v>
      </c>
      <c r="K408" s="196" t="s">
        <v>43</v>
      </c>
    </row>
    <row r="409" spans="1:11" hidden="1">
      <c r="A409" s="189"/>
      <c r="B409" s="190"/>
      <c r="C409" s="191"/>
      <c r="D409" s="240" t="s">
        <v>385</v>
      </c>
      <c r="E409" s="215"/>
      <c r="F409" s="237">
        <v>5.53</v>
      </c>
      <c r="G409" s="237">
        <v>1.6</v>
      </c>
      <c r="H409" s="237">
        <v>2</v>
      </c>
      <c r="I409" s="194">
        <v>5</v>
      </c>
      <c r="J409" s="262">
        <f t="shared" si="11"/>
        <v>17.696000000000002</v>
      </c>
      <c r="K409" s="196" t="s">
        <v>43</v>
      </c>
    </row>
    <row r="410" spans="1:11" hidden="1">
      <c r="A410" s="189"/>
      <c r="B410" s="190"/>
      <c r="C410" s="191"/>
      <c r="D410" s="240" t="s">
        <v>385</v>
      </c>
      <c r="E410" s="215"/>
      <c r="F410" s="237">
        <v>8.18</v>
      </c>
      <c r="G410" s="237">
        <v>1.6</v>
      </c>
      <c r="H410" s="237">
        <v>2</v>
      </c>
      <c r="I410" s="194">
        <v>5</v>
      </c>
      <c r="J410" s="262">
        <f t="shared" si="11"/>
        <v>26.176000000000002</v>
      </c>
      <c r="K410" s="196" t="s">
        <v>43</v>
      </c>
    </row>
    <row r="411" spans="1:11" hidden="1">
      <c r="A411" s="189"/>
      <c r="B411" s="190"/>
      <c r="C411" s="191"/>
      <c r="D411" s="238" t="s">
        <v>380</v>
      </c>
      <c r="E411" s="215"/>
      <c r="F411" s="239">
        <v>2</v>
      </c>
      <c r="G411" s="239">
        <v>0.5</v>
      </c>
      <c r="H411" s="239">
        <v>-2</v>
      </c>
      <c r="I411" s="194">
        <v>5</v>
      </c>
      <c r="J411" s="244">
        <f t="shared" si="11"/>
        <v>-2</v>
      </c>
      <c r="K411" s="196" t="s">
        <v>43</v>
      </c>
    </row>
    <row r="412" spans="1:11" hidden="1">
      <c r="A412" s="189"/>
      <c r="B412" s="190"/>
      <c r="C412" s="191"/>
      <c r="D412" s="238" t="s">
        <v>380</v>
      </c>
      <c r="E412" s="215"/>
      <c r="F412" s="239">
        <v>0.8</v>
      </c>
      <c r="G412" s="239">
        <v>1.6</v>
      </c>
      <c r="H412" s="239">
        <v>-1</v>
      </c>
      <c r="I412" s="194">
        <v>5</v>
      </c>
      <c r="J412" s="244">
        <f t="shared" si="11"/>
        <v>-1.2800000000000002</v>
      </c>
      <c r="K412" s="196" t="s">
        <v>43</v>
      </c>
    </row>
    <row r="413" spans="1:11" hidden="1">
      <c r="A413" s="189"/>
      <c r="B413" s="190"/>
      <c r="C413" s="191"/>
      <c r="D413" s="240" t="s">
        <v>386</v>
      </c>
      <c r="E413" s="215"/>
      <c r="F413" s="237">
        <v>8.06</v>
      </c>
      <c r="G413" s="237">
        <v>1.6</v>
      </c>
      <c r="H413" s="237">
        <v>2</v>
      </c>
      <c r="I413" s="194">
        <v>5</v>
      </c>
      <c r="J413" s="262">
        <f t="shared" si="11"/>
        <v>25.792000000000002</v>
      </c>
      <c r="K413" s="196" t="s">
        <v>43</v>
      </c>
    </row>
    <row r="414" spans="1:11" hidden="1">
      <c r="A414" s="189"/>
      <c r="B414" s="190"/>
      <c r="C414" s="191"/>
      <c r="D414" s="240" t="s">
        <v>386</v>
      </c>
      <c r="E414" s="215"/>
      <c r="F414" s="237">
        <v>5.53</v>
      </c>
      <c r="G414" s="237">
        <v>1.6</v>
      </c>
      <c r="H414" s="237">
        <v>2</v>
      </c>
      <c r="I414" s="194">
        <v>5</v>
      </c>
      <c r="J414" s="262">
        <f t="shared" si="11"/>
        <v>17.696000000000002</v>
      </c>
      <c r="K414" s="196" t="s">
        <v>43</v>
      </c>
    </row>
    <row r="415" spans="1:11" hidden="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si="11"/>
        <v>-2</v>
      </c>
      <c r="K415" s="196" t="s">
        <v>43</v>
      </c>
    </row>
    <row r="416" spans="1:11" hidden="1">
      <c r="A416" s="189"/>
      <c r="B416" s="190"/>
      <c r="C416" s="191"/>
      <c r="D416" s="238" t="s">
        <v>380</v>
      </c>
      <c r="E416" s="215"/>
      <c r="F416" s="239">
        <v>0.8</v>
      </c>
      <c r="G416" s="239">
        <v>1.6</v>
      </c>
      <c r="H416" s="239">
        <v>-1</v>
      </c>
      <c r="I416" s="194">
        <v>5</v>
      </c>
      <c r="J416" s="244">
        <f t="shared" si="11"/>
        <v>-1.2800000000000002</v>
      </c>
      <c r="K416" s="196" t="s">
        <v>43</v>
      </c>
    </row>
    <row r="417" spans="1:11" hidden="1">
      <c r="A417" s="189"/>
      <c r="B417" s="190"/>
      <c r="C417" s="191"/>
      <c r="D417" s="240" t="s">
        <v>395</v>
      </c>
      <c r="E417" s="215"/>
      <c r="F417" s="237">
        <v>5.34</v>
      </c>
      <c r="G417" s="237">
        <v>1.6</v>
      </c>
      <c r="H417" s="237">
        <v>2</v>
      </c>
      <c r="I417" s="194">
        <v>5</v>
      </c>
      <c r="J417" s="262">
        <f t="shared" si="11"/>
        <v>17.088000000000001</v>
      </c>
      <c r="K417" s="196" t="s">
        <v>43</v>
      </c>
    </row>
    <row r="418" spans="1:11" hidden="1">
      <c r="A418" s="189"/>
      <c r="B418" s="190"/>
      <c r="C418" s="191"/>
      <c r="D418" s="240" t="s">
        <v>395</v>
      </c>
      <c r="E418" s="215"/>
      <c r="F418" s="237">
        <v>5.4</v>
      </c>
      <c r="G418" s="237">
        <v>1.6</v>
      </c>
      <c r="H418" s="237">
        <v>2</v>
      </c>
      <c r="I418" s="194">
        <v>5</v>
      </c>
      <c r="J418" s="262">
        <f t="shared" si="11"/>
        <v>17.28</v>
      </c>
      <c r="K418" s="196" t="s">
        <v>43</v>
      </c>
    </row>
    <row r="419" spans="1:11" hidden="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1"/>
        <v>-2</v>
      </c>
      <c r="K419" s="196" t="s">
        <v>43</v>
      </c>
    </row>
    <row r="420" spans="1:11" hidden="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 t="shared" si="11"/>
        <v>-1.2800000000000002</v>
      </c>
      <c r="K420" s="196" t="s">
        <v>43</v>
      </c>
    </row>
    <row r="421" spans="1:11" hidden="1">
      <c r="A421" s="189"/>
      <c r="B421" s="190"/>
      <c r="C421" s="191"/>
      <c r="D421" s="240" t="s">
        <v>387</v>
      </c>
      <c r="E421" s="215"/>
      <c r="F421" s="237">
        <v>5.21</v>
      </c>
      <c r="G421" s="237">
        <v>1.6</v>
      </c>
      <c r="H421" s="237">
        <v>2</v>
      </c>
      <c r="I421" s="194">
        <v>5</v>
      </c>
      <c r="J421" s="262">
        <f t="shared" si="11"/>
        <v>16.672000000000001</v>
      </c>
      <c r="K421" s="196" t="s">
        <v>43</v>
      </c>
    </row>
    <row r="422" spans="1:11" hidden="1">
      <c r="A422" s="189"/>
      <c r="B422" s="190"/>
      <c r="C422" s="191"/>
      <c r="D422" s="240" t="s">
        <v>387</v>
      </c>
      <c r="E422" s="215"/>
      <c r="F422" s="237">
        <v>7.8</v>
      </c>
      <c r="G422" s="237">
        <v>1.6</v>
      </c>
      <c r="H422" s="237">
        <v>2</v>
      </c>
      <c r="I422" s="194">
        <v>5</v>
      </c>
      <c r="J422" s="262">
        <f t="shared" si="11"/>
        <v>24.96</v>
      </c>
      <c r="K422" s="196" t="s">
        <v>43</v>
      </c>
    </row>
    <row r="423" spans="1:11" hidden="1">
      <c r="A423" s="189"/>
      <c r="B423" s="190"/>
      <c r="C423" s="191"/>
      <c r="D423" s="238" t="s">
        <v>380</v>
      </c>
      <c r="E423" s="215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1"/>
        <v>-2</v>
      </c>
      <c r="K423" s="196" t="s">
        <v>43</v>
      </c>
    </row>
    <row r="424" spans="1:11" hidden="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 t="shared" si="11"/>
        <v>-1.2800000000000002</v>
      </c>
      <c r="K424" s="196" t="s">
        <v>43</v>
      </c>
    </row>
    <row r="425" spans="1:11" hidden="1">
      <c r="A425" s="189"/>
      <c r="B425" s="190"/>
      <c r="C425" s="191"/>
      <c r="D425" s="240" t="s">
        <v>388</v>
      </c>
      <c r="E425" s="215"/>
      <c r="F425" s="237">
        <v>2.87</v>
      </c>
      <c r="G425" s="237">
        <v>1.6</v>
      </c>
      <c r="H425" s="237">
        <v>2</v>
      </c>
      <c r="I425" s="194">
        <v>5</v>
      </c>
      <c r="J425" s="262">
        <f>H425*G425*F425</f>
        <v>9.1840000000000011</v>
      </c>
      <c r="K425" s="196" t="s">
        <v>43</v>
      </c>
    </row>
    <row r="426" spans="1:11" hidden="1">
      <c r="A426" s="189"/>
      <c r="B426" s="190"/>
      <c r="C426" s="191"/>
      <c r="D426" s="240" t="s">
        <v>388</v>
      </c>
      <c r="E426" s="215"/>
      <c r="F426" s="237">
        <v>1.37</v>
      </c>
      <c r="G426" s="237">
        <v>1.6</v>
      </c>
      <c r="H426" s="237">
        <v>2</v>
      </c>
      <c r="I426" s="194">
        <v>5</v>
      </c>
      <c r="J426" s="262">
        <f t="shared" ref="J426" si="12">F426*G426*H426</f>
        <v>4.3840000000000003</v>
      </c>
      <c r="K426" s="196" t="s">
        <v>43</v>
      </c>
    </row>
    <row r="427" spans="1:11" hidden="1">
      <c r="A427" s="189"/>
      <c r="B427" s="190"/>
      <c r="C427" s="191"/>
      <c r="D427" s="240" t="s">
        <v>389</v>
      </c>
      <c r="E427" s="248"/>
      <c r="F427" s="237">
        <v>7.63</v>
      </c>
      <c r="G427" s="237">
        <v>1.6</v>
      </c>
      <c r="H427" s="237">
        <v>2</v>
      </c>
      <c r="I427" s="194">
        <v>5</v>
      </c>
      <c r="J427" s="262">
        <f>H427*G427*F427</f>
        <v>24.416</v>
      </c>
      <c r="K427" s="196" t="s">
        <v>43</v>
      </c>
    </row>
    <row r="428" spans="1:11" hidden="1">
      <c r="A428" s="189"/>
      <c r="B428" s="190"/>
      <c r="C428" s="191"/>
      <c r="D428" s="240" t="s">
        <v>389</v>
      </c>
      <c r="E428" s="248"/>
      <c r="F428" s="237">
        <v>5.61</v>
      </c>
      <c r="G428" s="237">
        <v>1.6</v>
      </c>
      <c r="H428" s="237">
        <v>2</v>
      </c>
      <c r="I428" s="194">
        <v>5</v>
      </c>
      <c r="J428" s="262">
        <f>H428*G428*F428</f>
        <v>17.952000000000002</v>
      </c>
      <c r="K428" s="196" t="s">
        <v>43</v>
      </c>
    </row>
    <row r="429" spans="1:11" hidden="1">
      <c r="A429" s="189"/>
      <c r="B429" s="190"/>
      <c r="C429" s="191"/>
      <c r="D429" s="238" t="s">
        <v>380</v>
      </c>
      <c r="E429" s="215"/>
      <c r="F429" s="239">
        <v>2</v>
      </c>
      <c r="G429" s="239">
        <v>0.5</v>
      </c>
      <c r="H429" s="239">
        <v>-2</v>
      </c>
      <c r="I429" s="194">
        <v>5</v>
      </c>
      <c r="J429" s="244">
        <f t="shared" ref="J429" si="13">F429*G429*H429</f>
        <v>-2</v>
      </c>
      <c r="K429" s="196" t="s">
        <v>43</v>
      </c>
    </row>
    <row r="430" spans="1:11" hidden="1">
      <c r="A430" s="189"/>
      <c r="B430" s="190"/>
      <c r="C430" s="191"/>
      <c r="D430" s="238" t="s">
        <v>380</v>
      </c>
      <c r="E430" s="248"/>
      <c r="F430" s="239">
        <v>0.8</v>
      </c>
      <c r="G430" s="239">
        <v>1.6</v>
      </c>
      <c r="H430" s="239">
        <v>-1</v>
      </c>
      <c r="I430" s="194">
        <v>5</v>
      </c>
      <c r="J430" s="244">
        <f>H430*G430*F430</f>
        <v>-1.2800000000000002</v>
      </c>
      <c r="K430" s="196" t="s">
        <v>43</v>
      </c>
    </row>
    <row r="431" spans="1:11" hidden="1">
      <c r="A431" s="189"/>
      <c r="B431" s="190"/>
      <c r="C431" s="191"/>
      <c r="D431" s="240" t="s">
        <v>390</v>
      </c>
      <c r="E431" s="215"/>
      <c r="F431" s="237">
        <v>8.06</v>
      </c>
      <c r="G431" s="237">
        <v>1.6</v>
      </c>
      <c r="H431" s="237">
        <v>2</v>
      </c>
      <c r="I431" s="194">
        <v>5</v>
      </c>
      <c r="J431" s="262">
        <f t="shared" ref="J431:J433" si="14">F431*G431*H431</f>
        <v>25.792000000000002</v>
      </c>
      <c r="K431" s="196" t="s">
        <v>43</v>
      </c>
    </row>
    <row r="432" spans="1:11" hidden="1">
      <c r="A432" s="189"/>
      <c r="B432" s="190"/>
      <c r="C432" s="191"/>
      <c r="D432" s="240" t="s">
        <v>390</v>
      </c>
      <c r="E432" s="248"/>
      <c r="F432" s="237">
        <v>5.61</v>
      </c>
      <c r="G432" s="237">
        <v>1.6</v>
      </c>
      <c r="H432" s="237">
        <v>2</v>
      </c>
      <c r="I432" s="194">
        <v>5</v>
      </c>
      <c r="J432" s="262">
        <f t="shared" si="14"/>
        <v>17.952000000000002</v>
      </c>
      <c r="K432" s="196" t="s">
        <v>43</v>
      </c>
    </row>
    <row r="433" spans="1:11" hidden="1">
      <c r="A433" s="189"/>
      <c r="B433" s="190"/>
      <c r="C433" s="191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194">
        <v>5</v>
      </c>
      <c r="J433" s="244">
        <f t="shared" si="14"/>
        <v>-2</v>
      </c>
      <c r="K433" s="196" t="s">
        <v>43</v>
      </c>
    </row>
    <row r="434" spans="1:11" hidden="1">
      <c r="A434" s="189"/>
      <c r="B434" s="190"/>
      <c r="C434" s="191"/>
      <c r="D434" s="238" t="s">
        <v>380</v>
      </c>
      <c r="E434" s="215"/>
      <c r="F434" s="239">
        <v>0.8</v>
      </c>
      <c r="G434" s="239">
        <v>1.6</v>
      </c>
      <c r="H434" s="239">
        <v>-1</v>
      </c>
      <c r="I434" s="194">
        <v>5</v>
      </c>
      <c r="J434" s="244">
        <f>H434*G434*F434</f>
        <v>-1.2800000000000002</v>
      </c>
      <c r="K434" s="196" t="s">
        <v>43</v>
      </c>
    </row>
    <row r="435" spans="1:11" hidden="1">
      <c r="A435" s="189"/>
      <c r="B435" s="190"/>
      <c r="C435" s="191"/>
      <c r="D435" s="240" t="s">
        <v>391</v>
      </c>
      <c r="E435" s="215"/>
      <c r="F435" s="237">
        <v>5.81</v>
      </c>
      <c r="G435" s="237">
        <v>1.6</v>
      </c>
      <c r="H435" s="237">
        <v>2</v>
      </c>
      <c r="I435" s="194">
        <v>5</v>
      </c>
      <c r="J435" s="262">
        <f>F435*G435*H435</f>
        <v>18.591999999999999</v>
      </c>
      <c r="K435" s="196" t="s">
        <v>43</v>
      </c>
    </row>
    <row r="436" spans="1:11" hidden="1">
      <c r="A436" s="189"/>
      <c r="B436" s="190"/>
      <c r="C436" s="191"/>
      <c r="D436" s="240" t="s">
        <v>391</v>
      </c>
      <c r="E436" s="215"/>
      <c r="F436" s="237">
        <v>5.93</v>
      </c>
      <c r="G436" s="237">
        <v>1.6</v>
      </c>
      <c r="H436" s="237">
        <v>2</v>
      </c>
      <c r="I436" s="194">
        <v>5</v>
      </c>
      <c r="J436" s="262">
        <f t="shared" ref="J436" si="15">F436*G436*H436</f>
        <v>18.975999999999999</v>
      </c>
      <c r="K436" s="196" t="s">
        <v>43</v>
      </c>
    </row>
    <row r="437" spans="1:11" hidden="1">
      <c r="A437" s="189"/>
      <c r="B437" s="190"/>
      <c r="C437" s="191"/>
      <c r="D437" s="238" t="s">
        <v>380</v>
      </c>
      <c r="E437" s="248"/>
      <c r="F437" s="239"/>
      <c r="G437" s="239"/>
      <c r="H437" s="239"/>
      <c r="I437" s="194">
        <v>5</v>
      </c>
      <c r="J437" s="244">
        <v>-1.2</v>
      </c>
      <c r="K437" s="196" t="s">
        <v>43</v>
      </c>
    </row>
    <row r="438" spans="1:11" hidden="1">
      <c r="A438" s="189"/>
      <c r="B438" s="190"/>
      <c r="C438" s="191"/>
      <c r="D438" s="238" t="s">
        <v>380</v>
      </c>
      <c r="E438" s="248"/>
      <c r="F438" s="239">
        <v>0.8</v>
      </c>
      <c r="G438" s="239">
        <v>1.6</v>
      </c>
      <c r="H438" s="239">
        <v>-2</v>
      </c>
      <c r="I438" s="194">
        <v>5</v>
      </c>
      <c r="J438" s="244">
        <f>H438*G438*F438</f>
        <v>-2.5600000000000005</v>
      </c>
      <c r="K438" s="196" t="s">
        <v>43</v>
      </c>
    </row>
    <row r="439" spans="1:11" hidden="1">
      <c r="A439" s="189"/>
      <c r="B439" s="190"/>
      <c r="C439" s="191"/>
      <c r="D439" s="240" t="s">
        <v>396</v>
      </c>
      <c r="E439" s="215"/>
      <c r="F439" s="237">
        <v>5.96</v>
      </c>
      <c r="G439" s="237">
        <v>1.6</v>
      </c>
      <c r="H439" s="237">
        <v>2</v>
      </c>
      <c r="I439" s="194">
        <v>5</v>
      </c>
      <c r="J439" s="262">
        <f t="shared" ref="J439" si="16">F439*G439*H439</f>
        <v>19.071999999999999</v>
      </c>
      <c r="K439" s="196" t="s">
        <v>43</v>
      </c>
    </row>
    <row r="440" spans="1:11" hidden="1">
      <c r="A440" s="189"/>
      <c r="B440" s="190"/>
      <c r="C440" s="191"/>
      <c r="D440" s="240" t="s">
        <v>396</v>
      </c>
      <c r="E440" s="248"/>
      <c r="F440" s="237">
        <v>5.88</v>
      </c>
      <c r="G440" s="237">
        <v>1.6</v>
      </c>
      <c r="H440" s="237">
        <v>2</v>
      </c>
      <c r="I440" s="194">
        <v>5</v>
      </c>
      <c r="J440" s="262">
        <f>H440*G440*F440</f>
        <v>18.815999999999999</v>
      </c>
      <c r="K440" s="196" t="s">
        <v>43</v>
      </c>
    </row>
    <row r="441" spans="1:11" hidden="1">
      <c r="A441" s="189"/>
      <c r="B441" s="190"/>
      <c r="C441" s="191"/>
      <c r="D441" s="238" t="s">
        <v>380</v>
      </c>
      <c r="E441" s="215"/>
      <c r="F441" s="239">
        <v>2</v>
      </c>
      <c r="G441" s="239">
        <v>0.5</v>
      </c>
      <c r="H441" s="239">
        <v>-2</v>
      </c>
      <c r="I441" s="194">
        <v>5</v>
      </c>
      <c r="J441" s="244">
        <f t="shared" ref="J441:J443" si="17">F441*G441*H441</f>
        <v>-2</v>
      </c>
      <c r="K441" s="196" t="s">
        <v>43</v>
      </c>
    </row>
    <row r="442" spans="1:11" hidden="1">
      <c r="A442" s="189"/>
      <c r="B442" s="190"/>
      <c r="C442" s="191"/>
      <c r="D442" s="238" t="s">
        <v>380</v>
      </c>
      <c r="E442" s="248"/>
      <c r="F442" s="239">
        <v>0.8</v>
      </c>
      <c r="G442" s="239">
        <v>1.6</v>
      </c>
      <c r="H442" s="239">
        <v>-1</v>
      </c>
      <c r="I442" s="194">
        <v>5</v>
      </c>
      <c r="J442" s="244">
        <f t="shared" si="17"/>
        <v>-1.2800000000000002</v>
      </c>
      <c r="K442" s="196" t="s">
        <v>43</v>
      </c>
    </row>
    <row r="443" spans="1:11" hidden="1">
      <c r="A443" s="189"/>
      <c r="B443" s="190"/>
      <c r="C443" s="191"/>
      <c r="D443" s="240" t="s">
        <v>397</v>
      </c>
      <c r="E443" s="248"/>
      <c r="F443" s="237">
        <v>3.53</v>
      </c>
      <c r="G443" s="237">
        <v>1.6</v>
      </c>
      <c r="H443" s="237">
        <v>2</v>
      </c>
      <c r="I443" s="194">
        <v>5</v>
      </c>
      <c r="J443" s="262">
        <f t="shared" si="17"/>
        <v>11.295999999999999</v>
      </c>
      <c r="K443" s="196" t="s">
        <v>43</v>
      </c>
    </row>
    <row r="444" spans="1:11" hidden="1">
      <c r="A444" s="189"/>
      <c r="B444" s="190"/>
      <c r="C444" s="191"/>
      <c r="D444" s="240" t="s">
        <v>397</v>
      </c>
      <c r="E444" s="215"/>
      <c r="F444" s="237">
        <v>5.63</v>
      </c>
      <c r="G444" s="237">
        <v>1.6</v>
      </c>
      <c r="H444" s="237">
        <v>2</v>
      </c>
      <c r="I444" s="194">
        <v>5</v>
      </c>
      <c r="J444" s="262">
        <f>H444*G444*F444</f>
        <v>18.016000000000002</v>
      </c>
      <c r="K444" s="196" t="s">
        <v>43</v>
      </c>
    </row>
    <row r="445" spans="1:11" hidden="1">
      <c r="A445" s="189"/>
      <c r="B445" s="190"/>
      <c r="C445" s="191"/>
      <c r="D445" s="240" t="s">
        <v>398</v>
      </c>
      <c r="E445" s="215"/>
      <c r="F445" s="237">
        <v>3.49</v>
      </c>
      <c r="G445" s="237">
        <v>1.6</v>
      </c>
      <c r="H445" s="237">
        <v>1</v>
      </c>
      <c r="I445" s="194">
        <v>5</v>
      </c>
      <c r="J445" s="262">
        <f t="shared" ref="J445" si="18">F445*G445*H445</f>
        <v>5.5840000000000005</v>
      </c>
      <c r="K445" s="196" t="s">
        <v>43</v>
      </c>
    </row>
    <row r="446" spans="1:11" hidden="1">
      <c r="A446" s="189"/>
      <c r="B446" s="190"/>
      <c r="C446" s="191"/>
      <c r="D446" s="240" t="s">
        <v>398</v>
      </c>
      <c r="E446" s="248"/>
      <c r="F446" s="237">
        <v>3</v>
      </c>
      <c r="G446" s="237">
        <v>1.6</v>
      </c>
      <c r="H446" s="237">
        <v>1</v>
      </c>
      <c r="I446" s="194">
        <v>5</v>
      </c>
      <c r="J446" s="262">
        <f>H446*G446*F446</f>
        <v>4.8000000000000007</v>
      </c>
      <c r="K446" s="196" t="s">
        <v>43</v>
      </c>
    </row>
    <row r="447" spans="1:11" hidden="1">
      <c r="A447" s="189"/>
      <c r="B447" s="190"/>
      <c r="C447" s="191"/>
      <c r="D447" s="240" t="s">
        <v>398</v>
      </c>
      <c r="E447" s="248"/>
      <c r="F447" s="237">
        <v>4.8</v>
      </c>
      <c r="G447" s="237">
        <v>1.6</v>
      </c>
      <c r="H447" s="237">
        <v>1</v>
      </c>
      <c r="I447" s="194">
        <v>5</v>
      </c>
      <c r="J447" s="262">
        <f>H447*G447*F447</f>
        <v>7.68</v>
      </c>
      <c r="K447" s="196" t="s">
        <v>43</v>
      </c>
    </row>
    <row r="448" spans="1:11" hidden="1">
      <c r="A448" s="189"/>
      <c r="B448" s="190"/>
      <c r="C448" s="191"/>
      <c r="D448" s="240" t="s">
        <v>398</v>
      </c>
      <c r="E448" s="215"/>
      <c r="F448" s="237">
        <v>3.85</v>
      </c>
      <c r="G448" s="237">
        <v>1.6</v>
      </c>
      <c r="H448" s="237">
        <v>1</v>
      </c>
      <c r="I448" s="194">
        <v>5</v>
      </c>
      <c r="J448" s="262">
        <f t="shared" ref="J448" si="19">F448*G448*H448</f>
        <v>6.16</v>
      </c>
      <c r="K448" s="196" t="s">
        <v>43</v>
      </c>
    </row>
    <row r="449" spans="1:11" hidden="1">
      <c r="A449" s="189"/>
      <c r="B449" s="190"/>
      <c r="C449" s="191"/>
      <c r="D449" s="240" t="s">
        <v>398</v>
      </c>
      <c r="E449" s="248"/>
      <c r="F449" s="237">
        <v>1.58</v>
      </c>
      <c r="G449" s="237">
        <v>1.6</v>
      </c>
      <c r="H449" s="237">
        <v>1</v>
      </c>
      <c r="I449" s="194">
        <v>5</v>
      </c>
      <c r="J449" s="262">
        <f>H449*G449*F449</f>
        <v>2.5280000000000005</v>
      </c>
      <c r="K449" s="196" t="s">
        <v>43</v>
      </c>
    </row>
    <row r="450" spans="1:11" hidden="1">
      <c r="A450" s="189"/>
      <c r="B450" s="190"/>
      <c r="C450" s="191"/>
      <c r="D450" s="240" t="s">
        <v>408</v>
      </c>
      <c r="E450" s="248"/>
      <c r="F450" s="249">
        <v>8.6999999999999993</v>
      </c>
      <c r="G450" s="249">
        <v>1.5</v>
      </c>
      <c r="H450" s="249">
        <v>2</v>
      </c>
      <c r="I450" s="194">
        <v>5</v>
      </c>
      <c r="J450" s="252">
        <f t="shared" ref="J450:J451" si="20">F450*G450*H450</f>
        <v>26.099999999999998</v>
      </c>
      <c r="K450" s="196" t="s">
        <v>43</v>
      </c>
    </row>
    <row r="451" spans="1:11" hidden="1">
      <c r="A451" s="189"/>
      <c r="B451" s="190"/>
      <c r="C451" s="191"/>
      <c r="D451" s="240" t="s">
        <v>408</v>
      </c>
      <c r="E451" s="248"/>
      <c r="F451" s="249">
        <v>5.5</v>
      </c>
      <c r="G451" s="249">
        <v>1.5</v>
      </c>
      <c r="H451" s="249">
        <v>2</v>
      </c>
      <c r="I451" s="194">
        <v>5</v>
      </c>
      <c r="J451" s="252">
        <f t="shared" si="20"/>
        <v>16.5</v>
      </c>
      <c r="K451" s="196" t="s">
        <v>43</v>
      </c>
    </row>
    <row r="452" spans="1:11" hidden="1">
      <c r="A452" s="189"/>
      <c r="B452" s="190"/>
      <c r="C452" s="191"/>
      <c r="D452" s="238" t="s">
        <v>380</v>
      </c>
      <c r="E452" s="215"/>
      <c r="F452" s="239">
        <v>0.8</v>
      </c>
      <c r="G452" s="239">
        <v>1.5</v>
      </c>
      <c r="H452" s="239">
        <v>-1</v>
      </c>
      <c r="I452" s="194">
        <v>5</v>
      </c>
      <c r="J452" s="244">
        <f>H452*G452*F452</f>
        <v>-1.2000000000000002</v>
      </c>
      <c r="K452" s="196" t="s">
        <v>43</v>
      </c>
    </row>
    <row r="453" spans="1:11" hidden="1">
      <c r="A453" s="189"/>
      <c r="B453" s="190"/>
      <c r="C453" s="191"/>
      <c r="D453" s="238" t="s">
        <v>380</v>
      </c>
      <c r="E453" s="215"/>
      <c r="F453" s="239">
        <v>2</v>
      </c>
      <c r="G453" s="239">
        <v>0.45</v>
      </c>
      <c r="H453" s="239">
        <v>-2</v>
      </c>
      <c r="I453" s="194">
        <v>5</v>
      </c>
      <c r="J453" s="244">
        <f>H453*G453*F453</f>
        <v>-1.8</v>
      </c>
      <c r="K453" s="196" t="s">
        <v>43</v>
      </c>
    </row>
    <row r="454" spans="1:11" hidden="1">
      <c r="A454" s="189"/>
      <c r="B454" s="190"/>
      <c r="C454" s="191"/>
      <c r="D454" s="240" t="s">
        <v>409</v>
      </c>
      <c r="E454" s="248"/>
      <c r="F454" s="249">
        <v>8.6999999999999993</v>
      </c>
      <c r="G454" s="249">
        <v>1.5</v>
      </c>
      <c r="H454" s="249">
        <v>2</v>
      </c>
      <c r="I454" s="194">
        <v>5</v>
      </c>
      <c r="J454" s="252">
        <f t="shared" ref="J454:J455" si="21">F454*G454*H454</f>
        <v>26.099999999999998</v>
      </c>
      <c r="K454" s="196" t="s">
        <v>43</v>
      </c>
    </row>
    <row r="455" spans="1:11" hidden="1">
      <c r="A455" s="189"/>
      <c r="B455" s="190"/>
      <c r="C455" s="191"/>
      <c r="D455" s="240" t="s">
        <v>409</v>
      </c>
      <c r="E455" s="248"/>
      <c r="F455" s="249">
        <v>5.5</v>
      </c>
      <c r="G455" s="249">
        <v>1.5</v>
      </c>
      <c r="H455" s="249">
        <v>2</v>
      </c>
      <c r="I455" s="194">
        <v>5</v>
      </c>
      <c r="J455" s="252">
        <f t="shared" si="21"/>
        <v>16.5</v>
      </c>
      <c r="K455" s="196" t="s">
        <v>43</v>
      </c>
    </row>
    <row r="456" spans="1:11" hidden="1">
      <c r="A456" s="189"/>
      <c r="B456" s="190"/>
      <c r="C456" s="191"/>
      <c r="D456" s="238" t="s">
        <v>380</v>
      </c>
      <c r="E456" s="215"/>
      <c r="F456" s="239">
        <v>0.8</v>
      </c>
      <c r="G456" s="239">
        <v>1.5</v>
      </c>
      <c r="H456" s="239">
        <v>-1</v>
      </c>
      <c r="I456" s="194">
        <v>5</v>
      </c>
      <c r="J456" s="244">
        <f>H456*G456*F456</f>
        <v>-1.2000000000000002</v>
      </c>
      <c r="K456" s="196" t="s">
        <v>43</v>
      </c>
    </row>
    <row r="457" spans="1:11" hidden="1">
      <c r="A457" s="189"/>
      <c r="B457" s="190"/>
      <c r="C457" s="191"/>
      <c r="D457" s="238" t="s">
        <v>380</v>
      </c>
      <c r="E457" s="215"/>
      <c r="F457" s="239">
        <v>2</v>
      </c>
      <c r="G457" s="239">
        <v>0.45</v>
      </c>
      <c r="H457" s="239">
        <v>-2</v>
      </c>
      <c r="I457" s="194">
        <v>5</v>
      </c>
      <c r="J457" s="244">
        <f>H457*G457*F457</f>
        <v>-1.8</v>
      </c>
      <c r="K457" s="196" t="s">
        <v>43</v>
      </c>
    </row>
    <row r="458" spans="1:11" hidden="1">
      <c r="A458" s="189"/>
      <c r="B458" s="190"/>
      <c r="C458" s="191"/>
      <c r="D458" s="240" t="s">
        <v>393</v>
      </c>
      <c r="E458" s="248"/>
      <c r="F458" s="249">
        <v>8.6999999999999993</v>
      </c>
      <c r="G458" s="249">
        <v>1.5</v>
      </c>
      <c r="H458" s="249">
        <v>2</v>
      </c>
      <c r="I458" s="194">
        <v>5</v>
      </c>
      <c r="J458" s="252">
        <f t="shared" ref="J458:J459" si="22">F458*G458*H458</f>
        <v>26.099999999999998</v>
      </c>
      <c r="K458" s="196" t="s">
        <v>43</v>
      </c>
    </row>
    <row r="459" spans="1:11" hidden="1">
      <c r="A459" s="189"/>
      <c r="B459" s="190"/>
      <c r="C459" s="191"/>
      <c r="D459" s="240" t="s">
        <v>393</v>
      </c>
      <c r="E459" s="248"/>
      <c r="F459" s="249">
        <v>5.5</v>
      </c>
      <c r="G459" s="249">
        <v>1.5</v>
      </c>
      <c r="H459" s="249">
        <v>2</v>
      </c>
      <c r="I459" s="194">
        <v>5</v>
      </c>
      <c r="J459" s="252">
        <f t="shared" si="22"/>
        <v>16.5</v>
      </c>
      <c r="K459" s="196" t="s">
        <v>43</v>
      </c>
    </row>
    <row r="460" spans="1:11" hidden="1">
      <c r="A460" s="189"/>
      <c r="B460" s="190"/>
      <c r="C460" s="191"/>
      <c r="D460" s="238" t="s">
        <v>380</v>
      </c>
      <c r="E460" s="215"/>
      <c r="F460" s="239">
        <v>0.8</v>
      </c>
      <c r="G460" s="239">
        <v>1.5</v>
      </c>
      <c r="H460" s="239">
        <v>-1</v>
      </c>
      <c r="I460" s="194">
        <v>5</v>
      </c>
      <c r="J460" s="244">
        <f>H460*G460*F460</f>
        <v>-1.2000000000000002</v>
      </c>
      <c r="K460" s="196" t="s">
        <v>43</v>
      </c>
    </row>
    <row r="461" spans="1:11" hidden="1">
      <c r="A461" s="189"/>
      <c r="B461" s="190"/>
      <c r="C461" s="191"/>
      <c r="D461" s="238" t="s">
        <v>380</v>
      </c>
      <c r="E461" s="215"/>
      <c r="F461" s="239">
        <v>2</v>
      </c>
      <c r="G461" s="239">
        <v>0.45</v>
      </c>
      <c r="H461" s="239">
        <v>-2</v>
      </c>
      <c r="I461" s="194">
        <v>5</v>
      </c>
      <c r="J461" s="244">
        <f>H461*G461*F461</f>
        <v>-1.8</v>
      </c>
      <c r="K461" s="196" t="s">
        <v>43</v>
      </c>
    </row>
    <row r="462" spans="1:11" hidden="1">
      <c r="A462" s="189"/>
      <c r="B462" s="190"/>
      <c r="C462" s="191"/>
      <c r="D462" s="240" t="s">
        <v>410</v>
      </c>
      <c r="E462" s="248"/>
      <c r="F462" s="249">
        <v>8.6999999999999993</v>
      </c>
      <c r="G462" s="249">
        <v>1.5</v>
      </c>
      <c r="H462" s="249">
        <v>2</v>
      </c>
      <c r="I462" s="194">
        <v>5</v>
      </c>
      <c r="J462" s="252">
        <f t="shared" ref="J462:J463" si="23">F462*G462*H462</f>
        <v>26.099999999999998</v>
      </c>
      <c r="K462" s="196" t="s">
        <v>43</v>
      </c>
    </row>
    <row r="463" spans="1:11" hidden="1">
      <c r="A463" s="189"/>
      <c r="B463" s="190"/>
      <c r="C463" s="191"/>
      <c r="D463" s="240" t="s">
        <v>410</v>
      </c>
      <c r="E463" s="248"/>
      <c r="F463" s="249">
        <v>5.5</v>
      </c>
      <c r="G463" s="249">
        <v>1.5</v>
      </c>
      <c r="H463" s="249">
        <v>2</v>
      </c>
      <c r="I463" s="194">
        <v>5</v>
      </c>
      <c r="J463" s="252">
        <f t="shared" si="23"/>
        <v>16.5</v>
      </c>
      <c r="K463" s="196" t="s">
        <v>43</v>
      </c>
    </row>
    <row r="464" spans="1:11" hidden="1">
      <c r="A464" s="189"/>
      <c r="B464" s="190"/>
      <c r="C464" s="191"/>
      <c r="D464" s="238" t="s">
        <v>380</v>
      </c>
      <c r="E464" s="215"/>
      <c r="F464" s="239">
        <v>0.8</v>
      </c>
      <c r="G464" s="239">
        <v>1.5</v>
      </c>
      <c r="H464" s="239">
        <v>-1</v>
      </c>
      <c r="I464" s="194">
        <v>5</v>
      </c>
      <c r="J464" s="244">
        <f>H464*G464*F464</f>
        <v>-1.2000000000000002</v>
      </c>
      <c r="K464" s="196" t="s">
        <v>43</v>
      </c>
    </row>
    <row r="465" spans="1:11" hidden="1">
      <c r="A465" s="189"/>
      <c r="B465" s="190"/>
      <c r="C465" s="191"/>
      <c r="D465" s="238" t="s">
        <v>380</v>
      </c>
      <c r="E465" s="215"/>
      <c r="F465" s="239">
        <v>2</v>
      </c>
      <c r="G465" s="239">
        <v>0.45</v>
      </c>
      <c r="H465" s="239">
        <v>-2</v>
      </c>
      <c r="I465" s="194">
        <v>5</v>
      </c>
      <c r="J465" s="244">
        <f>H465*G465*F465</f>
        <v>-1.8</v>
      </c>
      <c r="K465" s="196" t="s">
        <v>43</v>
      </c>
    </row>
    <row r="466" spans="1:11" hidden="1">
      <c r="A466" s="189"/>
      <c r="B466" s="190"/>
      <c r="C466" s="191"/>
      <c r="D466" s="240" t="s">
        <v>420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:J467" si="24">F466*G466*H466</f>
        <v>26.099999999999998</v>
      </c>
      <c r="K466" s="196" t="s">
        <v>43</v>
      </c>
    </row>
    <row r="467" spans="1:11" hidden="1">
      <c r="A467" s="189"/>
      <c r="B467" s="190"/>
      <c r="C467" s="191"/>
      <c r="D467" s="240" t="s">
        <v>420</v>
      </c>
      <c r="E467" s="248"/>
      <c r="F467" s="249">
        <v>5.5</v>
      </c>
      <c r="G467" s="249">
        <v>1.5</v>
      </c>
      <c r="H467" s="249">
        <v>2</v>
      </c>
      <c r="I467" s="194">
        <v>5</v>
      </c>
      <c r="J467" s="252">
        <f t="shared" si="24"/>
        <v>16.5</v>
      </c>
      <c r="K467" s="196" t="s">
        <v>43</v>
      </c>
    </row>
    <row r="468" spans="1:11" hidden="1">
      <c r="A468" s="189"/>
      <c r="B468" s="190"/>
      <c r="C468" s="191"/>
      <c r="D468" s="238" t="s">
        <v>380</v>
      </c>
      <c r="E468" s="215"/>
      <c r="F468" s="239">
        <v>0.8</v>
      </c>
      <c r="G468" s="239">
        <v>1.5</v>
      </c>
      <c r="H468" s="239">
        <v>-1</v>
      </c>
      <c r="I468" s="194">
        <v>5</v>
      </c>
      <c r="J468" s="244">
        <f>H468*G468*F468</f>
        <v>-1.2000000000000002</v>
      </c>
      <c r="K468" s="196" t="s">
        <v>43</v>
      </c>
    </row>
    <row r="469" spans="1:11" hidden="1">
      <c r="A469" s="189"/>
      <c r="B469" s="190"/>
      <c r="C469" s="191"/>
      <c r="D469" s="238" t="s">
        <v>380</v>
      </c>
      <c r="E469" s="215"/>
      <c r="F469" s="239">
        <v>2</v>
      </c>
      <c r="G469" s="239">
        <v>0.45</v>
      </c>
      <c r="H469" s="239">
        <v>-2</v>
      </c>
      <c r="I469" s="194">
        <v>5</v>
      </c>
      <c r="J469" s="244">
        <f>H469*G469*F469</f>
        <v>-1.8</v>
      </c>
      <c r="K469" s="196" t="s">
        <v>43</v>
      </c>
    </row>
    <row r="470" spans="1:11" hidden="1">
      <c r="A470" s="189"/>
      <c r="B470" s="190"/>
      <c r="C470" s="191"/>
      <c r="D470" s="240" t="s">
        <v>421</v>
      </c>
      <c r="E470" s="248"/>
      <c r="F470" s="249">
        <v>8.6999999999999993</v>
      </c>
      <c r="G470" s="249">
        <v>1.5</v>
      </c>
      <c r="H470" s="249">
        <v>2</v>
      </c>
      <c r="I470" s="194">
        <v>5</v>
      </c>
      <c r="J470" s="252">
        <f t="shared" ref="J470:J471" si="25">F470*G470*H470</f>
        <v>26.099999999999998</v>
      </c>
      <c r="K470" s="196" t="s">
        <v>43</v>
      </c>
    </row>
    <row r="471" spans="1:11" hidden="1">
      <c r="A471" s="189"/>
      <c r="B471" s="190"/>
      <c r="C471" s="191"/>
      <c r="D471" s="240" t="s">
        <v>421</v>
      </c>
      <c r="E471" s="248"/>
      <c r="F471" s="249">
        <v>5.5</v>
      </c>
      <c r="G471" s="249">
        <v>1.5</v>
      </c>
      <c r="H471" s="249">
        <v>2</v>
      </c>
      <c r="I471" s="194">
        <v>5</v>
      </c>
      <c r="J471" s="252">
        <f t="shared" si="25"/>
        <v>16.5</v>
      </c>
      <c r="K471" s="196" t="s">
        <v>43</v>
      </c>
    </row>
    <row r="472" spans="1:11" hidden="1">
      <c r="A472" s="189"/>
      <c r="B472" s="190"/>
      <c r="C472" s="191"/>
      <c r="D472" s="238" t="s">
        <v>380</v>
      </c>
      <c r="E472" s="215"/>
      <c r="F472" s="239">
        <v>0.8</v>
      </c>
      <c r="G472" s="239">
        <v>1.5</v>
      </c>
      <c r="H472" s="239">
        <v>-1</v>
      </c>
      <c r="I472" s="194">
        <v>5</v>
      </c>
      <c r="J472" s="244">
        <f>H472*G472*F472</f>
        <v>-1.2000000000000002</v>
      </c>
      <c r="K472" s="196" t="s">
        <v>43</v>
      </c>
    </row>
    <row r="473" spans="1:11" hidden="1">
      <c r="A473" s="189"/>
      <c r="B473" s="190"/>
      <c r="C473" s="191"/>
      <c r="D473" s="238" t="s">
        <v>380</v>
      </c>
      <c r="E473" s="215"/>
      <c r="F473" s="239">
        <v>2</v>
      </c>
      <c r="G473" s="239">
        <v>0.45</v>
      </c>
      <c r="H473" s="239">
        <v>-2</v>
      </c>
      <c r="I473" s="194">
        <v>5</v>
      </c>
      <c r="J473" s="244">
        <f>H473*G473*F473</f>
        <v>-1.8</v>
      </c>
      <c r="K473" s="196" t="s">
        <v>43</v>
      </c>
    </row>
    <row r="474" spans="1:11" hidden="1">
      <c r="A474" s="189"/>
      <c r="B474" s="190"/>
      <c r="C474" s="191"/>
      <c r="D474" s="240" t="s">
        <v>422</v>
      </c>
      <c r="E474" s="248"/>
      <c r="F474" s="249">
        <v>20.3</v>
      </c>
      <c r="G474" s="249">
        <v>1.5</v>
      </c>
      <c r="H474" s="249">
        <v>2</v>
      </c>
      <c r="I474" s="194">
        <v>5</v>
      </c>
      <c r="J474" s="252">
        <f t="shared" ref="J474" si="26">F474*G474*H474</f>
        <v>60.900000000000006</v>
      </c>
      <c r="K474" s="196" t="s">
        <v>43</v>
      </c>
    </row>
    <row r="475" spans="1:11" hidden="1">
      <c r="A475" s="189"/>
      <c r="B475" s="190"/>
      <c r="C475" s="191"/>
      <c r="D475" s="238" t="s">
        <v>380</v>
      </c>
      <c r="E475" s="285"/>
      <c r="F475" s="239">
        <v>0.8</v>
      </c>
      <c r="G475" s="239">
        <v>1.5</v>
      </c>
      <c r="H475" s="239">
        <v>6</v>
      </c>
      <c r="I475" s="286">
        <v>5</v>
      </c>
      <c r="J475" s="244">
        <f>-(F475*G475*H475)</f>
        <v>-7.2000000000000011</v>
      </c>
      <c r="K475" s="196" t="s">
        <v>43</v>
      </c>
    </row>
    <row r="476" spans="1:11" hidden="1">
      <c r="A476" s="189"/>
      <c r="B476" s="190"/>
      <c r="C476" s="191"/>
      <c r="D476" s="240" t="s">
        <v>423</v>
      </c>
      <c r="E476" s="248"/>
      <c r="F476" s="249">
        <v>8.6999999999999993</v>
      </c>
      <c r="G476" s="249">
        <v>1.5</v>
      </c>
      <c r="H476" s="249">
        <v>2</v>
      </c>
      <c r="I476" s="194">
        <v>5</v>
      </c>
      <c r="J476" s="252">
        <f t="shared" ref="J476" si="27">F476*G476*H476</f>
        <v>26.099999999999998</v>
      </c>
      <c r="K476" s="196" t="s">
        <v>43</v>
      </c>
    </row>
    <row r="477" spans="1:11" hidden="1">
      <c r="A477" s="189"/>
      <c r="B477" s="190"/>
      <c r="C477" s="191"/>
      <c r="D477" s="238" t="s">
        <v>380</v>
      </c>
      <c r="E477" s="285"/>
      <c r="F477" s="239">
        <v>0.8</v>
      </c>
      <c r="G477" s="239">
        <v>1.5</v>
      </c>
      <c r="H477" s="239">
        <v>2</v>
      </c>
      <c r="I477" s="286">
        <v>5</v>
      </c>
      <c r="J477" s="244">
        <f>-(F477*G477*H477)</f>
        <v>-2.4000000000000004</v>
      </c>
      <c r="K477" s="196" t="s">
        <v>43</v>
      </c>
    </row>
    <row r="478" spans="1:11" hidden="1">
      <c r="A478" s="189"/>
      <c r="B478" s="190"/>
      <c r="C478" s="191"/>
      <c r="D478" s="240" t="s">
        <v>424</v>
      </c>
      <c r="E478" s="248"/>
      <c r="F478" s="249">
        <v>5.58</v>
      </c>
      <c r="G478" s="249">
        <v>1.5</v>
      </c>
      <c r="H478" s="249">
        <v>4</v>
      </c>
      <c r="I478" s="194">
        <v>5</v>
      </c>
      <c r="J478" s="252">
        <f t="shared" ref="J478:J479" si="28">F478*G478*H478</f>
        <v>33.480000000000004</v>
      </c>
      <c r="K478" s="196" t="s">
        <v>43</v>
      </c>
    </row>
    <row r="479" spans="1:11" hidden="1">
      <c r="A479" s="189"/>
      <c r="B479" s="190"/>
      <c r="C479" s="191"/>
      <c r="D479" s="240" t="s">
        <v>425</v>
      </c>
      <c r="E479" s="248"/>
      <c r="F479" s="249">
        <v>20.3</v>
      </c>
      <c r="G479" s="249">
        <v>1.5</v>
      </c>
      <c r="H479" s="249">
        <v>2</v>
      </c>
      <c r="I479" s="194">
        <v>5</v>
      </c>
      <c r="J479" s="252">
        <f t="shared" si="28"/>
        <v>60.900000000000006</v>
      </c>
      <c r="K479" s="196" t="s">
        <v>43</v>
      </c>
    </row>
    <row r="480" spans="1:11" hidden="1">
      <c r="A480" s="189"/>
      <c r="B480" s="190"/>
      <c r="C480" s="191"/>
      <c r="D480" s="238" t="s">
        <v>380</v>
      </c>
      <c r="E480" s="285"/>
      <c r="F480" s="239">
        <v>0.8</v>
      </c>
      <c r="G480" s="239">
        <v>1.5</v>
      </c>
      <c r="H480" s="239">
        <v>8</v>
      </c>
      <c r="I480" s="286">
        <v>5</v>
      </c>
      <c r="J480" s="244">
        <f>-(F480*G480*H480)</f>
        <v>-9.6000000000000014</v>
      </c>
      <c r="K480" s="196" t="s">
        <v>43</v>
      </c>
    </row>
    <row r="481" spans="1:11" hidden="1">
      <c r="A481" s="189"/>
      <c r="B481" s="190"/>
      <c r="C481" s="191"/>
      <c r="D481" s="240" t="s">
        <v>425</v>
      </c>
      <c r="E481" s="248"/>
      <c r="F481" s="249">
        <v>8.6999999999999993</v>
      </c>
      <c r="G481" s="249">
        <v>1.5</v>
      </c>
      <c r="H481" s="249">
        <v>2</v>
      </c>
      <c r="I481" s="194">
        <v>5</v>
      </c>
      <c r="J481" s="252">
        <f t="shared" ref="J481" si="29">F481*G481*H481</f>
        <v>26.099999999999998</v>
      </c>
      <c r="K481" s="196" t="s">
        <v>43</v>
      </c>
    </row>
    <row r="482" spans="1:11" hidden="1">
      <c r="A482" s="189"/>
      <c r="B482" s="190"/>
      <c r="C482" s="191"/>
      <c r="D482" s="238" t="s">
        <v>380</v>
      </c>
      <c r="E482" s="285"/>
      <c r="F482" s="239">
        <v>2</v>
      </c>
      <c r="G482" s="239">
        <v>0.45</v>
      </c>
      <c r="H482" s="239">
        <v>4</v>
      </c>
      <c r="I482" s="286">
        <v>5</v>
      </c>
      <c r="J482" s="244">
        <f>-(F482*G482*H482)</f>
        <v>-3.6</v>
      </c>
      <c r="K482" s="196" t="s">
        <v>43</v>
      </c>
    </row>
    <row r="483" spans="1:11" hidden="1">
      <c r="A483" s="189"/>
      <c r="B483" s="190"/>
      <c r="C483" s="191"/>
      <c r="D483" s="240" t="s">
        <v>425</v>
      </c>
      <c r="E483" s="248"/>
      <c r="F483" s="249">
        <v>12.8</v>
      </c>
      <c r="G483" s="249">
        <v>1.5</v>
      </c>
      <c r="H483" s="249">
        <v>2</v>
      </c>
      <c r="I483" s="194">
        <v>5</v>
      </c>
      <c r="J483" s="252">
        <f t="shared" ref="J483" si="30">F483*G483*H483</f>
        <v>38.400000000000006</v>
      </c>
      <c r="K483" s="196" t="s">
        <v>43</v>
      </c>
    </row>
    <row r="484" spans="1:11" hidden="1">
      <c r="A484" s="189"/>
      <c r="B484" s="190"/>
      <c r="C484" s="191"/>
      <c r="D484" s="238" t="s">
        <v>380</v>
      </c>
      <c r="E484" s="285"/>
      <c r="F484" s="239">
        <v>2</v>
      </c>
      <c r="G484" s="239">
        <v>0.45</v>
      </c>
      <c r="H484" s="239">
        <v>2</v>
      </c>
      <c r="I484" s="286">
        <v>5</v>
      </c>
      <c r="J484" s="244">
        <f>-(F484*G484*H484)</f>
        <v>-1.8</v>
      </c>
      <c r="K484" s="196" t="s">
        <v>43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SUM(J394:J484)</f>
        <v>1026.0150000000003</v>
      </c>
      <c r="K485" s="61" t="s">
        <v>43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567.14</v>
      </c>
      <c r="K487" s="64" t="s">
        <v>43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J485-J487</f>
        <v>458.87500000000034</v>
      </c>
      <c r="K488" s="67" t="str">
        <f>K487</f>
        <v>m²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1026.0150000000003</v>
      </c>
      <c r="K489" s="64" t="str">
        <f>K488</f>
        <v>m²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m²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 hidden="1">
      <c r="A492" s="287" t="s">
        <v>114</v>
      </c>
      <c r="B49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92" s="745"/>
      <c r="D492" s="745"/>
      <c r="E492" s="745"/>
      <c r="F492" s="745"/>
      <c r="G492" s="745"/>
      <c r="H492" s="745"/>
      <c r="I492" s="745"/>
      <c r="J492" s="745"/>
      <c r="K492" s="746"/>
    </row>
    <row r="493" spans="1:11" ht="13.2" hidden="1">
      <c r="A493" s="281"/>
      <c r="B493" s="13"/>
      <c r="C493" s="13"/>
      <c r="D493" s="13"/>
      <c r="E493" s="14"/>
      <c r="F493" s="233" t="s">
        <v>315</v>
      </c>
      <c r="G493" s="233" t="s">
        <v>316</v>
      </c>
      <c r="H493" s="233" t="s">
        <v>305</v>
      </c>
      <c r="I493" s="54"/>
      <c r="J493" s="55"/>
      <c r="K493" s="56"/>
    </row>
    <row r="494" spans="1:11" hidden="1">
      <c r="A494" s="223"/>
      <c r="B494" s="224"/>
      <c r="C494" s="225"/>
      <c r="D494" s="226" t="s">
        <v>426</v>
      </c>
      <c r="E494" s="227"/>
      <c r="F494" s="228">
        <v>5.28</v>
      </c>
      <c r="G494" s="228">
        <v>3.1</v>
      </c>
      <c r="H494" s="228">
        <v>2</v>
      </c>
      <c r="I494" s="229">
        <v>5</v>
      </c>
      <c r="J494" s="230">
        <f>H494*G494*F494</f>
        <v>32.736000000000004</v>
      </c>
      <c r="K494" s="231" t="s">
        <v>43</v>
      </c>
    </row>
    <row r="495" spans="1:11" hidden="1">
      <c r="A495" s="223"/>
      <c r="B495" s="224"/>
      <c r="C495" s="225"/>
      <c r="D495" s="226" t="s">
        <v>426</v>
      </c>
      <c r="E495" s="227"/>
      <c r="F495" s="228">
        <v>2.8</v>
      </c>
      <c r="G495" s="228">
        <v>3.1</v>
      </c>
      <c r="H495" s="228">
        <v>2</v>
      </c>
      <c r="I495" s="229">
        <v>5</v>
      </c>
      <c r="J495" s="230">
        <f t="shared" ref="J495" si="31">H495*G495*F495</f>
        <v>17.36</v>
      </c>
      <c r="K495" s="231" t="s">
        <v>43</v>
      </c>
    </row>
    <row r="496" spans="1:11" hidden="1">
      <c r="A496" s="223"/>
      <c r="B496" s="224"/>
      <c r="C496" s="225"/>
      <c r="D496" s="288" t="s">
        <v>380</v>
      </c>
      <c r="E496" s="285"/>
      <c r="F496" s="289">
        <v>0.8</v>
      </c>
      <c r="G496" s="289">
        <v>2.1</v>
      </c>
      <c r="H496" s="289">
        <v>1</v>
      </c>
      <c r="I496" s="286">
        <v>5</v>
      </c>
      <c r="J496" s="290">
        <f>-(H496*G496*F496)</f>
        <v>-1.6800000000000002</v>
      </c>
      <c r="K496" s="291" t="s">
        <v>43</v>
      </c>
    </row>
    <row r="497" spans="1:11" hidden="1">
      <c r="A497" s="223"/>
      <c r="B497" s="224"/>
      <c r="C497" s="225"/>
      <c r="D497" s="288" t="s">
        <v>380</v>
      </c>
      <c r="E497" s="285"/>
      <c r="F497" s="289">
        <v>1</v>
      </c>
      <c r="G497" s="289">
        <v>0.5</v>
      </c>
      <c r="H497" s="289">
        <v>1</v>
      </c>
      <c r="I497" s="286">
        <v>5</v>
      </c>
      <c r="J497" s="290">
        <f>-(H497*G497*F497)</f>
        <v>-0.5</v>
      </c>
      <c r="K497" s="291" t="s">
        <v>43</v>
      </c>
    </row>
    <row r="498" spans="1:11" hidden="1">
      <c r="A498" s="223"/>
      <c r="B498" s="224"/>
      <c r="C498" s="225"/>
      <c r="D498" s="226" t="s">
        <v>427</v>
      </c>
      <c r="E498" s="227"/>
      <c r="F498" s="228">
        <v>5.28</v>
      </c>
      <c r="G498" s="228">
        <v>3.1</v>
      </c>
      <c r="H498" s="228">
        <v>2</v>
      </c>
      <c r="I498" s="229">
        <v>5</v>
      </c>
      <c r="J498" s="230">
        <f>H498*G498*F498</f>
        <v>32.736000000000004</v>
      </c>
      <c r="K498" s="231" t="s">
        <v>43</v>
      </c>
    </row>
    <row r="499" spans="1:11" hidden="1">
      <c r="A499" s="223"/>
      <c r="B499" s="224"/>
      <c r="C499" s="225"/>
      <c r="D499" s="226" t="s">
        <v>427</v>
      </c>
      <c r="E499" s="227"/>
      <c r="F499" s="228">
        <v>2.8</v>
      </c>
      <c r="G499" s="228">
        <v>3.1</v>
      </c>
      <c r="H499" s="228">
        <v>2</v>
      </c>
      <c r="I499" s="229">
        <v>5</v>
      </c>
      <c r="J499" s="230">
        <f t="shared" ref="J499" si="32">H499*G499*F499</f>
        <v>17.36</v>
      </c>
      <c r="K499" s="231" t="s">
        <v>43</v>
      </c>
    </row>
    <row r="500" spans="1:11" hidden="1">
      <c r="A500" s="223"/>
      <c r="B500" s="224"/>
      <c r="C500" s="225"/>
      <c r="D500" s="288" t="s">
        <v>380</v>
      </c>
      <c r="E500" s="285"/>
      <c r="F500" s="289">
        <v>0.8</v>
      </c>
      <c r="G500" s="289">
        <v>2.1</v>
      </c>
      <c r="H500" s="289">
        <v>1</v>
      </c>
      <c r="I500" s="286">
        <v>5</v>
      </c>
      <c r="J500" s="290">
        <f>-(H500*G500*F500)</f>
        <v>-1.6800000000000002</v>
      </c>
      <c r="K500" s="291" t="s">
        <v>43</v>
      </c>
    </row>
    <row r="501" spans="1:11" hidden="1">
      <c r="A501" s="223"/>
      <c r="B501" s="224"/>
      <c r="C501" s="225"/>
      <c r="D501" s="288" t="s">
        <v>380</v>
      </c>
      <c r="E501" s="285"/>
      <c r="F501" s="289">
        <v>1</v>
      </c>
      <c r="G501" s="289">
        <v>0.5</v>
      </c>
      <c r="H501" s="289">
        <v>1</v>
      </c>
      <c r="I501" s="286">
        <v>5</v>
      </c>
      <c r="J501" s="290">
        <f>-(H501*G501*F501)</f>
        <v>-0.5</v>
      </c>
      <c r="K501" s="291" t="s">
        <v>43</v>
      </c>
    </row>
    <row r="502" spans="1:11" hidden="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SUM(J494:J501)</f>
        <v>95.832000000000008</v>
      </c>
      <c r="K502" s="61" t="s">
        <v>43</v>
      </c>
    </row>
    <row r="503" spans="1:11" hidden="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 hidden="1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0</v>
      </c>
      <c r="K504" s="64" t="s">
        <v>43</v>
      </c>
    </row>
    <row r="505" spans="1:11" ht="13.2" hidden="1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95.832000000000008</v>
      </c>
      <c r="K505" s="67" t="str">
        <f>K504</f>
        <v>m²</v>
      </c>
    </row>
    <row r="506" spans="1:11" ht="13.2" hidden="1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95.832000000000008</v>
      </c>
      <c r="K506" s="64" t="str">
        <f>K505</f>
        <v>m²</v>
      </c>
    </row>
    <row r="507" spans="1:11" ht="13.2" hidden="1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2" hidden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 hidden="1">
      <c r="A509" s="82" t="s">
        <v>135</v>
      </c>
      <c r="B509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 ht="13.2" hidden="1">
      <c r="A510" s="281"/>
      <c r="B510" s="13"/>
      <c r="C510" s="13"/>
      <c r="D510" s="13"/>
      <c r="E510" s="14"/>
      <c r="F510" s="15"/>
      <c r="G510" s="15" t="s">
        <v>324</v>
      </c>
      <c r="H510" s="15"/>
      <c r="I510" s="54"/>
      <c r="J510" s="55"/>
      <c r="K510" s="56"/>
    </row>
    <row r="511" spans="1:11" hidden="1">
      <c r="A511" s="223"/>
      <c r="B511" s="224"/>
      <c r="C511" s="225"/>
      <c r="D511" s="226" t="s">
        <v>342</v>
      </c>
      <c r="E511" s="227"/>
      <c r="F511" s="228"/>
      <c r="G511" s="228">
        <v>405</v>
      </c>
      <c r="H511" s="228"/>
      <c r="I511" s="229">
        <v>5</v>
      </c>
      <c r="J511" s="230">
        <f>G511</f>
        <v>405</v>
      </c>
      <c r="K511" s="231" t="s">
        <v>43</v>
      </c>
    </row>
    <row r="512" spans="1:11" hidden="1">
      <c r="A512" s="22"/>
      <c r="B512" s="23"/>
      <c r="C512" s="23"/>
      <c r="D512" s="23"/>
      <c r="E512" s="23"/>
      <c r="F512" s="23"/>
      <c r="G512" s="23"/>
      <c r="H512" s="24" t="s">
        <v>306</v>
      </c>
      <c r="I512" s="59" t="s">
        <v>307</v>
      </c>
      <c r="J512" s="60">
        <f>SUM(J511:J511)</f>
        <v>405</v>
      </c>
      <c r="K512" s="61" t="s">
        <v>43</v>
      </c>
    </row>
    <row r="513" spans="1:11" hidden="1">
      <c r="A513" s="22"/>
      <c r="B513" s="23"/>
      <c r="C513" s="23"/>
      <c r="D513" s="23"/>
      <c r="E513" s="23"/>
      <c r="F513" s="23"/>
      <c r="G513" s="23"/>
      <c r="H513" s="24"/>
      <c r="I513" s="59"/>
      <c r="J513" s="60"/>
      <c r="K513" s="61"/>
    </row>
    <row r="514" spans="1:11" ht="13.2" hidden="1">
      <c r="A514" s="25"/>
      <c r="B514" s="26"/>
      <c r="C514" s="26"/>
      <c r="D514" s="27" t="s">
        <v>308</v>
      </c>
      <c r="E514" s="26"/>
      <c r="F514" s="28" t="s">
        <v>309</v>
      </c>
      <c r="G514" s="28"/>
      <c r="H514" s="28"/>
      <c r="I514" s="62" t="s">
        <v>307</v>
      </c>
      <c r="J514" s="63">
        <v>405</v>
      </c>
      <c r="K514" s="64" t="s">
        <v>43</v>
      </c>
    </row>
    <row r="515" spans="1:11" ht="13.2" hidden="1">
      <c r="A515" s="29"/>
      <c r="B515" s="30"/>
      <c r="C515" s="30"/>
      <c r="D515" s="31" t="s">
        <v>310</v>
      </c>
      <c r="E515" s="30"/>
      <c r="F515" s="32" t="s">
        <v>309</v>
      </c>
      <c r="G515" s="32"/>
      <c r="H515" s="32"/>
      <c r="I515" s="65" t="s">
        <v>307</v>
      </c>
      <c r="J515" s="66">
        <f>J512-J514</f>
        <v>0</v>
      </c>
      <c r="K515" s="67" t="str">
        <f>K514</f>
        <v>m²</v>
      </c>
    </row>
    <row r="516" spans="1:11" ht="13.2" hidden="1">
      <c r="A516" s="25"/>
      <c r="B516" s="33"/>
      <c r="C516" s="33"/>
      <c r="D516" s="27" t="s">
        <v>311</v>
      </c>
      <c r="E516" s="33"/>
      <c r="F516" s="28" t="s">
        <v>309</v>
      </c>
      <c r="G516" s="28"/>
      <c r="H516" s="28"/>
      <c r="I516" s="62" t="s">
        <v>307</v>
      </c>
      <c r="J516" s="63">
        <f>J512</f>
        <v>405</v>
      </c>
      <c r="K516" s="64" t="str">
        <f>K515</f>
        <v>m²</v>
      </c>
    </row>
    <row r="517" spans="1:11" ht="13.2" hidden="1">
      <c r="A517" s="43"/>
      <c r="B517" s="44"/>
      <c r="C517" s="44"/>
      <c r="D517" s="45" t="s">
        <v>323</v>
      </c>
      <c r="E517" s="46"/>
      <c r="F517" s="47" t="s">
        <v>309</v>
      </c>
      <c r="G517" s="47"/>
      <c r="H517" s="47"/>
      <c r="I517" s="72" t="s">
        <v>307</v>
      </c>
      <c r="J517" s="73">
        <v>0</v>
      </c>
      <c r="K517" s="74" t="str">
        <f>K516</f>
        <v>m²</v>
      </c>
    </row>
    <row r="518" spans="1:11" ht="13.2" hidden="1">
      <c r="A518" s="43"/>
      <c r="B518" s="44"/>
      <c r="C518" s="44"/>
      <c r="D518" s="48"/>
      <c r="E518" s="44"/>
      <c r="F518" s="49"/>
      <c r="G518" s="49"/>
      <c r="H518" s="49"/>
      <c r="I518" s="75"/>
      <c r="J518" s="76"/>
      <c r="K518" s="77"/>
    </row>
    <row r="519" spans="1:11">
      <c r="A519" s="82" t="s">
        <v>141</v>
      </c>
      <c r="B519" s="745" t="str">
        <f>'BM 07'!B55</f>
        <v>EXECUÇÃO DE PASSEIO (CALÇADA) OU PISO DE CONCRETO COM CONCRETO MOLDADO IN LOCO, USINADO, ACABAMENTO CONVENCIONAL, ESPESSURA 8 CM, ARMADO. AF_07/2016</v>
      </c>
      <c r="C519" s="745"/>
      <c r="D519" s="745"/>
      <c r="E519" s="745"/>
      <c r="F519" s="745"/>
      <c r="G519" s="745"/>
      <c r="H519" s="745"/>
      <c r="I519" s="745"/>
      <c r="J519" s="745"/>
      <c r="K519" s="746"/>
    </row>
    <row r="520" spans="1:11" ht="13.2">
      <c r="A520" s="292"/>
      <c r="B520" s="13"/>
      <c r="C520" s="13"/>
      <c r="D520" s="13"/>
      <c r="E520" s="14"/>
      <c r="F520" s="15"/>
      <c r="G520" s="15" t="s">
        <v>324</v>
      </c>
      <c r="H520" s="15"/>
      <c r="I520" s="54"/>
      <c r="J520" s="55"/>
      <c r="K520" s="56"/>
    </row>
    <row r="521" spans="1:11">
      <c r="A521" s="223"/>
      <c r="B521" s="224"/>
      <c r="C521" s="225"/>
      <c r="D521" s="226" t="s">
        <v>342</v>
      </c>
      <c r="E521" s="227"/>
      <c r="F521" s="228"/>
      <c r="G521" s="228">
        <v>92</v>
      </c>
      <c r="H521" s="228"/>
      <c r="I521" s="229">
        <v>5</v>
      </c>
      <c r="J521" s="230">
        <f>G521</f>
        <v>92</v>
      </c>
      <c r="K521" s="231" t="s">
        <v>43</v>
      </c>
    </row>
    <row r="522" spans="1:11">
      <c r="A522" s="22"/>
      <c r="B522" s="23"/>
      <c r="C522" s="23"/>
      <c r="D522" s="23"/>
      <c r="E522" s="23"/>
      <c r="F522" s="23"/>
      <c r="G522" s="23"/>
      <c r="H522" s="24" t="s">
        <v>306</v>
      </c>
      <c r="I522" s="59" t="s">
        <v>307</v>
      </c>
      <c r="J522" s="60">
        <f>SUM(J521:J521)</f>
        <v>92</v>
      </c>
      <c r="K522" s="61" t="s">
        <v>43</v>
      </c>
    </row>
    <row r="523" spans="1:11">
      <c r="A523" s="22"/>
      <c r="B523" s="23"/>
      <c r="C523" s="23"/>
      <c r="D523" s="23"/>
      <c r="E523" s="23"/>
      <c r="F523" s="23"/>
      <c r="G523" s="23"/>
      <c r="H523" s="24"/>
      <c r="I523" s="59"/>
      <c r="J523" s="60"/>
      <c r="K523" s="61"/>
    </row>
    <row r="524" spans="1:11" ht="13.2">
      <c r="A524" s="25"/>
      <c r="B524" s="26"/>
      <c r="C524" s="26"/>
      <c r="D524" s="27" t="s">
        <v>308</v>
      </c>
      <c r="E524" s="26"/>
      <c r="F524" s="28" t="s">
        <v>309</v>
      </c>
      <c r="G524" s="28"/>
      <c r="H524" s="28"/>
      <c r="I524" s="62" t="s">
        <v>307</v>
      </c>
      <c r="J524" s="63">
        <v>0</v>
      </c>
      <c r="K524" s="64" t="s">
        <v>43</v>
      </c>
    </row>
    <row r="525" spans="1:11" ht="13.2">
      <c r="A525" s="29"/>
      <c r="B525" s="30"/>
      <c r="C525" s="30"/>
      <c r="D525" s="31" t="s">
        <v>310</v>
      </c>
      <c r="E525" s="30"/>
      <c r="F525" s="32" t="s">
        <v>309</v>
      </c>
      <c r="G525" s="32"/>
      <c r="H525" s="32"/>
      <c r="I525" s="65" t="s">
        <v>307</v>
      </c>
      <c r="J525" s="66">
        <f>J522-J524</f>
        <v>92</v>
      </c>
      <c r="K525" s="67" t="str">
        <f>K524</f>
        <v>m²</v>
      </c>
    </row>
    <row r="526" spans="1:11" ht="13.2">
      <c r="A526" s="25"/>
      <c r="B526" s="33"/>
      <c r="C526" s="33"/>
      <c r="D526" s="27" t="s">
        <v>311</v>
      </c>
      <c r="E526" s="33"/>
      <c r="F526" s="28" t="s">
        <v>309</v>
      </c>
      <c r="G526" s="28"/>
      <c r="H526" s="28"/>
      <c r="I526" s="62" t="s">
        <v>307</v>
      </c>
      <c r="J526" s="63">
        <f>J522</f>
        <v>92</v>
      </c>
      <c r="K526" s="64" t="str">
        <f>K525</f>
        <v>m²</v>
      </c>
    </row>
    <row r="527" spans="1:11" ht="13.2">
      <c r="A527" s="43"/>
      <c r="B527" s="44"/>
      <c r="C527" s="44"/>
      <c r="D527" s="45" t="s">
        <v>323</v>
      </c>
      <c r="E527" s="46"/>
      <c r="F527" s="47" t="s">
        <v>309</v>
      </c>
      <c r="G527" s="47"/>
      <c r="H527" s="47"/>
      <c r="I527" s="72" t="s">
        <v>307</v>
      </c>
      <c r="J527" s="73">
        <v>0</v>
      </c>
      <c r="K527" s="74" t="str">
        <f>K526</f>
        <v>m²</v>
      </c>
    </row>
    <row r="528" spans="1:11" ht="13.2">
      <c r="A528" s="43"/>
      <c r="B528" s="44"/>
      <c r="C528" s="44"/>
      <c r="D528" s="48"/>
      <c r="E528" s="44"/>
      <c r="F528" s="49"/>
      <c r="G528" s="49"/>
      <c r="H528" s="49"/>
      <c r="I528" s="75"/>
      <c r="J528" s="76"/>
      <c r="K528" s="77"/>
    </row>
    <row r="529" spans="1:11">
      <c r="A529" s="287" t="s">
        <v>362</v>
      </c>
      <c r="B529" s="745" t="str">
        <f>'BM 07'!B57</f>
        <v>PISO INDUSTRIAL DE ALTA RESISTENCIA, ESPESSURA 8MM, INCLUSO JUNTAS DE DILATACAO PLASTICAS E POLIMENTO MECANIZADO</v>
      </c>
      <c r="C529" s="745"/>
      <c r="D529" s="745"/>
      <c r="E529" s="745"/>
      <c r="F529" s="745"/>
      <c r="G529" s="745"/>
      <c r="H529" s="745"/>
      <c r="I529" s="745"/>
      <c r="J529" s="745"/>
      <c r="K529" s="746"/>
    </row>
    <row r="530" spans="1:11" ht="13.2">
      <c r="A530" s="281"/>
      <c r="B530" s="13"/>
      <c r="C530" s="13"/>
      <c r="D530" s="13"/>
      <c r="E530" s="14"/>
      <c r="F530" s="233" t="s">
        <v>324</v>
      </c>
      <c r="G530" s="15"/>
      <c r="H530" s="15"/>
      <c r="I530" s="54"/>
      <c r="J530" s="55"/>
      <c r="K530" s="56"/>
    </row>
    <row r="531" spans="1:11">
      <c r="A531" s="253"/>
      <c r="B531" s="254"/>
      <c r="C531" s="255"/>
      <c r="D531" s="256" t="s">
        <v>342</v>
      </c>
      <c r="E531" s="248"/>
      <c r="F531" s="257">
        <v>405</v>
      </c>
      <c r="G531" s="257"/>
      <c r="H531" s="257"/>
      <c r="I531" s="258">
        <v>5</v>
      </c>
      <c r="J531" s="259">
        <f>F531</f>
        <v>405</v>
      </c>
      <c r="K531" s="260" t="s">
        <v>43</v>
      </c>
    </row>
    <row r="532" spans="1:11">
      <c r="A532" s="22"/>
      <c r="B532" s="23"/>
      <c r="C532" s="23"/>
      <c r="D532" s="23"/>
      <c r="E532" s="23"/>
      <c r="F532" s="23"/>
      <c r="G532" s="23"/>
      <c r="H532" s="24" t="s">
        <v>306</v>
      </c>
      <c r="I532" s="59" t="s">
        <v>307</v>
      </c>
      <c r="J532" s="60">
        <f>SUM(J531:J531)</f>
        <v>405</v>
      </c>
      <c r="K532" s="220" t="s">
        <v>43</v>
      </c>
    </row>
    <row r="533" spans="1:11">
      <c r="A533" s="22"/>
      <c r="B533" s="23"/>
      <c r="C533" s="23"/>
      <c r="D533" s="23"/>
      <c r="E533" s="23"/>
      <c r="F533" s="23"/>
      <c r="G533" s="23"/>
      <c r="H533" s="24"/>
      <c r="I533" s="59"/>
      <c r="J533" s="60"/>
      <c r="K533" s="61"/>
    </row>
    <row r="534" spans="1:11" ht="13.2">
      <c r="A534" s="25"/>
      <c r="B534" s="26"/>
      <c r="C534" s="26"/>
      <c r="D534" s="27" t="s">
        <v>308</v>
      </c>
      <c r="E534" s="26"/>
      <c r="F534" s="28" t="s">
        <v>309</v>
      </c>
      <c r="G534" s="28"/>
      <c r="H534" s="28"/>
      <c r="I534" s="62" t="s">
        <v>307</v>
      </c>
      <c r="J534" s="63">
        <v>0</v>
      </c>
      <c r="K534" s="221" t="s">
        <v>43</v>
      </c>
    </row>
    <row r="535" spans="1:11" ht="13.2">
      <c r="A535" s="29"/>
      <c r="B535" s="30"/>
      <c r="C535" s="30"/>
      <c r="D535" s="31" t="s">
        <v>310</v>
      </c>
      <c r="E535" s="30"/>
      <c r="F535" s="32" t="s">
        <v>309</v>
      </c>
      <c r="G535" s="32"/>
      <c r="H535" s="32"/>
      <c r="I535" s="65" t="s">
        <v>307</v>
      </c>
      <c r="J535" s="66">
        <f>J532-J534</f>
        <v>405</v>
      </c>
      <c r="K535" s="222" t="s">
        <v>43</v>
      </c>
    </row>
    <row r="536" spans="1:11" ht="13.2">
      <c r="A536" s="25"/>
      <c r="B536" s="33"/>
      <c r="C536" s="33"/>
      <c r="D536" s="27" t="s">
        <v>311</v>
      </c>
      <c r="E536" s="33"/>
      <c r="F536" s="28" t="s">
        <v>309</v>
      </c>
      <c r="G536" s="28"/>
      <c r="H536" s="28"/>
      <c r="I536" s="62" t="s">
        <v>307</v>
      </c>
      <c r="J536" s="63">
        <f>J532</f>
        <v>405</v>
      </c>
      <c r="K536" s="64" t="str">
        <f>K535</f>
        <v>m²</v>
      </c>
    </row>
    <row r="537" spans="1:11" ht="13.2">
      <c r="A537" s="43"/>
      <c r="B537" s="44"/>
      <c r="C537" s="44"/>
      <c r="D537" s="45" t="s">
        <v>323</v>
      </c>
      <c r="E537" s="46"/>
      <c r="F537" s="47" t="s">
        <v>309</v>
      </c>
      <c r="G537" s="47"/>
      <c r="H537" s="47"/>
      <c r="I537" s="72" t="s">
        <v>307</v>
      </c>
      <c r="J537" s="73">
        <v>0</v>
      </c>
      <c r="K537" s="74" t="str">
        <f>K536</f>
        <v>m²</v>
      </c>
    </row>
    <row r="538" spans="1:11" ht="13.2">
      <c r="A538" s="43"/>
      <c r="B538" s="44"/>
      <c r="C538" s="44"/>
      <c r="D538" s="48"/>
      <c r="E538" s="44"/>
      <c r="F538" s="49"/>
      <c r="G538" s="49"/>
      <c r="H538" s="49"/>
      <c r="I538" s="75"/>
      <c r="J538" s="76"/>
      <c r="K538" s="77"/>
    </row>
    <row r="539" spans="1:11" hidden="1">
      <c r="A539" s="82" t="s">
        <v>364</v>
      </c>
      <c r="B539" s="745" t="s">
        <v>365</v>
      </c>
      <c r="C539" s="745"/>
      <c r="D539" s="745"/>
      <c r="E539" s="745"/>
      <c r="F539" s="745"/>
      <c r="G539" s="745"/>
      <c r="H539" s="745"/>
      <c r="I539" s="745"/>
      <c r="J539" s="745"/>
      <c r="K539" s="746"/>
    </row>
    <row r="540" spans="1:11" ht="13.2" hidden="1">
      <c r="A540" s="281"/>
      <c r="B540" s="13"/>
      <c r="C540" s="13"/>
      <c r="D540" s="13"/>
      <c r="E540" s="14" t="s">
        <v>375</v>
      </c>
      <c r="F540" s="15"/>
      <c r="G540" s="15" t="s">
        <v>316</v>
      </c>
      <c r="H540" s="15" t="s">
        <v>305</v>
      </c>
      <c r="I540" s="54"/>
      <c r="J540" s="55"/>
      <c r="K540" s="56"/>
    </row>
    <row r="541" spans="1:11" hidden="1">
      <c r="A541" s="253"/>
      <c r="B541" s="254"/>
      <c r="C541" s="255"/>
      <c r="D541" s="256" t="s">
        <v>342</v>
      </c>
      <c r="E541" s="248">
        <v>350</v>
      </c>
      <c r="F541" s="257"/>
      <c r="G541" s="257">
        <v>0.05</v>
      </c>
      <c r="H541" s="257">
        <v>1</v>
      </c>
      <c r="I541" s="258">
        <v>5</v>
      </c>
      <c r="J541" s="259">
        <f>H541*G541*E541</f>
        <v>17.5</v>
      </c>
      <c r="K541" s="260" t="s">
        <v>39</v>
      </c>
    </row>
    <row r="542" spans="1:11" hidden="1">
      <c r="A542" s="22"/>
      <c r="B542" s="23"/>
      <c r="C542" s="23"/>
      <c r="D542" s="23"/>
      <c r="E542" s="23"/>
      <c r="F542" s="23"/>
      <c r="G542" s="23"/>
      <c r="H542" s="24" t="s">
        <v>306</v>
      </c>
      <c r="I542" s="59" t="s">
        <v>307</v>
      </c>
      <c r="J542" s="60">
        <f>SUM(J541:J541)</f>
        <v>17.5</v>
      </c>
      <c r="K542" s="61" t="s">
        <v>39</v>
      </c>
    </row>
    <row r="543" spans="1:11" hidden="1">
      <c r="A543" s="22"/>
      <c r="B543" s="23"/>
      <c r="C543" s="23"/>
      <c r="D543" s="23"/>
      <c r="E543" s="23"/>
      <c r="F543" s="23"/>
      <c r="G543" s="23"/>
      <c r="H543" s="24"/>
      <c r="I543" s="59"/>
      <c r="J543" s="60"/>
      <c r="K543" s="61"/>
    </row>
    <row r="544" spans="1:11" ht="13.2" hidden="1">
      <c r="A544" s="25"/>
      <c r="B544" s="26"/>
      <c r="C544" s="26"/>
      <c r="D544" s="27" t="s">
        <v>308</v>
      </c>
      <c r="E544" s="26"/>
      <c r="F544" s="28" t="s">
        <v>309</v>
      </c>
      <c r="G544" s="28"/>
      <c r="H544" s="28"/>
      <c r="I544" s="62" t="s">
        <v>307</v>
      </c>
      <c r="J544" s="63">
        <v>17.5</v>
      </c>
      <c r="K544" s="64" t="s">
        <v>39</v>
      </c>
    </row>
    <row r="545" spans="1:11" ht="13.2" hidden="1">
      <c r="A545" s="29"/>
      <c r="B545" s="30"/>
      <c r="C545" s="30"/>
      <c r="D545" s="31" t="s">
        <v>310</v>
      </c>
      <c r="E545" s="30"/>
      <c r="F545" s="32" t="s">
        <v>309</v>
      </c>
      <c r="G545" s="32"/>
      <c r="H545" s="32"/>
      <c r="I545" s="65" t="s">
        <v>307</v>
      </c>
      <c r="J545" s="66">
        <f>J542-J544</f>
        <v>0</v>
      </c>
      <c r="K545" s="67" t="str">
        <f>K544</f>
        <v>m³</v>
      </c>
    </row>
    <row r="546" spans="1:11" ht="13.2" hidden="1">
      <c r="A546" s="25"/>
      <c r="B546" s="33"/>
      <c r="C546" s="33"/>
      <c r="D546" s="27" t="s">
        <v>311</v>
      </c>
      <c r="E546" s="33"/>
      <c r="F546" s="28" t="s">
        <v>309</v>
      </c>
      <c r="G546" s="28"/>
      <c r="H546" s="28"/>
      <c r="I546" s="62" t="s">
        <v>307</v>
      </c>
      <c r="J546" s="63">
        <f>J542</f>
        <v>17.5</v>
      </c>
      <c r="K546" s="64" t="str">
        <f>K545</f>
        <v>m³</v>
      </c>
    </row>
    <row r="547" spans="1:11" ht="13.2" hidden="1">
      <c r="A547" s="43"/>
      <c r="B547" s="44"/>
      <c r="C547" s="44"/>
      <c r="D547" s="45" t="s">
        <v>323</v>
      </c>
      <c r="E547" s="46"/>
      <c r="F547" s="47" t="s">
        <v>309</v>
      </c>
      <c r="G547" s="47"/>
      <c r="H547" s="47"/>
      <c r="I547" s="72" t="s">
        <v>307</v>
      </c>
      <c r="J547" s="73">
        <v>0</v>
      </c>
      <c r="K547" s="74" t="str">
        <f>K546</f>
        <v>m³</v>
      </c>
    </row>
    <row r="548" spans="1:11" ht="13.2" hidden="1">
      <c r="A548" s="43"/>
      <c r="B548" s="44"/>
      <c r="C548" s="44"/>
      <c r="D548" s="48"/>
      <c r="E548" s="44"/>
      <c r="F548" s="49"/>
      <c r="G548" s="49"/>
      <c r="H548" s="49"/>
      <c r="I548" s="75"/>
      <c r="J548" s="76"/>
      <c r="K548" s="77"/>
    </row>
    <row r="549" spans="1:11">
      <c r="A549" s="306" t="s">
        <v>144</v>
      </c>
      <c r="B549" s="729" t="str">
        <f>'BM 07'!B59:G59</f>
        <v>ESQUADRIAS</v>
      </c>
      <c r="C549" s="729"/>
      <c r="D549" s="729"/>
      <c r="E549" s="729"/>
      <c r="F549" s="729"/>
      <c r="G549" s="729"/>
      <c r="H549" s="729"/>
      <c r="I549" s="51"/>
      <c r="J549" s="52"/>
      <c r="K549" s="53"/>
    </row>
    <row r="550" spans="1:11">
      <c r="A550" s="218" t="s">
        <v>153</v>
      </c>
      <c r="B550" s="727" t="str">
        <f>'BM 07'!B62</f>
        <v>JANELA DE ALUMÍNIO DE CORRER COM 2 FOLHAS PARA VIDROS, COM VIDROS, BATENTE, ACABAMENTO COM ACETATO OU BRILHANTE E FERRAGENS. EXCLUSIVE ALIZAR E CONTRAMARCO. FORNECIMENTO E INSTALAÇÃO. AF_12/2019</v>
      </c>
      <c r="C550" s="727"/>
      <c r="D550" s="727"/>
      <c r="E550" s="727"/>
      <c r="F550" s="727"/>
      <c r="G550" s="727"/>
      <c r="H550" s="727"/>
      <c r="I550" s="727"/>
      <c r="J550" s="727"/>
      <c r="K550" s="728"/>
    </row>
    <row r="551" spans="1:11" ht="13.2">
      <c r="A551" s="281"/>
      <c r="B551" s="13"/>
      <c r="C551" s="13"/>
      <c r="D551" s="13"/>
      <c r="E551" s="234" t="s">
        <v>315</v>
      </c>
      <c r="F551" s="233" t="s">
        <v>316</v>
      </c>
      <c r="G551" s="15"/>
      <c r="H551" s="233" t="s">
        <v>305</v>
      </c>
      <c r="I551" s="54"/>
      <c r="J551" s="55"/>
      <c r="K551" s="56"/>
    </row>
    <row r="552" spans="1:11">
      <c r="A552" s="253"/>
      <c r="B552" s="254"/>
      <c r="C552" s="255"/>
      <c r="D552" s="256" t="s">
        <v>436</v>
      </c>
      <c r="E552" s="248">
        <v>2.2000000000000002</v>
      </c>
      <c r="F552" s="257">
        <v>1</v>
      </c>
      <c r="G552" s="257"/>
      <c r="H552" s="257">
        <v>12</v>
      </c>
      <c r="I552" s="258">
        <v>5</v>
      </c>
      <c r="J552" s="259">
        <f>F552*E552*H552</f>
        <v>26.400000000000002</v>
      </c>
      <c r="K552" s="260" t="s">
        <v>43</v>
      </c>
    </row>
    <row r="553" spans="1:11">
      <c r="A553" s="253"/>
      <c r="B553" s="254"/>
      <c r="C553" s="255"/>
      <c r="D553" s="256" t="s">
        <v>437</v>
      </c>
      <c r="E553" s="248">
        <v>1</v>
      </c>
      <c r="F553" s="257">
        <v>0.5</v>
      </c>
      <c r="G553" s="257"/>
      <c r="H553" s="257">
        <v>2</v>
      </c>
      <c r="I553" s="258">
        <v>5</v>
      </c>
      <c r="J553" s="259">
        <f>F553*E553*H553</f>
        <v>1</v>
      </c>
      <c r="K553" s="260" t="s">
        <v>43</v>
      </c>
    </row>
    <row r="554" spans="1:11">
      <c r="A554" s="22"/>
      <c r="B554" s="23"/>
      <c r="C554" s="23"/>
      <c r="D554" s="23"/>
      <c r="E554" s="23"/>
      <c r="F554" s="23"/>
      <c r="G554" s="23"/>
      <c r="H554" s="24" t="s">
        <v>306</v>
      </c>
      <c r="I554" s="59" t="s">
        <v>307</v>
      </c>
      <c r="J554" s="60">
        <f>SUM(J552:J552)</f>
        <v>26.400000000000002</v>
      </c>
      <c r="K554" s="220" t="s">
        <v>43</v>
      </c>
    </row>
    <row r="555" spans="1:11">
      <c r="A555" s="22"/>
      <c r="B555" s="23"/>
      <c r="C555" s="23"/>
      <c r="D555" s="23"/>
      <c r="E555" s="23"/>
      <c r="F555" s="23"/>
      <c r="G555" s="23"/>
      <c r="H555" s="24"/>
      <c r="I555" s="59"/>
      <c r="J555" s="60"/>
      <c r="K555" s="61"/>
    </row>
    <row r="556" spans="1:11" ht="13.2">
      <c r="A556" s="25"/>
      <c r="B556" s="26"/>
      <c r="C556" s="26"/>
      <c r="D556" s="27" t="s">
        <v>308</v>
      </c>
      <c r="E556" s="26"/>
      <c r="F556" s="28" t="s">
        <v>309</v>
      </c>
      <c r="G556" s="28"/>
      <c r="H556" s="28"/>
      <c r="I556" s="62" t="s">
        <v>307</v>
      </c>
      <c r="J556" s="63">
        <v>0</v>
      </c>
      <c r="K556" s="221" t="s">
        <v>43</v>
      </c>
    </row>
    <row r="557" spans="1:11" ht="13.2">
      <c r="A557" s="29"/>
      <c r="B557" s="30"/>
      <c r="C557" s="30"/>
      <c r="D557" s="31" t="s">
        <v>310</v>
      </c>
      <c r="E557" s="30"/>
      <c r="F557" s="32" t="s">
        <v>309</v>
      </c>
      <c r="G557" s="32"/>
      <c r="H557" s="32"/>
      <c r="I557" s="65" t="s">
        <v>307</v>
      </c>
      <c r="J557" s="66">
        <f>J554-J556</f>
        <v>26.400000000000002</v>
      </c>
      <c r="K557" s="222" t="s">
        <v>43</v>
      </c>
    </row>
    <row r="558" spans="1:11" ht="13.2">
      <c r="A558" s="25"/>
      <c r="B558" s="33"/>
      <c r="C558" s="33"/>
      <c r="D558" s="27" t="s">
        <v>311</v>
      </c>
      <c r="E558" s="33"/>
      <c r="F558" s="28" t="s">
        <v>309</v>
      </c>
      <c r="G558" s="28"/>
      <c r="H558" s="28"/>
      <c r="I558" s="62" t="s">
        <v>307</v>
      </c>
      <c r="J558" s="63">
        <f>J554</f>
        <v>26.400000000000002</v>
      </c>
      <c r="K558" s="64" t="str">
        <f>K557</f>
        <v>m²</v>
      </c>
    </row>
    <row r="559" spans="1:11" ht="13.2">
      <c r="A559" s="43"/>
      <c r="B559" s="44"/>
      <c r="C559" s="44"/>
      <c r="D559" s="45" t="s">
        <v>323</v>
      </c>
      <c r="E559" s="46"/>
      <c r="F559" s="47" t="s">
        <v>309</v>
      </c>
      <c r="G559" s="47"/>
      <c r="H559" s="47"/>
      <c r="I559" s="72" t="s">
        <v>307</v>
      </c>
      <c r="J559" s="73">
        <v>0</v>
      </c>
      <c r="K559" s="74" t="str">
        <f>K558</f>
        <v>m²</v>
      </c>
    </row>
    <row r="560" spans="1:11" ht="13.2">
      <c r="A560" s="43"/>
      <c r="B560" s="44"/>
      <c r="C560" s="44"/>
      <c r="D560" s="48"/>
      <c r="E560" s="44"/>
      <c r="F560" s="49"/>
      <c r="G560" s="49"/>
      <c r="H560" s="49"/>
      <c r="I560" s="75"/>
      <c r="J560" s="76"/>
      <c r="K560" s="77"/>
    </row>
    <row r="561" spans="1:11">
      <c r="A561" s="306" t="s">
        <v>172</v>
      </c>
      <c r="B561" s="729" t="str">
        <f>'BM 07'!B71</f>
        <v>COBERTA</v>
      </c>
      <c r="C561" s="729"/>
      <c r="D561" s="729"/>
      <c r="E561" s="729"/>
      <c r="F561" s="729"/>
      <c r="G561" s="729"/>
      <c r="H561" s="729"/>
      <c r="I561" s="51"/>
      <c r="J561" s="52"/>
      <c r="K561" s="53"/>
    </row>
    <row r="562" spans="1:11">
      <c r="A562" s="218" t="s">
        <v>174</v>
      </c>
      <c r="B562" s="727" t="str">
        <f>'BM 07'!B72</f>
        <v>TELHAMENTO COM TELHA ONDULADA DE FIBROCIMENTO E = 6 MM, COM RECOBRIMENTO LATERAL DE 1 1/4 DE ONDA PARA TELHADO COM INCLINAÇÃO MÁXIMA DE 10°, COM ATÉ 2 ÁGUAS, INCLUSO IÇAMENTO. AF_07/2019</v>
      </c>
      <c r="C562" s="727"/>
      <c r="D562" s="727"/>
      <c r="E562" s="727"/>
      <c r="F562" s="727"/>
      <c r="G562" s="727"/>
      <c r="H562" s="727"/>
      <c r="I562" s="727"/>
      <c r="J562" s="727"/>
      <c r="K562" s="728"/>
    </row>
    <row r="563" spans="1:11" ht="13.2">
      <c r="A563" s="281"/>
      <c r="B563" s="13"/>
      <c r="C563" s="13"/>
      <c r="D563" s="13"/>
      <c r="E563" s="14"/>
      <c r="F563" s="233" t="s">
        <v>324</v>
      </c>
      <c r="G563" s="15"/>
      <c r="H563" s="15"/>
      <c r="I563" s="54"/>
      <c r="J563" s="55"/>
      <c r="K563" s="56"/>
    </row>
    <row r="564" spans="1:11">
      <c r="A564" s="253"/>
      <c r="B564" s="254"/>
      <c r="C564" s="255"/>
      <c r="D564" s="256" t="s">
        <v>435</v>
      </c>
      <c r="E564" s="248"/>
      <c r="F564" s="257">
        <v>302.60000000000002</v>
      </c>
      <c r="G564" s="257"/>
      <c r="H564" s="257"/>
      <c r="I564" s="258">
        <v>5</v>
      </c>
      <c r="J564" s="259">
        <f>F564</f>
        <v>302.60000000000002</v>
      </c>
      <c r="K564" s="260" t="s">
        <v>43</v>
      </c>
    </row>
    <row r="565" spans="1:11">
      <c r="A565" s="22"/>
      <c r="B565" s="23"/>
      <c r="C565" s="23"/>
      <c r="D565" s="23"/>
      <c r="E565" s="23"/>
      <c r="F565" s="23"/>
      <c r="G565" s="23"/>
      <c r="H565" s="24" t="s">
        <v>306</v>
      </c>
      <c r="I565" s="59" t="s">
        <v>307</v>
      </c>
      <c r="J565" s="60">
        <f>SUM(J564:J564)</f>
        <v>302.60000000000002</v>
      </c>
      <c r="K565" s="220" t="s">
        <v>43</v>
      </c>
    </row>
    <row r="566" spans="1:11">
      <c r="A566" s="22"/>
      <c r="B566" s="23"/>
      <c r="C566" s="23"/>
      <c r="D566" s="23"/>
      <c r="E566" s="23"/>
      <c r="F566" s="23"/>
      <c r="G566" s="23"/>
      <c r="H566" s="24"/>
      <c r="I566" s="59"/>
      <c r="J566" s="60"/>
      <c r="K566" s="61"/>
    </row>
    <row r="567" spans="1:11" ht="13.2">
      <c r="A567" s="25"/>
      <c r="B567" s="26"/>
      <c r="C567" s="26"/>
      <c r="D567" s="27" t="s">
        <v>308</v>
      </c>
      <c r="E567" s="26"/>
      <c r="F567" s="28" t="s">
        <v>309</v>
      </c>
      <c r="G567" s="28"/>
      <c r="H567" s="28"/>
      <c r="I567" s="62" t="s">
        <v>307</v>
      </c>
      <c r="J567" s="63">
        <v>0</v>
      </c>
      <c r="K567" s="221" t="s">
        <v>43</v>
      </c>
    </row>
    <row r="568" spans="1:11" ht="13.2">
      <c r="A568" s="29"/>
      <c r="B568" s="30"/>
      <c r="C568" s="30"/>
      <c r="D568" s="31" t="s">
        <v>310</v>
      </c>
      <c r="E568" s="30"/>
      <c r="F568" s="32" t="s">
        <v>309</v>
      </c>
      <c r="G568" s="32"/>
      <c r="H568" s="32"/>
      <c r="I568" s="65" t="s">
        <v>307</v>
      </c>
      <c r="J568" s="66">
        <f>J565-J567</f>
        <v>302.60000000000002</v>
      </c>
      <c r="K568" s="222" t="s">
        <v>43</v>
      </c>
    </row>
    <row r="569" spans="1:11" ht="13.2">
      <c r="A569" s="25"/>
      <c r="B569" s="33"/>
      <c r="C569" s="33"/>
      <c r="D569" s="27" t="s">
        <v>311</v>
      </c>
      <c r="E569" s="33"/>
      <c r="F569" s="28" t="s">
        <v>309</v>
      </c>
      <c r="G569" s="28"/>
      <c r="H569" s="28"/>
      <c r="I569" s="62" t="s">
        <v>307</v>
      </c>
      <c r="J569" s="63">
        <f>J565</f>
        <v>302.60000000000002</v>
      </c>
      <c r="K569" s="64" t="str">
        <f>K568</f>
        <v>m²</v>
      </c>
    </row>
    <row r="570" spans="1:11" ht="13.2">
      <c r="A570" s="43"/>
      <c r="B570" s="44"/>
      <c r="C570" s="44"/>
      <c r="D570" s="45" t="s">
        <v>323</v>
      </c>
      <c r="E570" s="46"/>
      <c r="F570" s="47" t="s">
        <v>309</v>
      </c>
      <c r="G570" s="47"/>
      <c r="H570" s="47"/>
      <c r="I570" s="72" t="s">
        <v>307</v>
      </c>
      <c r="J570" s="73">
        <v>0</v>
      </c>
      <c r="K570" s="74" t="str">
        <f>K569</f>
        <v>m²</v>
      </c>
    </row>
    <row r="571" spans="1:11" ht="13.2">
      <c r="A571" s="43"/>
      <c r="B571" s="44"/>
      <c r="C571" s="44"/>
      <c r="D571" s="48"/>
      <c r="E571" s="44"/>
      <c r="F571" s="49"/>
      <c r="G571" s="49"/>
      <c r="H571" s="49"/>
      <c r="I571" s="75"/>
      <c r="J571" s="76"/>
      <c r="K571" s="77"/>
    </row>
    <row r="572" spans="1:11">
      <c r="A572" s="218" t="s">
        <v>180</v>
      </c>
      <c r="B572" s="727" t="str">
        <f>'BM 07'!B74</f>
        <v>CALHA EM CHAPA DE AÇO GALVANIZADO NÚMERO 24, DESENVOLVIMENTO DE 50 CM, INCLUSO TRANSPORTE VERTICAL. AF_07/2019</v>
      </c>
      <c r="C572" s="727"/>
      <c r="D572" s="727"/>
      <c r="E572" s="727"/>
      <c r="F572" s="727"/>
      <c r="G572" s="727"/>
      <c r="H572" s="727"/>
      <c r="I572" s="727"/>
      <c r="J572" s="727"/>
      <c r="K572" s="728"/>
    </row>
    <row r="573" spans="1:11" ht="13.2">
      <c r="A573" s="281"/>
      <c r="B573" s="13"/>
      <c r="C573" s="13"/>
      <c r="D573" s="13"/>
      <c r="E573" s="234" t="s">
        <v>314</v>
      </c>
      <c r="F573" s="233"/>
      <c r="G573" s="15"/>
      <c r="H573" s="15"/>
      <c r="I573" s="54"/>
      <c r="J573" s="55"/>
      <c r="K573" s="56"/>
    </row>
    <row r="574" spans="1:11">
      <c r="A574" s="253"/>
      <c r="B574" s="254"/>
      <c r="C574" s="255"/>
      <c r="D574" s="256" t="s">
        <v>435</v>
      </c>
      <c r="E574" s="248">
        <f>'BM 07'!D74</f>
        <v>89.1</v>
      </c>
      <c r="F574" s="257"/>
      <c r="G574" s="257"/>
      <c r="H574" s="257"/>
      <c r="I574" s="258">
        <v>5</v>
      </c>
      <c r="J574" s="259">
        <f>E574</f>
        <v>89.1</v>
      </c>
      <c r="K574" s="260" t="s">
        <v>313</v>
      </c>
    </row>
    <row r="575" spans="1:11">
      <c r="A575" s="22"/>
      <c r="B575" s="23"/>
      <c r="C575" s="23"/>
      <c r="D575" s="23"/>
      <c r="E575" s="23"/>
      <c r="F575" s="23"/>
      <c r="G575" s="23"/>
      <c r="H575" s="24" t="s">
        <v>306</v>
      </c>
      <c r="I575" s="59" t="s">
        <v>307</v>
      </c>
      <c r="J575" s="60">
        <f>SUM(J574:J574)</f>
        <v>89.1</v>
      </c>
      <c r="K575" s="220" t="s">
        <v>313</v>
      </c>
    </row>
    <row r="576" spans="1:11">
      <c r="A576" s="22"/>
      <c r="B576" s="23"/>
      <c r="C576" s="23"/>
      <c r="D576" s="23"/>
      <c r="E576" s="23"/>
      <c r="F576" s="23"/>
      <c r="G576" s="23"/>
      <c r="H576" s="24"/>
      <c r="I576" s="59"/>
      <c r="J576" s="60"/>
      <c r="K576" s="61"/>
    </row>
    <row r="577" spans="1:11" ht="13.2">
      <c r="A577" s="25"/>
      <c r="B577" s="26"/>
      <c r="C577" s="26"/>
      <c r="D577" s="27" t="s">
        <v>308</v>
      </c>
      <c r="E577" s="26"/>
      <c r="F577" s="28" t="s">
        <v>309</v>
      </c>
      <c r="G577" s="28"/>
      <c r="H577" s="28"/>
      <c r="I577" s="62" t="s">
        <v>307</v>
      </c>
      <c r="J577" s="63">
        <v>0</v>
      </c>
      <c r="K577" s="221" t="s">
        <v>313</v>
      </c>
    </row>
    <row r="578" spans="1:11" ht="13.2">
      <c r="A578" s="29"/>
      <c r="B578" s="30"/>
      <c r="C578" s="30"/>
      <c r="D578" s="31" t="s">
        <v>310</v>
      </c>
      <c r="E578" s="30"/>
      <c r="F578" s="32" t="s">
        <v>309</v>
      </c>
      <c r="G578" s="32"/>
      <c r="H578" s="32"/>
      <c r="I578" s="65" t="s">
        <v>307</v>
      </c>
      <c r="J578" s="66">
        <f>J575-J577</f>
        <v>89.1</v>
      </c>
      <c r="K578" s="222" t="s">
        <v>313</v>
      </c>
    </row>
    <row r="579" spans="1:11" ht="13.2">
      <c r="A579" s="25"/>
      <c r="B579" s="33"/>
      <c r="C579" s="33"/>
      <c r="D579" s="27" t="s">
        <v>311</v>
      </c>
      <c r="E579" s="33"/>
      <c r="F579" s="28" t="s">
        <v>309</v>
      </c>
      <c r="G579" s="28"/>
      <c r="H579" s="28"/>
      <c r="I579" s="62" t="s">
        <v>307</v>
      </c>
      <c r="J579" s="63">
        <f>J575</f>
        <v>89.1</v>
      </c>
      <c r="K579" s="64" t="str">
        <f>K578</f>
        <v>m</v>
      </c>
    </row>
    <row r="580" spans="1:11" ht="13.2">
      <c r="A580" s="43"/>
      <c r="B580" s="44"/>
      <c r="C580" s="44"/>
      <c r="D580" s="45" t="s">
        <v>323</v>
      </c>
      <c r="E580" s="46"/>
      <c r="F580" s="47" t="s">
        <v>309</v>
      </c>
      <c r="G580" s="47"/>
      <c r="H580" s="47"/>
      <c r="I580" s="72" t="s">
        <v>307</v>
      </c>
      <c r="J580" s="73">
        <v>0</v>
      </c>
      <c r="K580" s="74" t="str">
        <f>K579</f>
        <v>m</v>
      </c>
    </row>
    <row r="581" spans="1:11" ht="13.2">
      <c r="A581" s="43"/>
      <c r="B581" s="44"/>
      <c r="C581" s="44"/>
      <c r="D581" s="48"/>
      <c r="E581" s="44"/>
      <c r="F581" s="49"/>
      <c r="G581" s="49"/>
      <c r="H581" s="49"/>
      <c r="I581" s="75"/>
      <c r="J581" s="76"/>
      <c r="K581" s="77"/>
    </row>
    <row r="582" spans="1:11">
      <c r="A582" s="218" t="s">
        <v>183</v>
      </c>
      <c r="B582" s="727" t="str">
        <f>'BM 07'!B75</f>
        <v>TRAMA DE AÇO COMPOSTA POR TERÇAS PARA TELHADOS DE ATÉ 2 ÁGUAS PARA TELHA ESTRUTURAL DE FIBROCIMENTO, INCLUSO TRANSPORTE VERTICAL. AF_07/2019</v>
      </c>
      <c r="C582" s="727"/>
      <c r="D582" s="727"/>
      <c r="E582" s="727"/>
      <c r="F582" s="727"/>
      <c r="G582" s="727"/>
      <c r="H582" s="727"/>
      <c r="I582" s="727"/>
      <c r="J582" s="727"/>
      <c r="K582" s="728"/>
    </row>
    <row r="583" spans="1:11" ht="13.2">
      <c r="A583" s="281"/>
      <c r="B583" s="13"/>
      <c r="C583" s="13"/>
      <c r="D583" s="13"/>
      <c r="E583" s="14"/>
      <c r="F583" s="233" t="s">
        <v>324</v>
      </c>
      <c r="G583" s="15"/>
      <c r="H583" s="15"/>
      <c r="I583" s="54"/>
      <c r="J583" s="55"/>
      <c r="K583" s="56"/>
    </row>
    <row r="584" spans="1:11">
      <c r="A584" s="253"/>
      <c r="B584" s="254"/>
      <c r="C584" s="255"/>
      <c r="D584" s="256" t="s">
        <v>435</v>
      </c>
      <c r="E584" s="248"/>
      <c r="F584" s="257">
        <v>302.60000000000002</v>
      </c>
      <c r="G584" s="257"/>
      <c r="H584" s="257"/>
      <c r="I584" s="258">
        <v>5</v>
      </c>
      <c r="J584" s="259">
        <f>F584</f>
        <v>302.60000000000002</v>
      </c>
      <c r="K584" s="260" t="s">
        <v>43</v>
      </c>
    </row>
    <row r="585" spans="1:11">
      <c r="A585" s="22"/>
      <c r="B585" s="23"/>
      <c r="C585" s="23"/>
      <c r="D585" s="23"/>
      <c r="E585" s="23"/>
      <c r="F585" s="23"/>
      <c r="G585" s="23"/>
      <c r="H585" s="24" t="s">
        <v>306</v>
      </c>
      <c r="I585" s="59" t="s">
        <v>307</v>
      </c>
      <c r="J585" s="60">
        <f>SUM(J584:J584)</f>
        <v>302.60000000000002</v>
      </c>
      <c r="K585" s="220" t="s">
        <v>43</v>
      </c>
    </row>
    <row r="586" spans="1:11">
      <c r="A586" s="22"/>
      <c r="B586" s="23"/>
      <c r="C586" s="23"/>
      <c r="D586" s="23"/>
      <c r="E586" s="23"/>
      <c r="F586" s="23"/>
      <c r="G586" s="23"/>
      <c r="H586" s="24"/>
      <c r="I586" s="59"/>
      <c r="J586" s="60"/>
      <c r="K586" s="61"/>
    </row>
    <row r="587" spans="1:11" ht="13.2">
      <c r="A587" s="25"/>
      <c r="B587" s="26"/>
      <c r="C587" s="26"/>
      <c r="D587" s="27" t="s">
        <v>308</v>
      </c>
      <c r="E587" s="26"/>
      <c r="F587" s="28" t="s">
        <v>309</v>
      </c>
      <c r="G587" s="28"/>
      <c r="H587" s="28"/>
      <c r="I587" s="62" t="s">
        <v>307</v>
      </c>
      <c r="J587" s="63">
        <v>0</v>
      </c>
      <c r="K587" s="221" t="s">
        <v>43</v>
      </c>
    </row>
    <row r="588" spans="1:11" ht="13.2">
      <c r="A588" s="29"/>
      <c r="B588" s="30"/>
      <c r="C588" s="30"/>
      <c r="D588" s="31" t="s">
        <v>310</v>
      </c>
      <c r="E588" s="30"/>
      <c r="F588" s="32" t="s">
        <v>309</v>
      </c>
      <c r="G588" s="32"/>
      <c r="H588" s="32"/>
      <c r="I588" s="65" t="s">
        <v>307</v>
      </c>
      <c r="J588" s="66">
        <f>J585-J587</f>
        <v>302.60000000000002</v>
      </c>
      <c r="K588" s="222" t="s">
        <v>43</v>
      </c>
    </row>
    <row r="589" spans="1:11" ht="13.2">
      <c r="A589" s="25"/>
      <c r="B589" s="33"/>
      <c r="C589" s="33"/>
      <c r="D589" s="27" t="s">
        <v>311</v>
      </c>
      <c r="E589" s="33"/>
      <c r="F589" s="28" t="s">
        <v>309</v>
      </c>
      <c r="G589" s="28"/>
      <c r="H589" s="28"/>
      <c r="I589" s="62" t="s">
        <v>307</v>
      </c>
      <c r="J589" s="63">
        <f>J585</f>
        <v>302.60000000000002</v>
      </c>
      <c r="K589" s="64" t="str">
        <f>K588</f>
        <v>m²</v>
      </c>
    </row>
    <row r="590" spans="1:11" ht="13.2">
      <c r="A590" s="43"/>
      <c r="B590" s="44"/>
      <c r="C590" s="44"/>
      <c r="D590" s="45" t="s">
        <v>323</v>
      </c>
      <c r="E590" s="46"/>
      <c r="F590" s="47" t="s">
        <v>309</v>
      </c>
      <c r="G590" s="47"/>
      <c r="H590" s="47"/>
      <c r="I590" s="72" t="s">
        <v>307</v>
      </c>
      <c r="J590" s="73">
        <v>0</v>
      </c>
      <c r="K590" s="74" t="str">
        <f>K589</f>
        <v>m²</v>
      </c>
    </row>
    <row r="591" spans="1:11" ht="13.2">
      <c r="A591" s="43"/>
      <c r="B591" s="44"/>
      <c r="C591" s="44"/>
      <c r="D591" s="48"/>
      <c r="E591" s="44"/>
      <c r="F591" s="49"/>
      <c r="G591" s="49"/>
      <c r="H591" s="49"/>
      <c r="I591" s="75"/>
      <c r="J591" s="76"/>
      <c r="K591" s="77"/>
    </row>
    <row r="592" spans="1:11">
      <c r="A592" s="306" t="s">
        <v>186</v>
      </c>
      <c r="B592" s="729" t="str">
        <f>'BM 07'!B76:G76</f>
        <v>INSTALAÇÕES ELÉTRICAS</v>
      </c>
      <c r="C592" s="729"/>
      <c r="D592" s="729"/>
      <c r="E592" s="729"/>
      <c r="F592" s="729"/>
      <c r="G592" s="729"/>
      <c r="H592" s="729"/>
      <c r="I592" s="51"/>
      <c r="J592" s="52"/>
      <c r="K592" s="53"/>
    </row>
    <row r="593" spans="1:11">
      <c r="A593" s="218" t="s">
        <v>188</v>
      </c>
      <c r="B593" s="727" t="str">
        <f>'BM 07'!B77</f>
        <v>CABO DE COBRE FLEXÍVEL ISOLADO, 1,5 MM², ANTI-CHAMA 0,6/1,0 KV, PARA CIRCUITOS TERMINAIS - FORNECIMENTO E INSTALAÇÃO. AF_12/2015</v>
      </c>
      <c r="C593" s="727"/>
      <c r="D593" s="727"/>
      <c r="E593" s="727"/>
      <c r="F593" s="727"/>
      <c r="G593" s="727"/>
      <c r="H593" s="727"/>
      <c r="I593" s="727"/>
      <c r="J593" s="727"/>
      <c r="K593" s="728"/>
    </row>
    <row r="594" spans="1:11" ht="13.2">
      <c r="A594" s="281"/>
      <c r="B594" s="13"/>
      <c r="C594" s="13"/>
      <c r="D594" s="13"/>
      <c r="E594" s="234" t="s">
        <v>314</v>
      </c>
      <c r="F594" s="233"/>
      <c r="G594" s="15"/>
      <c r="H594" s="233"/>
      <c r="I594" s="54"/>
      <c r="J594" s="55"/>
      <c r="K594" s="56"/>
    </row>
    <row r="595" spans="1:11">
      <c r="A595" s="253"/>
      <c r="B595" s="254"/>
      <c r="C595" s="255"/>
      <c r="D595" s="256" t="s">
        <v>438</v>
      </c>
      <c r="E595" s="248">
        <v>461.8</v>
      </c>
      <c r="F595" s="257"/>
      <c r="G595" s="257"/>
      <c r="H595" s="257"/>
      <c r="I595" s="258">
        <v>5</v>
      </c>
      <c r="J595" s="259">
        <f>E595</f>
        <v>461.8</v>
      </c>
      <c r="K595" s="260" t="s">
        <v>313</v>
      </c>
    </row>
    <row r="596" spans="1:11">
      <c r="A596" s="22"/>
      <c r="B596" s="23"/>
      <c r="C596" s="23"/>
      <c r="D596" s="23"/>
      <c r="E596" s="23"/>
      <c r="F596" s="23"/>
      <c r="G596" s="23"/>
      <c r="H596" s="24" t="s">
        <v>306</v>
      </c>
      <c r="I596" s="59" t="s">
        <v>307</v>
      </c>
      <c r="J596" s="60">
        <f>SUM(J595:J595)</f>
        <v>461.8</v>
      </c>
      <c r="K596" s="220" t="s">
        <v>313</v>
      </c>
    </row>
    <row r="597" spans="1:11">
      <c r="A597" s="22"/>
      <c r="B597" s="23"/>
      <c r="C597" s="23"/>
      <c r="D597" s="23"/>
      <c r="E597" s="23"/>
      <c r="F597" s="23"/>
      <c r="G597" s="23"/>
      <c r="H597" s="24"/>
      <c r="I597" s="59"/>
      <c r="J597" s="60"/>
      <c r="K597" s="61"/>
    </row>
    <row r="598" spans="1:11" ht="13.2">
      <c r="A598" s="25"/>
      <c r="B598" s="26"/>
      <c r="C598" s="26"/>
      <c r="D598" s="27" t="s">
        <v>308</v>
      </c>
      <c r="E598" s="26"/>
      <c r="F598" s="28" t="s">
        <v>309</v>
      </c>
      <c r="G598" s="28"/>
      <c r="H598" s="28"/>
      <c r="I598" s="62" t="s">
        <v>307</v>
      </c>
      <c r="J598" s="63">
        <v>0</v>
      </c>
      <c r="K598" s="221" t="s">
        <v>313</v>
      </c>
    </row>
    <row r="599" spans="1:11" ht="13.2">
      <c r="A599" s="29"/>
      <c r="B599" s="30"/>
      <c r="C599" s="30"/>
      <c r="D599" s="31" t="s">
        <v>310</v>
      </c>
      <c r="E599" s="30"/>
      <c r="F599" s="32" t="s">
        <v>309</v>
      </c>
      <c r="G599" s="32"/>
      <c r="H599" s="32"/>
      <c r="I599" s="65" t="s">
        <v>307</v>
      </c>
      <c r="J599" s="66">
        <f>J596-J598</f>
        <v>461.8</v>
      </c>
      <c r="K599" s="222" t="s">
        <v>313</v>
      </c>
    </row>
    <row r="600" spans="1:11" ht="13.2">
      <c r="A600" s="25"/>
      <c r="B600" s="33"/>
      <c r="C600" s="33"/>
      <c r="D600" s="27" t="s">
        <v>311</v>
      </c>
      <c r="E600" s="33"/>
      <c r="F600" s="28" t="s">
        <v>309</v>
      </c>
      <c r="G600" s="28"/>
      <c r="H600" s="28"/>
      <c r="I600" s="62" t="s">
        <v>307</v>
      </c>
      <c r="J600" s="63">
        <f>J596</f>
        <v>461.8</v>
      </c>
      <c r="K600" s="64" t="str">
        <f>K599</f>
        <v>m</v>
      </c>
    </row>
    <row r="601" spans="1:11" ht="13.2">
      <c r="A601" s="43"/>
      <c r="B601" s="44"/>
      <c r="C601" s="44"/>
      <c r="D601" s="45" t="s">
        <v>323</v>
      </c>
      <c r="E601" s="46"/>
      <c r="F601" s="47" t="s">
        <v>309</v>
      </c>
      <c r="G601" s="47"/>
      <c r="H601" s="47"/>
      <c r="I601" s="72" t="s">
        <v>307</v>
      </c>
      <c r="J601" s="73">
        <v>0</v>
      </c>
      <c r="K601" s="74" t="str">
        <f>K600</f>
        <v>m</v>
      </c>
    </row>
    <row r="602" spans="1:11" ht="13.2">
      <c r="A602" s="43"/>
      <c r="B602" s="44"/>
      <c r="C602" s="44"/>
      <c r="D602" s="48"/>
      <c r="E602" s="44"/>
      <c r="F602" s="49"/>
      <c r="G602" s="49"/>
      <c r="H602" s="49"/>
      <c r="I602" s="75"/>
      <c r="J602" s="76"/>
      <c r="K602" s="77"/>
    </row>
    <row r="603" spans="1:11">
      <c r="A603" s="218" t="s">
        <v>191</v>
      </c>
      <c r="B603" s="755" t="str">
        <f>'BM 07'!B78</f>
        <v>CABO DE COBRE FLEXÍVEL ISOLADO, 2,5 MM², ANTI-CHAMA 0,6/1,0 KV, PARA CIRCUITOS TERMINAIS - FORNECIMENTO E INSTALAÇÃO. AF_12/2015</v>
      </c>
      <c r="C603" s="727"/>
      <c r="D603" s="727"/>
      <c r="E603" s="727"/>
      <c r="F603" s="727"/>
      <c r="G603" s="727"/>
      <c r="H603" s="727"/>
      <c r="I603" s="727"/>
      <c r="J603" s="727"/>
      <c r="K603" s="728"/>
    </row>
    <row r="604" spans="1:11" ht="13.2">
      <c r="A604" s="281"/>
      <c r="B604" s="13"/>
      <c r="C604" s="13"/>
      <c r="D604" s="13"/>
      <c r="E604" s="234" t="s">
        <v>314</v>
      </c>
      <c r="F604" s="233"/>
      <c r="G604" s="15"/>
      <c r="H604" s="233"/>
      <c r="I604" s="54"/>
      <c r="J604" s="55"/>
      <c r="K604" s="56"/>
    </row>
    <row r="605" spans="1:11">
      <c r="A605" s="253"/>
      <c r="B605" s="254"/>
      <c r="C605" s="255"/>
      <c r="D605" s="256" t="s">
        <v>438</v>
      </c>
      <c r="E605" s="248">
        <v>764.9</v>
      </c>
      <c r="F605" s="257"/>
      <c r="G605" s="257"/>
      <c r="H605" s="257"/>
      <c r="I605" s="258">
        <v>5</v>
      </c>
      <c r="J605" s="259">
        <f>E605</f>
        <v>764.9</v>
      </c>
      <c r="K605" s="260" t="s">
        <v>313</v>
      </c>
    </row>
    <row r="606" spans="1:11">
      <c r="A606" s="22"/>
      <c r="B606" s="23"/>
      <c r="C606" s="23"/>
      <c r="D606" s="23"/>
      <c r="E606" s="23"/>
      <c r="F606" s="23"/>
      <c r="G606" s="23"/>
      <c r="H606" s="24" t="s">
        <v>306</v>
      </c>
      <c r="I606" s="59" t="s">
        <v>307</v>
      </c>
      <c r="J606" s="60">
        <f>SUM(J605:J605)</f>
        <v>764.9</v>
      </c>
      <c r="K606" s="220" t="s">
        <v>313</v>
      </c>
    </row>
    <row r="607" spans="1:11">
      <c r="A607" s="22"/>
      <c r="B607" s="23"/>
      <c r="C607" s="23"/>
      <c r="D607" s="23"/>
      <c r="E607" s="23"/>
      <c r="F607" s="23"/>
      <c r="G607" s="23"/>
      <c r="H607" s="24"/>
      <c r="I607" s="59"/>
      <c r="J607" s="60"/>
      <c r="K607" s="61"/>
    </row>
    <row r="608" spans="1:11" ht="13.2">
      <c r="A608" s="25"/>
      <c r="B608" s="26"/>
      <c r="C608" s="26"/>
      <c r="D608" s="27" t="s">
        <v>308</v>
      </c>
      <c r="E608" s="26"/>
      <c r="F608" s="28" t="s">
        <v>309</v>
      </c>
      <c r="G608" s="28"/>
      <c r="H608" s="28"/>
      <c r="I608" s="62" t="s">
        <v>307</v>
      </c>
      <c r="J608" s="63">
        <v>0</v>
      </c>
      <c r="K608" s="221" t="s">
        <v>313</v>
      </c>
    </row>
    <row r="609" spans="1:11" ht="13.2">
      <c r="A609" s="29"/>
      <c r="B609" s="30"/>
      <c r="C609" s="30"/>
      <c r="D609" s="31" t="s">
        <v>310</v>
      </c>
      <c r="E609" s="30"/>
      <c r="F609" s="32" t="s">
        <v>309</v>
      </c>
      <c r="G609" s="32"/>
      <c r="H609" s="32"/>
      <c r="I609" s="65" t="s">
        <v>307</v>
      </c>
      <c r="J609" s="66">
        <f>J606-J608</f>
        <v>764.9</v>
      </c>
      <c r="K609" s="222" t="s">
        <v>313</v>
      </c>
    </row>
    <row r="610" spans="1:11" ht="13.2">
      <c r="A610" s="25"/>
      <c r="B610" s="33"/>
      <c r="C610" s="33"/>
      <c r="D610" s="27" t="s">
        <v>311</v>
      </c>
      <c r="E610" s="33"/>
      <c r="F610" s="28" t="s">
        <v>309</v>
      </c>
      <c r="G610" s="28"/>
      <c r="H610" s="28"/>
      <c r="I610" s="62" t="s">
        <v>307</v>
      </c>
      <c r="J610" s="63">
        <f>J606</f>
        <v>764.9</v>
      </c>
      <c r="K610" s="64" t="str">
        <f>K609</f>
        <v>m</v>
      </c>
    </row>
    <row r="611" spans="1:11" ht="13.2">
      <c r="A611" s="43"/>
      <c r="B611" s="44"/>
      <c r="C611" s="44"/>
      <c r="D611" s="45" t="s">
        <v>323</v>
      </c>
      <c r="E611" s="46"/>
      <c r="F611" s="47" t="s">
        <v>309</v>
      </c>
      <c r="G611" s="47"/>
      <c r="H611" s="47"/>
      <c r="I611" s="72" t="s">
        <v>307</v>
      </c>
      <c r="J611" s="73">
        <v>0</v>
      </c>
      <c r="K611" s="74" t="str">
        <f>K610</f>
        <v>m</v>
      </c>
    </row>
    <row r="612" spans="1:11" ht="13.2">
      <c r="A612" s="43"/>
      <c r="B612" s="44"/>
      <c r="C612" s="44"/>
      <c r="D612" s="48"/>
      <c r="E612" s="44"/>
      <c r="F612" s="49"/>
      <c r="G612" s="49"/>
      <c r="H612" s="49"/>
      <c r="I612" s="75"/>
      <c r="J612" s="76"/>
      <c r="K612" s="77"/>
    </row>
    <row r="613" spans="1:11">
      <c r="A613" s="218" t="s">
        <v>227</v>
      </c>
      <c r="B613" s="755" t="str">
        <f>'BM 07'!B90</f>
        <v>ELETRODUTO FLEXÍVEL CORRUGADO REFORÇADO, PVC, DN 32 MM (1"), PARA CIRCUITOS TERMINAIS, INSTALADO EM LAJE - FORNECIMENTO E INSTALAÇÃO. AF_12/2015</v>
      </c>
      <c r="C613" s="727"/>
      <c r="D613" s="727"/>
      <c r="E613" s="727"/>
      <c r="F613" s="727"/>
      <c r="G613" s="727"/>
      <c r="H613" s="727"/>
      <c r="I613" s="727"/>
      <c r="J613" s="727"/>
      <c r="K613" s="728"/>
    </row>
    <row r="614" spans="1:11" ht="13.2">
      <c r="A614" s="281"/>
      <c r="B614" s="13"/>
      <c r="C614" s="13"/>
      <c r="D614" s="13"/>
      <c r="E614" s="234" t="s">
        <v>314</v>
      </c>
      <c r="F614" s="233"/>
      <c r="G614" s="15"/>
      <c r="H614" s="233"/>
      <c r="I614" s="54"/>
      <c r="J614" s="55"/>
      <c r="K614" s="56"/>
    </row>
    <row r="615" spans="1:11">
      <c r="A615" s="253"/>
      <c r="B615" s="254"/>
      <c r="C615" s="255"/>
      <c r="D615" s="256" t="s">
        <v>438</v>
      </c>
      <c r="E615" s="248">
        <v>114.7</v>
      </c>
      <c r="F615" s="257"/>
      <c r="G615" s="257"/>
      <c r="H615" s="257"/>
      <c r="I615" s="258">
        <v>5</v>
      </c>
      <c r="J615" s="259">
        <f>E615</f>
        <v>114.7</v>
      </c>
      <c r="K615" s="260" t="s">
        <v>313</v>
      </c>
    </row>
    <row r="616" spans="1:11">
      <c r="A616" s="22"/>
      <c r="B616" s="23"/>
      <c r="C616" s="23"/>
      <c r="D616" s="23"/>
      <c r="E616" s="23"/>
      <c r="F616" s="23"/>
      <c r="G616" s="23"/>
      <c r="H616" s="24" t="s">
        <v>306</v>
      </c>
      <c r="I616" s="59" t="s">
        <v>307</v>
      </c>
      <c r="J616" s="60">
        <f>SUM(J615:J615)</f>
        <v>114.7</v>
      </c>
      <c r="K616" s="220" t="s">
        <v>313</v>
      </c>
    </row>
    <row r="617" spans="1:11">
      <c r="A617" s="22"/>
      <c r="B617" s="23"/>
      <c r="C617" s="23"/>
      <c r="D617" s="23"/>
      <c r="E617" s="23"/>
      <c r="F617" s="23"/>
      <c r="G617" s="23"/>
      <c r="H617" s="24"/>
      <c r="I617" s="59"/>
      <c r="J617" s="60"/>
      <c r="K617" s="61"/>
    </row>
    <row r="618" spans="1:11" ht="13.2">
      <c r="A618" s="25"/>
      <c r="B618" s="26"/>
      <c r="C618" s="26"/>
      <c r="D618" s="27" t="s">
        <v>308</v>
      </c>
      <c r="E618" s="26"/>
      <c r="F618" s="28" t="s">
        <v>309</v>
      </c>
      <c r="G618" s="28"/>
      <c r="H618" s="28"/>
      <c r="I618" s="62" t="s">
        <v>307</v>
      </c>
      <c r="J618" s="63">
        <v>0</v>
      </c>
      <c r="K618" s="221" t="s">
        <v>313</v>
      </c>
    </row>
    <row r="619" spans="1:11" ht="13.2">
      <c r="A619" s="29"/>
      <c r="B619" s="30"/>
      <c r="C619" s="30"/>
      <c r="D619" s="31" t="s">
        <v>310</v>
      </c>
      <c r="E619" s="30"/>
      <c r="F619" s="32" t="s">
        <v>309</v>
      </c>
      <c r="G619" s="32"/>
      <c r="H619" s="32"/>
      <c r="I619" s="65" t="s">
        <v>307</v>
      </c>
      <c r="J619" s="66">
        <f>J616-J618</f>
        <v>114.7</v>
      </c>
      <c r="K619" s="222" t="s">
        <v>313</v>
      </c>
    </row>
    <row r="620" spans="1:11" ht="13.2">
      <c r="A620" s="25"/>
      <c r="B620" s="33"/>
      <c r="C620" s="33"/>
      <c r="D620" s="27" t="s">
        <v>311</v>
      </c>
      <c r="E620" s="33"/>
      <c r="F620" s="28" t="s">
        <v>309</v>
      </c>
      <c r="G620" s="28"/>
      <c r="H620" s="28"/>
      <c r="I620" s="62" t="s">
        <v>307</v>
      </c>
      <c r="J620" s="63">
        <f>J616</f>
        <v>114.7</v>
      </c>
      <c r="K620" s="64" t="str">
        <f>K619</f>
        <v>m</v>
      </c>
    </row>
    <row r="621" spans="1:11" ht="13.2">
      <c r="A621" s="43"/>
      <c r="B621" s="44"/>
      <c r="C621" s="44"/>
      <c r="D621" s="45" t="s">
        <v>323</v>
      </c>
      <c r="E621" s="46"/>
      <c r="F621" s="47" t="s">
        <v>309</v>
      </c>
      <c r="G621" s="47"/>
      <c r="H621" s="47"/>
      <c r="I621" s="72" t="s">
        <v>307</v>
      </c>
      <c r="J621" s="73">
        <v>0</v>
      </c>
      <c r="K621" s="74" t="str">
        <f>K620</f>
        <v>m</v>
      </c>
    </row>
    <row r="622" spans="1:11" ht="13.2">
      <c r="A622" s="43"/>
      <c r="B622" s="44"/>
      <c r="C622" s="44"/>
      <c r="D622" s="48"/>
      <c r="E622" s="44"/>
      <c r="F622" s="49"/>
      <c r="G622" s="49"/>
      <c r="H622" s="49"/>
      <c r="I622" s="75"/>
      <c r="J622" s="76"/>
      <c r="K622" s="77"/>
    </row>
    <row r="623" spans="1:11">
      <c r="A623" s="218" t="s">
        <v>230</v>
      </c>
      <c r="B623" s="755" t="str">
        <f>'BM 07'!B91</f>
        <v>ELETRODUTO FLEXÍVEL CORRUGADO REFORÇADO, PVC, DN 25 MM (3/4"), PARA CIRCUITOS TERMINAIS, INSTALADO EM LAJE - FORNECIMENTO E INSTALAÇÃO. AF_12/2015</v>
      </c>
      <c r="C623" s="727"/>
      <c r="D623" s="727"/>
      <c r="E623" s="727"/>
      <c r="F623" s="727"/>
      <c r="G623" s="727"/>
      <c r="H623" s="727"/>
      <c r="I623" s="727"/>
      <c r="J623" s="727"/>
      <c r="K623" s="728"/>
    </row>
    <row r="624" spans="1:11" ht="13.2">
      <c r="A624" s="281"/>
      <c r="B624" s="13"/>
      <c r="C624" s="13"/>
      <c r="D624" s="13"/>
      <c r="E624" s="234" t="s">
        <v>314</v>
      </c>
      <c r="F624" s="233"/>
      <c r="G624" s="15"/>
      <c r="H624" s="233"/>
      <c r="I624" s="54"/>
      <c r="J624" s="55"/>
      <c r="K624" s="56"/>
    </row>
    <row r="625" spans="1:11">
      <c r="A625" s="253"/>
      <c r="B625" s="254"/>
      <c r="C625" s="255"/>
      <c r="D625" s="256" t="s">
        <v>438</v>
      </c>
      <c r="E625" s="248">
        <v>261.7</v>
      </c>
      <c r="F625" s="257"/>
      <c r="G625" s="257"/>
      <c r="H625" s="257"/>
      <c r="I625" s="258">
        <v>5</v>
      </c>
      <c r="J625" s="259">
        <f>E625</f>
        <v>261.7</v>
      </c>
      <c r="K625" s="260" t="s">
        <v>313</v>
      </c>
    </row>
    <row r="626" spans="1:11">
      <c r="A626" s="22"/>
      <c r="B626" s="23"/>
      <c r="C626" s="23"/>
      <c r="D626" s="23"/>
      <c r="E626" s="23"/>
      <c r="F626" s="23"/>
      <c r="G626" s="23"/>
      <c r="H626" s="24" t="s">
        <v>306</v>
      </c>
      <c r="I626" s="59" t="s">
        <v>307</v>
      </c>
      <c r="J626" s="60">
        <f>SUM(J625:J625)</f>
        <v>261.7</v>
      </c>
      <c r="K626" s="220" t="s">
        <v>313</v>
      </c>
    </row>
    <row r="627" spans="1:11">
      <c r="A627" s="22"/>
      <c r="B627" s="23"/>
      <c r="C627" s="23"/>
      <c r="D627" s="23"/>
      <c r="E627" s="23"/>
      <c r="F627" s="23"/>
      <c r="G627" s="23"/>
      <c r="H627" s="24"/>
      <c r="I627" s="59"/>
      <c r="J627" s="60"/>
      <c r="K627" s="61"/>
    </row>
    <row r="628" spans="1:11" ht="13.2">
      <c r="A628" s="25"/>
      <c r="B628" s="26"/>
      <c r="C628" s="26"/>
      <c r="D628" s="27" t="s">
        <v>308</v>
      </c>
      <c r="E628" s="26"/>
      <c r="F628" s="28" t="s">
        <v>309</v>
      </c>
      <c r="G628" s="28"/>
      <c r="H628" s="28"/>
      <c r="I628" s="62" t="s">
        <v>307</v>
      </c>
      <c r="J628" s="63">
        <v>0</v>
      </c>
      <c r="K628" s="221" t="s">
        <v>313</v>
      </c>
    </row>
    <row r="629" spans="1:11" ht="13.2">
      <c r="A629" s="29"/>
      <c r="B629" s="30"/>
      <c r="C629" s="30"/>
      <c r="D629" s="31" t="s">
        <v>310</v>
      </c>
      <c r="E629" s="30"/>
      <c r="F629" s="32" t="s">
        <v>309</v>
      </c>
      <c r="G629" s="32"/>
      <c r="H629" s="32"/>
      <c r="I629" s="65" t="s">
        <v>307</v>
      </c>
      <c r="J629" s="66">
        <f>J626-J628</f>
        <v>261.7</v>
      </c>
      <c r="K629" s="222" t="s">
        <v>313</v>
      </c>
    </row>
    <row r="630" spans="1:11" ht="13.2">
      <c r="A630" s="25"/>
      <c r="B630" s="33"/>
      <c r="C630" s="33"/>
      <c r="D630" s="27" t="s">
        <v>311</v>
      </c>
      <c r="E630" s="33"/>
      <c r="F630" s="28" t="s">
        <v>309</v>
      </c>
      <c r="G630" s="28"/>
      <c r="H630" s="28"/>
      <c r="I630" s="62" t="s">
        <v>307</v>
      </c>
      <c r="J630" s="63">
        <f>J626</f>
        <v>261.7</v>
      </c>
      <c r="K630" s="64" t="str">
        <f>K629</f>
        <v>m</v>
      </c>
    </row>
    <row r="631" spans="1:11" ht="13.2">
      <c r="A631" s="43"/>
      <c r="B631" s="44"/>
      <c r="C631" s="44"/>
      <c r="D631" s="45" t="s">
        <v>323</v>
      </c>
      <c r="E631" s="46"/>
      <c r="F631" s="47" t="s">
        <v>309</v>
      </c>
      <c r="G631" s="47"/>
      <c r="H631" s="47"/>
      <c r="I631" s="72" t="s">
        <v>307</v>
      </c>
      <c r="J631" s="73">
        <v>0</v>
      </c>
      <c r="K631" s="74" t="str">
        <f>K630</f>
        <v>m</v>
      </c>
    </row>
    <row r="632" spans="1:11" ht="13.2">
      <c r="A632" s="43"/>
      <c r="B632" s="44"/>
      <c r="C632" s="44"/>
      <c r="D632" s="48"/>
      <c r="E632" s="44"/>
      <c r="F632" s="49"/>
      <c r="G632" s="49"/>
      <c r="H632" s="49"/>
      <c r="I632" s="75"/>
      <c r="J632" s="76"/>
      <c r="K632" s="77"/>
    </row>
    <row r="633" spans="1:11">
      <c r="A633" s="218" t="s">
        <v>233</v>
      </c>
      <c r="B633" s="755" t="str">
        <f>'BM 07'!B92</f>
        <v>ELETRODUTO RÍGIDO ROSCÁVEL, PVC, DN 40 MM (1 1/4"), PARA CIRCUITOS TERMINAIS, INSTALADO EM FORRO - FORNECIMENTO E INSTALAÇÃO. AF_12/2015</v>
      </c>
      <c r="C633" s="727"/>
      <c r="D633" s="727"/>
      <c r="E633" s="727"/>
      <c r="F633" s="727"/>
      <c r="G633" s="727"/>
      <c r="H633" s="727"/>
      <c r="I633" s="727"/>
      <c r="J633" s="727"/>
      <c r="K633" s="728"/>
    </row>
    <row r="634" spans="1:11" ht="13.2">
      <c r="A634" s="281"/>
      <c r="B634" s="13"/>
      <c r="C634" s="13"/>
      <c r="D634" s="13"/>
      <c r="E634" s="234" t="s">
        <v>314</v>
      </c>
      <c r="F634" s="233"/>
      <c r="G634" s="15"/>
      <c r="H634" s="233"/>
      <c r="I634" s="54"/>
      <c r="J634" s="55"/>
      <c r="K634" s="56"/>
    </row>
    <row r="635" spans="1:11">
      <c r="A635" s="253"/>
      <c r="B635" s="254"/>
      <c r="C635" s="255"/>
      <c r="D635" s="256" t="s">
        <v>438</v>
      </c>
      <c r="E635" s="248">
        <v>62.6</v>
      </c>
      <c r="F635" s="257"/>
      <c r="G635" s="257"/>
      <c r="H635" s="257"/>
      <c r="I635" s="258">
        <v>5</v>
      </c>
      <c r="J635" s="259">
        <f>E635</f>
        <v>62.6</v>
      </c>
      <c r="K635" s="260" t="s">
        <v>313</v>
      </c>
    </row>
    <row r="636" spans="1:11">
      <c r="A636" s="22"/>
      <c r="B636" s="23"/>
      <c r="C636" s="23"/>
      <c r="D636" s="23"/>
      <c r="E636" s="23"/>
      <c r="F636" s="23"/>
      <c r="G636" s="23"/>
      <c r="H636" s="24" t="s">
        <v>306</v>
      </c>
      <c r="I636" s="59" t="s">
        <v>307</v>
      </c>
      <c r="J636" s="60">
        <f>SUM(J635:J635)</f>
        <v>62.6</v>
      </c>
      <c r="K636" s="220" t="s">
        <v>313</v>
      </c>
    </row>
    <row r="637" spans="1:11">
      <c r="A637" s="22"/>
      <c r="B637" s="23"/>
      <c r="C637" s="23"/>
      <c r="D637" s="23"/>
      <c r="E637" s="23"/>
      <c r="F637" s="23"/>
      <c r="G637" s="23"/>
      <c r="H637" s="24"/>
      <c r="I637" s="59"/>
      <c r="J637" s="60"/>
      <c r="K637" s="61"/>
    </row>
    <row r="638" spans="1:11" ht="13.2">
      <c r="A638" s="25"/>
      <c r="B638" s="26"/>
      <c r="C638" s="26"/>
      <c r="D638" s="27" t="s">
        <v>308</v>
      </c>
      <c r="E638" s="26"/>
      <c r="F638" s="28" t="s">
        <v>309</v>
      </c>
      <c r="G638" s="28"/>
      <c r="H638" s="28"/>
      <c r="I638" s="62" t="s">
        <v>307</v>
      </c>
      <c r="J638" s="63">
        <v>0</v>
      </c>
      <c r="K638" s="221" t="s">
        <v>313</v>
      </c>
    </row>
    <row r="639" spans="1:11" ht="13.2">
      <c r="A639" s="29"/>
      <c r="B639" s="30"/>
      <c r="C639" s="30"/>
      <c r="D639" s="31" t="s">
        <v>310</v>
      </c>
      <c r="E639" s="30"/>
      <c r="F639" s="32" t="s">
        <v>309</v>
      </c>
      <c r="G639" s="32"/>
      <c r="H639" s="32"/>
      <c r="I639" s="65" t="s">
        <v>307</v>
      </c>
      <c r="J639" s="66">
        <f>J636-J638</f>
        <v>62.6</v>
      </c>
      <c r="K639" s="222" t="s">
        <v>313</v>
      </c>
    </row>
    <row r="640" spans="1:11" ht="13.2">
      <c r="A640" s="25"/>
      <c r="B640" s="33"/>
      <c r="C640" s="33"/>
      <c r="D640" s="27" t="s">
        <v>311</v>
      </c>
      <c r="E640" s="33"/>
      <c r="F640" s="28" t="s">
        <v>309</v>
      </c>
      <c r="G640" s="28"/>
      <c r="H640" s="28"/>
      <c r="I640" s="62" t="s">
        <v>307</v>
      </c>
      <c r="J640" s="63">
        <f>J636</f>
        <v>62.6</v>
      </c>
      <c r="K640" s="64" t="str">
        <f>K639</f>
        <v>m</v>
      </c>
    </row>
    <row r="641" spans="1:11" ht="13.2">
      <c r="A641" s="43"/>
      <c r="B641" s="44"/>
      <c r="C641" s="44"/>
      <c r="D641" s="45" t="s">
        <v>323</v>
      </c>
      <c r="E641" s="46"/>
      <c r="F641" s="47" t="s">
        <v>309</v>
      </c>
      <c r="G641" s="47"/>
      <c r="H641" s="47"/>
      <c r="I641" s="72" t="s">
        <v>307</v>
      </c>
      <c r="J641" s="73">
        <v>0</v>
      </c>
      <c r="K641" s="74" t="str">
        <f>K640</f>
        <v>m</v>
      </c>
    </row>
    <row r="642" spans="1:11" ht="13.2">
      <c r="A642" s="43"/>
      <c r="B642" s="44"/>
      <c r="C642" s="44"/>
      <c r="D642" s="48"/>
      <c r="E642" s="44"/>
      <c r="F642" s="49"/>
      <c r="G642" s="49"/>
      <c r="H642" s="49"/>
      <c r="I642" s="75"/>
      <c r="J642" s="76"/>
      <c r="K642" s="77"/>
    </row>
    <row r="643" spans="1:11">
      <c r="A643" s="218" t="s">
        <v>242</v>
      </c>
      <c r="B643" s="755" t="str">
        <f>'BM 07'!B95</f>
        <v>QUADRO DE DISTRIBUIÇÃO DE ENERGIA EM CHAPA DE AÇO GALVANIZADO, DE EMBUTIR, COM BARRAMENTO TRIFÁSICO, PARA 24 DISJUNTORES DIN 100A - FORNECIMENTO E INSTALAÇÃO. AF_10/2020</v>
      </c>
      <c r="C643" s="727"/>
      <c r="D643" s="727"/>
      <c r="E643" s="727"/>
      <c r="F643" s="727"/>
      <c r="G643" s="727"/>
      <c r="H643" s="727"/>
      <c r="I643" s="727"/>
      <c r="J643" s="727"/>
      <c r="K643" s="728"/>
    </row>
    <row r="644" spans="1:11" ht="13.2">
      <c r="A644" s="281"/>
      <c r="B644" s="13"/>
      <c r="C644" s="13"/>
      <c r="D644" s="13"/>
      <c r="E644" s="234"/>
      <c r="F644" s="233"/>
      <c r="G644" s="15"/>
      <c r="H644" s="233" t="s">
        <v>305</v>
      </c>
      <c r="I644" s="54"/>
      <c r="J644" s="55"/>
      <c r="K644" s="56"/>
    </row>
    <row r="645" spans="1:11">
      <c r="A645" s="253"/>
      <c r="B645" s="254"/>
      <c r="C645" s="255"/>
      <c r="D645" s="256" t="s">
        <v>438</v>
      </c>
      <c r="E645" s="248"/>
      <c r="F645" s="257"/>
      <c r="G645" s="257"/>
      <c r="H645" s="257">
        <v>1</v>
      </c>
      <c r="I645" s="258">
        <v>5</v>
      </c>
      <c r="J645" s="259">
        <f>H645</f>
        <v>1</v>
      </c>
      <c r="K645" s="260" t="s">
        <v>406</v>
      </c>
    </row>
    <row r="646" spans="1:11">
      <c r="A646" s="22"/>
      <c r="B646" s="23"/>
      <c r="C646" s="23"/>
      <c r="D646" s="23"/>
      <c r="E646" s="23"/>
      <c r="F646" s="23"/>
      <c r="G646" s="23"/>
      <c r="H646" s="24" t="s">
        <v>306</v>
      </c>
      <c r="I646" s="59" t="s">
        <v>307</v>
      </c>
      <c r="J646" s="60">
        <f>SUM(J645:J645)</f>
        <v>1</v>
      </c>
      <c r="K646" s="220" t="s">
        <v>406</v>
      </c>
    </row>
    <row r="647" spans="1:11">
      <c r="A647" s="22"/>
      <c r="B647" s="23"/>
      <c r="C647" s="23"/>
      <c r="D647" s="23"/>
      <c r="E647" s="23"/>
      <c r="F647" s="23"/>
      <c r="G647" s="23"/>
      <c r="H647" s="24"/>
      <c r="I647" s="59"/>
      <c r="J647" s="60"/>
      <c r="K647" s="61"/>
    </row>
    <row r="648" spans="1:11" ht="13.2">
      <c r="A648" s="25"/>
      <c r="B648" s="26"/>
      <c r="C648" s="26"/>
      <c r="D648" s="27" t="s">
        <v>308</v>
      </c>
      <c r="E648" s="26"/>
      <c r="F648" s="28" t="s">
        <v>309</v>
      </c>
      <c r="G648" s="28"/>
      <c r="H648" s="28"/>
      <c r="I648" s="62" t="s">
        <v>307</v>
      </c>
      <c r="J648" s="63">
        <v>0</v>
      </c>
      <c r="K648" s="221" t="s">
        <v>406</v>
      </c>
    </row>
    <row r="649" spans="1:11" ht="13.2">
      <c r="A649" s="29"/>
      <c r="B649" s="30"/>
      <c r="C649" s="30"/>
      <c r="D649" s="31" t="s">
        <v>310</v>
      </c>
      <c r="E649" s="30"/>
      <c r="F649" s="32" t="s">
        <v>309</v>
      </c>
      <c r="G649" s="32"/>
      <c r="H649" s="32"/>
      <c r="I649" s="65" t="s">
        <v>307</v>
      </c>
      <c r="J649" s="66">
        <f>J646-J648</f>
        <v>1</v>
      </c>
      <c r="K649" s="222" t="s">
        <v>406</v>
      </c>
    </row>
    <row r="650" spans="1:11" ht="13.2">
      <c r="A650" s="25"/>
      <c r="B650" s="33"/>
      <c r="C650" s="33"/>
      <c r="D650" s="27" t="s">
        <v>311</v>
      </c>
      <c r="E650" s="33"/>
      <c r="F650" s="28" t="s">
        <v>309</v>
      </c>
      <c r="G650" s="28"/>
      <c r="H650" s="28"/>
      <c r="I650" s="62" t="s">
        <v>307</v>
      </c>
      <c r="J650" s="63">
        <f>J646</f>
        <v>1</v>
      </c>
      <c r="K650" s="64" t="str">
        <f>K649</f>
        <v>und</v>
      </c>
    </row>
    <row r="651" spans="1:11" ht="13.2">
      <c r="A651" s="43"/>
      <c r="B651" s="44"/>
      <c r="C651" s="44"/>
      <c r="D651" s="45" t="s">
        <v>323</v>
      </c>
      <c r="E651" s="46"/>
      <c r="F651" s="47" t="s">
        <v>309</v>
      </c>
      <c r="G651" s="47"/>
      <c r="H651" s="47"/>
      <c r="I651" s="72" t="s">
        <v>307</v>
      </c>
      <c r="J651" s="73">
        <v>0</v>
      </c>
      <c r="K651" s="74" t="str">
        <f>K650</f>
        <v>und</v>
      </c>
    </row>
    <row r="652" spans="1:11" ht="13.8" thickBot="1">
      <c r="A652" s="43"/>
      <c r="B652" s="44"/>
      <c r="C652" s="44"/>
      <c r="D652" s="48"/>
      <c r="E652" s="44"/>
      <c r="F652" s="49"/>
      <c r="G652" s="49"/>
      <c r="H652" s="49"/>
      <c r="I652" s="75"/>
      <c r="J652" s="76"/>
      <c r="K652" s="77"/>
    </row>
    <row r="653" spans="1:11" hidden="1">
      <c r="A653" s="10" t="s">
        <v>245</v>
      </c>
      <c r="B653" s="729" t="str">
        <f>'BM 05'!B95:G95</f>
        <v>INSTALAÇÕES HIDRÁULICAS</v>
      </c>
      <c r="C653" s="729"/>
      <c r="D653" s="729"/>
      <c r="E653" s="729"/>
      <c r="F653" s="729"/>
      <c r="G653" s="729"/>
      <c r="H653" s="729"/>
      <c r="I653" s="51"/>
      <c r="J653" s="52"/>
      <c r="K653" s="53"/>
    </row>
    <row r="654" spans="1:11" hidden="1">
      <c r="A654" s="50" t="s">
        <v>247</v>
      </c>
      <c r="B654" s="727" t="str">
        <f>'BM 05'!B96</f>
        <v>REGISTRO DE GAVETA BRUTO, LATÃO, ROSCÁVEL, 1", COM ACABAMENTO E CANOPLA CROMADOS - FORNECIMENTO E INSTALAÇÃO. AF_08/2021</v>
      </c>
      <c r="C654" s="727"/>
      <c r="D654" s="727"/>
      <c r="E654" s="727"/>
      <c r="F654" s="727"/>
      <c r="G654" s="727"/>
      <c r="H654" s="727"/>
      <c r="I654" s="727"/>
      <c r="J654" s="727"/>
      <c r="K654" s="728"/>
    </row>
    <row r="655" spans="1:11" ht="13.2" hidden="1">
      <c r="A655" s="281"/>
      <c r="B655" s="13"/>
      <c r="C655" s="13"/>
      <c r="D655" s="13"/>
      <c r="E655" s="14"/>
      <c r="F655" s="15"/>
      <c r="G655" s="15"/>
      <c r="H655" s="15" t="s">
        <v>305</v>
      </c>
      <c r="I655" s="54"/>
      <c r="J655" s="55"/>
      <c r="K655" s="56"/>
    </row>
    <row r="656" spans="1:11" hidden="1">
      <c r="A656" s="189"/>
      <c r="B656" s="190"/>
      <c r="C656" s="191"/>
      <c r="D656" s="199" t="s">
        <v>405</v>
      </c>
      <c r="E656" s="215"/>
      <c r="F656" s="193"/>
      <c r="G656" s="193"/>
      <c r="H656" s="193"/>
      <c r="I656" s="194">
        <v>5</v>
      </c>
      <c r="J656" s="195">
        <f>H656</f>
        <v>0</v>
      </c>
      <c r="K656" s="196" t="s">
        <v>406</v>
      </c>
    </row>
    <row r="657" spans="1:11" hidden="1">
      <c r="A657" s="22"/>
      <c r="B657" s="23"/>
      <c r="C657" s="23"/>
      <c r="D657" s="23"/>
      <c r="E657" s="23"/>
      <c r="F657" s="23"/>
      <c r="G657" s="23"/>
      <c r="H657" s="24" t="s">
        <v>306</v>
      </c>
      <c r="I657" s="59" t="s">
        <v>307</v>
      </c>
      <c r="J657" s="60">
        <f>SUM(J656:J656)</f>
        <v>0</v>
      </c>
      <c r="K657" s="61" t="s">
        <v>406</v>
      </c>
    </row>
    <row r="658" spans="1:11" hidden="1">
      <c r="A658" s="22"/>
      <c r="B658" s="23"/>
      <c r="C658" s="23"/>
      <c r="D658" s="23"/>
      <c r="E658" s="23"/>
      <c r="F658" s="23"/>
      <c r="G658" s="23"/>
      <c r="H658" s="24"/>
      <c r="I658" s="59"/>
      <c r="J658" s="60"/>
      <c r="K658" s="61"/>
    </row>
    <row r="659" spans="1:11" ht="13.2" hidden="1">
      <c r="A659" s="25"/>
      <c r="B659" s="26"/>
      <c r="C659" s="26"/>
      <c r="D659" s="27" t="s">
        <v>308</v>
      </c>
      <c r="E659" s="26"/>
      <c r="F659" s="28" t="s">
        <v>309</v>
      </c>
      <c r="G659" s="28"/>
      <c r="H659" s="28"/>
      <c r="I659" s="62" t="s">
        <v>307</v>
      </c>
      <c r="J659" s="63">
        <v>0</v>
      </c>
      <c r="K659" s="64" t="s">
        <v>406</v>
      </c>
    </row>
    <row r="660" spans="1:11" ht="13.2" hidden="1">
      <c r="A660" s="29"/>
      <c r="B660" s="30"/>
      <c r="C660" s="30"/>
      <c r="D660" s="31" t="s">
        <v>310</v>
      </c>
      <c r="E660" s="30"/>
      <c r="F660" s="32" t="s">
        <v>309</v>
      </c>
      <c r="G660" s="32"/>
      <c r="H660" s="32"/>
      <c r="I660" s="65" t="s">
        <v>307</v>
      </c>
      <c r="J660" s="66">
        <f>J657</f>
        <v>0</v>
      </c>
      <c r="K660" s="67" t="str">
        <f>K659</f>
        <v>und</v>
      </c>
    </row>
    <row r="661" spans="1:11" ht="13.2" hidden="1">
      <c r="A661" s="25"/>
      <c r="B661" s="33"/>
      <c r="C661" s="33"/>
      <c r="D661" s="27" t="s">
        <v>311</v>
      </c>
      <c r="E661" s="33"/>
      <c r="F661" s="28" t="s">
        <v>309</v>
      </c>
      <c r="G661" s="28"/>
      <c r="H661" s="28"/>
      <c r="I661" s="62" t="s">
        <v>307</v>
      </c>
      <c r="J661" s="63">
        <f>J657</f>
        <v>0</v>
      </c>
      <c r="K661" s="64" t="str">
        <f>K660</f>
        <v>und</v>
      </c>
    </row>
    <row r="662" spans="1:11" ht="13.2" hidden="1">
      <c r="A662" s="43"/>
      <c r="B662" s="44"/>
      <c r="C662" s="44"/>
      <c r="D662" s="45" t="s">
        <v>323</v>
      </c>
      <c r="E662" s="46"/>
      <c r="F662" s="47" t="s">
        <v>309</v>
      </c>
      <c r="G662" s="47"/>
      <c r="H662" s="47"/>
      <c r="I662" s="72" t="s">
        <v>307</v>
      </c>
      <c r="J662" s="73">
        <v>0</v>
      </c>
      <c r="K662" s="74" t="str">
        <f>K661</f>
        <v>und</v>
      </c>
    </row>
    <row r="663" spans="1:11" ht="13.2" hidden="1">
      <c r="A663" s="43"/>
      <c r="B663" s="44"/>
      <c r="C663" s="44"/>
      <c r="D663" s="48"/>
      <c r="E663" s="44"/>
      <c r="F663" s="49"/>
      <c r="G663" s="49"/>
      <c r="H663" s="49"/>
      <c r="I663" s="75"/>
      <c r="J663" s="76"/>
      <c r="K663" s="77"/>
    </row>
    <row r="664" spans="1:11" hidden="1">
      <c r="A664" s="50" t="s">
        <v>250</v>
      </c>
      <c r="B664" s="727" t="str">
        <f>'BM 05'!B97</f>
        <v>REGISTRO DE GAVETA BRUTO, LATÃO, ROSCÁVEL, 1/2", COM ACABAMENTO E CANOPLA CROMADOS - FORNECIMENTO E INSTALAÇÃO. AF_08/2021</v>
      </c>
      <c r="C664" s="727"/>
      <c r="D664" s="727"/>
      <c r="E664" s="727"/>
      <c r="F664" s="727"/>
      <c r="G664" s="727"/>
      <c r="H664" s="727"/>
      <c r="I664" s="727"/>
      <c r="J664" s="727"/>
      <c r="K664" s="728"/>
    </row>
    <row r="665" spans="1:11" ht="13.2" hidden="1">
      <c r="A665" s="281"/>
      <c r="B665" s="13"/>
      <c r="C665" s="13"/>
      <c r="D665" s="13"/>
      <c r="E665" s="14"/>
      <c r="F665" s="15"/>
      <c r="G665" s="15"/>
      <c r="H665" s="15" t="s">
        <v>305</v>
      </c>
      <c r="I665" s="54"/>
      <c r="J665" s="55"/>
      <c r="K665" s="56"/>
    </row>
    <row r="666" spans="1:11" hidden="1">
      <c r="A666" s="189"/>
      <c r="B666" s="190"/>
      <c r="C666" s="191"/>
      <c r="D666" s="199" t="s">
        <v>405</v>
      </c>
      <c r="E666" s="215"/>
      <c r="F666" s="193"/>
      <c r="G666" s="193"/>
      <c r="H666" s="193"/>
      <c r="I666" s="194">
        <v>5</v>
      </c>
      <c r="J666" s="195">
        <f>H666</f>
        <v>0</v>
      </c>
      <c r="K666" s="196" t="s">
        <v>406</v>
      </c>
    </row>
    <row r="667" spans="1:11" hidden="1">
      <c r="A667" s="22"/>
      <c r="B667" s="23"/>
      <c r="C667" s="23"/>
      <c r="D667" s="23"/>
      <c r="E667" s="23"/>
      <c r="F667" s="23"/>
      <c r="G667" s="23"/>
      <c r="H667" s="24" t="s">
        <v>306</v>
      </c>
      <c r="I667" s="59" t="s">
        <v>307</v>
      </c>
      <c r="J667" s="60">
        <f>SUM(J666:J666)</f>
        <v>0</v>
      </c>
      <c r="K667" s="61" t="s">
        <v>406</v>
      </c>
    </row>
    <row r="668" spans="1:11" hidden="1">
      <c r="A668" s="22"/>
      <c r="B668" s="23"/>
      <c r="C668" s="23"/>
      <c r="D668" s="23"/>
      <c r="E668" s="23"/>
      <c r="F668" s="23"/>
      <c r="G668" s="23"/>
      <c r="H668" s="24"/>
      <c r="I668" s="59"/>
      <c r="J668" s="60"/>
      <c r="K668" s="61"/>
    </row>
    <row r="669" spans="1:11" ht="13.2" hidden="1">
      <c r="A669" s="25"/>
      <c r="B669" s="26"/>
      <c r="C669" s="26"/>
      <c r="D669" s="27" t="s">
        <v>308</v>
      </c>
      <c r="E669" s="26"/>
      <c r="F669" s="28" t="s">
        <v>309</v>
      </c>
      <c r="G669" s="28"/>
      <c r="H669" s="28"/>
      <c r="I669" s="62" t="s">
        <v>307</v>
      </c>
      <c r="J669" s="63">
        <v>0</v>
      </c>
      <c r="K669" s="64" t="s">
        <v>406</v>
      </c>
    </row>
    <row r="670" spans="1:11" ht="13.2" hidden="1">
      <c r="A670" s="29"/>
      <c r="B670" s="30"/>
      <c r="C670" s="30"/>
      <c r="D670" s="31" t="s">
        <v>310</v>
      </c>
      <c r="E670" s="30"/>
      <c r="F670" s="32" t="s">
        <v>309</v>
      </c>
      <c r="G670" s="32"/>
      <c r="H670" s="32"/>
      <c r="I670" s="65" t="s">
        <v>307</v>
      </c>
      <c r="J670" s="66">
        <f>J667</f>
        <v>0</v>
      </c>
      <c r="K670" s="67" t="str">
        <f>K669</f>
        <v>und</v>
      </c>
    </row>
    <row r="671" spans="1:11" ht="13.2" hidden="1">
      <c r="A671" s="25"/>
      <c r="B671" s="33"/>
      <c r="C671" s="33"/>
      <c r="D671" s="27" t="s">
        <v>311</v>
      </c>
      <c r="E671" s="33"/>
      <c r="F671" s="28" t="s">
        <v>309</v>
      </c>
      <c r="G671" s="28"/>
      <c r="H671" s="28"/>
      <c r="I671" s="62" t="s">
        <v>307</v>
      </c>
      <c r="J671" s="63">
        <f>J667</f>
        <v>0</v>
      </c>
      <c r="K671" s="64" t="str">
        <f>K670</f>
        <v>und</v>
      </c>
    </row>
    <row r="672" spans="1:11" ht="13.2" hidden="1">
      <c r="A672" s="43"/>
      <c r="B672" s="44"/>
      <c r="C672" s="44"/>
      <c r="D672" s="45" t="s">
        <v>323</v>
      </c>
      <c r="E672" s="46"/>
      <c r="F672" s="47" t="s">
        <v>309</v>
      </c>
      <c r="G672" s="47"/>
      <c r="H672" s="47"/>
      <c r="I672" s="72" t="s">
        <v>307</v>
      </c>
      <c r="J672" s="73">
        <v>0</v>
      </c>
      <c r="K672" s="74" t="str">
        <f>K671</f>
        <v>und</v>
      </c>
    </row>
    <row r="673" spans="1:11" ht="13.2" hidden="1">
      <c r="A673" s="43"/>
      <c r="B673" s="44"/>
      <c r="C673" s="44"/>
      <c r="D673" s="48"/>
      <c r="E673" s="44"/>
      <c r="F673" s="49"/>
      <c r="G673" s="49"/>
      <c r="H673" s="49"/>
      <c r="I673" s="75"/>
      <c r="J673" s="76"/>
      <c r="K673" s="77"/>
    </row>
    <row r="674" spans="1:11" hidden="1">
      <c r="A674" s="50" t="s">
        <v>253</v>
      </c>
      <c r="B674" s="727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674" s="727"/>
      <c r="D674" s="727"/>
      <c r="E674" s="727"/>
      <c r="F674" s="727"/>
      <c r="G674" s="727"/>
      <c r="H674" s="727"/>
      <c r="I674" s="727"/>
      <c r="J674" s="727"/>
      <c r="K674" s="728"/>
    </row>
    <row r="675" spans="1:11" ht="13.2" hidden="1">
      <c r="A675" s="281"/>
      <c r="B675" s="13"/>
      <c r="C675" s="13"/>
      <c r="D675" s="13"/>
      <c r="E675" s="14"/>
      <c r="F675" s="15"/>
      <c r="G675" s="15" t="s">
        <v>407</v>
      </c>
      <c r="H675" s="15"/>
      <c r="I675" s="54"/>
      <c r="J675" s="55"/>
      <c r="K675" s="56"/>
    </row>
    <row r="676" spans="1:11" hidden="1">
      <c r="A676" s="253"/>
      <c r="B676" s="254"/>
      <c r="C676" s="255"/>
      <c r="D676" s="256" t="s">
        <v>405</v>
      </c>
      <c r="E676" s="248"/>
      <c r="F676" s="257"/>
      <c r="G676" s="257">
        <v>51.88</v>
      </c>
      <c r="H676" s="257"/>
      <c r="I676" s="258">
        <v>5</v>
      </c>
      <c r="J676" s="259">
        <f>G676</f>
        <v>51.88</v>
      </c>
      <c r="K676" s="260" t="s">
        <v>313</v>
      </c>
    </row>
    <row r="677" spans="1:11" hidden="1">
      <c r="A677" s="22"/>
      <c r="B677" s="23"/>
      <c r="C677" s="23"/>
      <c r="D677" s="23"/>
      <c r="E677" s="23"/>
      <c r="F677" s="23"/>
      <c r="G677" s="23"/>
      <c r="H677" s="24" t="s">
        <v>306</v>
      </c>
      <c r="I677" s="59" t="s">
        <v>307</v>
      </c>
      <c r="J677" s="60">
        <f>SUM(J676:J676)</f>
        <v>51.88</v>
      </c>
      <c r="K677" s="61" t="s">
        <v>313</v>
      </c>
    </row>
    <row r="678" spans="1:11" hidden="1">
      <c r="A678" s="22"/>
      <c r="B678" s="23"/>
      <c r="C678" s="23"/>
      <c r="D678" s="23"/>
      <c r="E678" s="23"/>
      <c r="F678" s="23"/>
      <c r="G678" s="23"/>
      <c r="H678" s="24"/>
      <c r="I678" s="59"/>
      <c r="J678" s="60"/>
      <c r="K678" s="61"/>
    </row>
    <row r="679" spans="1:11" ht="13.2" hidden="1">
      <c r="A679" s="25"/>
      <c r="B679" s="26"/>
      <c r="C679" s="26"/>
      <c r="D679" s="27" t="s">
        <v>308</v>
      </c>
      <c r="E679" s="26"/>
      <c r="F679" s="28" t="s">
        <v>309</v>
      </c>
      <c r="G679" s="28"/>
      <c r="H679" s="28"/>
      <c r="I679" s="62" t="s">
        <v>307</v>
      </c>
      <c r="J679" s="63">
        <v>0</v>
      </c>
      <c r="K679" s="64" t="s">
        <v>313</v>
      </c>
    </row>
    <row r="680" spans="1:11" ht="13.2" hidden="1">
      <c r="A680" s="29"/>
      <c r="B680" s="30"/>
      <c r="C680" s="30"/>
      <c r="D680" s="31" t="s">
        <v>310</v>
      </c>
      <c r="E680" s="30"/>
      <c r="F680" s="32" t="s">
        <v>309</v>
      </c>
      <c r="G680" s="32"/>
      <c r="H680" s="32"/>
      <c r="I680" s="65" t="s">
        <v>307</v>
      </c>
      <c r="J680" s="66">
        <f>J677-J679</f>
        <v>51.88</v>
      </c>
      <c r="K680" s="67" t="str">
        <f>K679</f>
        <v>m</v>
      </c>
    </row>
    <row r="681" spans="1:11" ht="13.2" hidden="1">
      <c r="A681" s="25"/>
      <c r="B681" s="33"/>
      <c r="C681" s="33"/>
      <c r="D681" s="27" t="s">
        <v>311</v>
      </c>
      <c r="E681" s="33"/>
      <c r="F681" s="28" t="s">
        <v>309</v>
      </c>
      <c r="G681" s="28"/>
      <c r="H681" s="28"/>
      <c r="I681" s="62" t="s">
        <v>307</v>
      </c>
      <c r="J681" s="63">
        <f>J677</f>
        <v>51.88</v>
      </c>
      <c r="K681" s="64" t="str">
        <f>K680</f>
        <v>m</v>
      </c>
    </row>
    <row r="682" spans="1:11" ht="13.2" hidden="1">
      <c r="A682" s="43"/>
      <c r="B682" s="44"/>
      <c r="C682" s="44"/>
      <c r="D682" s="45" t="s">
        <v>323</v>
      </c>
      <c r="E682" s="46"/>
      <c r="F682" s="47" t="s">
        <v>309</v>
      </c>
      <c r="G682" s="47"/>
      <c r="H682" s="47"/>
      <c r="I682" s="72" t="s">
        <v>307</v>
      </c>
      <c r="J682" s="73">
        <v>0</v>
      </c>
      <c r="K682" s="74" t="str">
        <f>K681</f>
        <v>m</v>
      </c>
    </row>
    <row r="683" spans="1:11" ht="13.2" hidden="1">
      <c r="A683" s="43"/>
      <c r="B683" s="44"/>
      <c r="C683" s="44"/>
      <c r="D683" s="48"/>
      <c r="E683" s="44"/>
      <c r="F683" s="49"/>
      <c r="G683" s="49"/>
      <c r="H683" s="49"/>
      <c r="I683" s="75"/>
      <c r="J683" s="76"/>
      <c r="K683" s="77"/>
    </row>
    <row r="684" spans="1:11" hidden="1">
      <c r="A684" s="50" t="s">
        <v>256</v>
      </c>
      <c r="B684" s="727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684" s="727"/>
      <c r="D684" s="727"/>
      <c r="E684" s="727"/>
      <c r="F684" s="727"/>
      <c r="G684" s="727"/>
      <c r="H684" s="727"/>
      <c r="I684" s="727"/>
      <c r="J684" s="727"/>
      <c r="K684" s="728"/>
    </row>
    <row r="685" spans="1:11" ht="13.2" hidden="1">
      <c r="A685" s="281"/>
      <c r="B685" s="13"/>
      <c r="C685" s="13"/>
      <c r="D685" s="13"/>
      <c r="E685" s="14"/>
      <c r="F685" s="15"/>
      <c r="G685" s="15" t="s">
        <v>407</v>
      </c>
      <c r="H685" s="15"/>
      <c r="I685" s="54"/>
      <c r="J685" s="55"/>
      <c r="K685" s="56"/>
    </row>
    <row r="686" spans="1:11" hidden="1">
      <c r="A686" s="253"/>
      <c r="B686" s="254"/>
      <c r="C686" s="255"/>
      <c r="D686" s="256" t="s">
        <v>405</v>
      </c>
      <c r="E686" s="248"/>
      <c r="F686" s="257"/>
      <c r="G686" s="257">
        <v>17.82</v>
      </c>
      <c r="H686" s="257"/>
      <c r="I686" s="258">
        <v>5</v>
      </c>
      <c r="J686" s="259">
        <f>G686</f>
        <v>17.82</v>
      </c>
      <c r="K686" s="260" t="s">
        <v>313</v>
      </c>
    </row>
    <row r="687" spans="1:11" hidden="1">
      <c r="A687" s="22"/>
      <c r="B687" s="23"/>
      <c r="C687" s="23"/>
      <c r="D687" s="23"/>
      <c r="E687" s="23"/>
      <c r="F687" s="23"/>
      <c r="G687" s="23"/>
      <c r="H687" s="24" t="s">
        <v>306</v>
      </c>
      <c r="I687" s="59" t="s">
        <v>307</v>
      </c>
      <c r="J687" s="60">
        <f>SUM(J686:J686)</f>
        <v>17.82</v>
      </c>
      <c r="K687" s="61" t="s">
        <v>313</v>
      </c>
    </row>
    <row r="688" spans="1:11" hidden="1">
      <c r="A688" s="22"/>
      <c r="B688" s="23"/>
      <c r="C688" s="23"/>
      <c r="D688" s="23"/>
      <c r="E688" s="23"/>
      <c r="F688" s="23"/>
      <c r="G688" s="23"/>
      <c r="H688" s="24"/>
      <c r="I688" s="59"/>
      <c r="J688" s="60"/>
      <c r="K688" s="61"/>
    </row>
    <row r="689" spans="1:11" ht="13.2" hidden="1">
      <c r="A689" s="25"/>
      <c r="B689" s="26"/>
      <c r="C689" s="26"/>
      <c r="D689" s="27" t="s">
        <v>308</v>
      </c>
      <c r="E689" s="26"/>
      <c r="F689" s="28" t="s">
        <v>309</v>
      </c>
      <c r="G689" s="28"/>
      <c r="H689" s="28"/>
      <c r="I689" s="62" t="s">
        <v>307</v>
      </c>
      <c r="J689" s="63">
        <v>0</v>
      </c>
      <c r="K689" s="64" t="s">
        <v>313</v>
      </c>
    </row>
    <row r="690" spans="1:11" ht="13.2" hidden="1">
      <c r="A690" s="29"/>
      <c r="B690" s="30"/>
      <c r="C690" s="30"/>
      <c r="D690" s="31" t="s">
        <v>310</v>
      </c>
      <c r="E690" s="30"/>
      <c r="F690" s="32" t="s">
        <v>309</v>
      </c>
      <c r="G690" s="32"/>
      <c r="H690" s="32"/>
      <c r="I690" s="65" t="s">
        <v>307</v>
      </c>
      <c r="J690" s="66">
        <f>J687-J689</f>
        <v>17.82</v>
      </c>
      <c r="K690" s="67" t="str">
        <f>K689</f>
        <v>m</v>
      </c>
    </row>
    <row r="691" spans="1:11" ht="13.2" hidden="1">
      <c r="A691" s="25"/>
      <c r="B691" s="33"/>
      <c r="C691" s="33"/>
      <c r="D691" s="27" t="s">
        <v>311</v>
      </c>
      <c r="E691" s="33"/>
      <c r="F691" s="28" t="s">
        <v>309</v>
      </c>
      <c r="G691" s="28"/>
      <c r="H691" s="28"/>
      <c r="I691" s="62" t="s">
        <v>307</v>
      </c>
      <c r="J691" s="63">
        <f>J687</f>
        <v>17.82</v>
      </c>
      <c r="K691" s="64" t="str">
        <f>K690</f>
        <v>m</v>
      </c>
    </row>
    <row r="692" spans="1:11" ht="13.2" hidden="1">
      <c r="A692" s="43"/>
      <c r="B692" s="44"/>
      <c r="C692" s="44"/>
      <c r="D692" s="45" t="s">
        <v>323</v>
      </c>
      <c r="E692" s="46"/>
      <c r="F692" s="47" t="s">
        <v>309</v>
      </c>
      <c r="G692" s="47"/>
      <c r="H692" s="47"/>
      <c r="I692" s="72" t="s">
        <v>307</v>
      </c>
      <c r="J692" s="73">
        <v>0</v>
      </c>
      <c r="K692" s="74" t="str">
        <f>K691</f>
        <v>m</v>
      </c>
    </row>
    <row r="693" spans="1:11" ht="13.8" hidden="1" thickBot="1">
      <c r="A693" s="43"/>
      <c r="B693" s="44"/>
      <c r="C693" s="44"/>
      <c r="D693" s="48"/>
      <c r="E693" s="44"/>
      <c r="F693" s="49"/>
      <c r="G693" s="49"/>
      <c r="H693" s="49"/>
      <c r="I693" s="75"/>
      <c r="J693" s="76"/>
      <c r="K693" s="77"/>
    </row>
    <row r="694" spans="1:11" hidden="1">
      <c r="A694" s="10" t="s">
        <v>265</v>
      </c>
      <c r="B694" s="729" t="s">
        <v>404</v>
      </c>
      <c r="C694" s="729"/>
      <c r="D694" s="729"/>
      <c r="E694" s="729"/>
      <c r="F694" s="729"/>
      <c r="G694" s="729"/>
      <c r="H694" s="729"/>
      <c r="I694" s="51"/>
      <c r="J694" s="52"/>
      <c r="K694" s="53"/>
    </row>
    <row r="695" spans="1:11" hidden="1">
      <c r="A695" s="50" t="s">
        <v>267</v>
      </c>
      <c r="B695" s="727" t="str">
        <f>'BM 05'!B103</f>
        <v>CAIXA SIFONADA, PVC, DN 100 X 100 X 50 MM, JUNTA ELÁSTICA, FORNECIDA E INSTALADA EM RAMAL DE DESCARGA OU EM RAMAL DE ESGOTO SANITÁRIO. AF_12/2014</v>
      </c>
      <c r="C695" s="727"/>
      <c r="D695" s="727"/>
      <c r="E695" s="727"/>
      <c r="F695" s="727"/>
      <c r="G695" s="727"/>
      <c r="H695" s="727"/>
      <c r="I695" s="727"/>
      <c r="J695" s="727"/>
      <c r="K695" s="728"/>
    </row>
    <row r="696" spans="1:11" ht="13.2" hidden="1">
      <c r="A696" s="281"/>
      <c r="B696" s="13"/>
      <c r="C696" s="13"/>
      <c r="D696" s="13"/>
      <c r="E696" s="14"/>
      <c r="F696" s="15"/>
      <c r="G696" s="15"/>
      <c r="H696" s="15" t="s">
        <v>305</v>
      </c>
      <c r="I696" s="54"/>
      <c r="J696" s="55"/>
      <c r="K696" s="56"/>
    </row>
    <row r="697" spans="1:11" hidden="1">
      <c r="A697" s="253"/>
      <c r="B697" s="254"/>
      <c r="C697" s="255"/>
      <c r="D697" s="256" t="s">
        <v>405</v>
      </c>
      <c r="E697" s="248"/>
      <c r="F697" s="257"/>
      <c r="G697" s="257"/>
      <c r="H697" s="257">
        <v>2</v>
      </c>
      <c r="I697" s="258">
        <v>5</v>
      </c>
      <c r="J697" s="259">
        <f>H697</f>
        <v>2</v>
      </c>
      <c r="K697" s="260" t="s">
        <v>406</v>
      </c>
    </row>
    <row r="698" spans="1:11" hidden="1">
      <c r="A698" s="22"/>
      <c r="B698" s="23"/>
      <c r="C698" s="23"/>
      <c r="D698" s="23"/>
      <c r="E698" s="23"/>
      <c r="F698" s="23"/>
      <c r="G698" s="23"/>
      <c r="H698" s="24" t="s">
        <v>306</v>
      </c>
      <c r="I698" s="59" t="s">
        <v>307</v>
      </c>
      <c r="J698" s="60">
        <f>SUM(J697:J697)</f>
        <v>2</v>
      </c>
      <c r="K698" s="61" t="s">
        <v>406</v>
      </c>
    </row>
    <row r="699" spans="1:11" hidden="1">
      <c r="A699" s="22"/>
      <c r="B699" s="23"/>
      <c r="C699" s="23"/>
      <c r="D699" s="23"/>
      <c r="E699" s="23"/>
      <c r="F699" s="23"/>
      <c r="G699" s="23"/>
      <c r="H699" s="24"/>
      <c r="I699" s="59"/>
      <c r="J699" s="60"/>
      <c r="K699" s="61"/>
    </row>
    <row r="700" spans="1:11" ht="13.2" hidden="1">
      <c r="A700" s="25"/>
      <c r="B700" s="26"/>
      <c r="C700" s="26"/>
      <c r="D700" s="27" t="s">
        <v>308</v>
      </c>
      <c r="E700" s="26"/>
      <c r="F700" s="28" t="s">
        <v>309</v>
      </c>
      <c r="G700" s="28"/>
      <c r="H700" s="28"/>
      <c r="I700" s="62" t="s">
        <v>307</v>
      </c>
      <c r="J700" s="63">
        <v>0</v>
      </c>
      <c r="K700" s="64" t="s">
        <v>406</v>
      </c>
    </row>
    <row r="701" spans="1:11" ht="13.2" hidden="1">
      <c r="A701" s="29"/>
      <c r="B701" s="30"/>
      <c r="C701" s="30"/>
      <c r="D701" s="31" t="s">
        <v>310</v>
      </c>
      <c r="E701" s="30"/>
      <c r="F701" s="32" t="s">
        <v>309</v>
      </c>
      <c r="G701" s="32"/>
      <c r="H701" s="32"/>
      <c r="I701" s="65" t="s">
        <v>307</v>
      </c>
      <c r="J701" s="66">
        <f>J698-J700</f>
        <v>2</v>
      </c>
      <c r="K701" s="67" t="str">
        <f>K700</f>
        <v>und</v>
      </c>
    </row>
    <row r="702" spans="1:11" ht="13.2" hidden="1">
      <c r="A702" s="25"/>
      <c r="B702" s="33"/>
      <c r="C702" s="33"/>
      <c r="D702" s="27" t="s">
        <v>311</v>
      </c>
      <c r="E702" s="33"/>
      <c r="F702" s="28" t="s">
        <v>309</v>
      </c>
      <c r="G702" s="28"/>
      <c r="H702" s="28"/>
      <c r="I702" s="62" t="s">
        <v>307</v>
      </c>
      <c r="J702" s="63">
        <f>J698</f>
        <v>2</v>
      </c>
      <c r="K702" s="64" t="str">
        <f>K701</f>
        <v>und</v>
      </c>
    </row>
    <row r="703" spans="1:11" ht="13.2" hidden="1">
      <c r="A703" s="43"/>
      <c r="B703" s="44"/>
      <c r="C703" s="44"/>
      <c r="D703" s="45" t="s">
        <v>323</v>
      </c>
      <c r="E703" s="46"/>
      <c r="F703" s="47" t="s">
        <v>309</v>
      </c>
      <c r="G703" s="47"/>
      <c r="H703" s="47"/>
      <c r="I703" s="72" t="s">
        <v>307</v>
      </c>
      <c r="J703" s="73">
        <v>0</v>
      </c>
      <c r="K703" s="74" t="str">
        <f>K702</f>
        <v>und</v>
      </c>
    </row>
    <row r="704" spans="1:11" ht="13.2" hidden="1">
      <c r="A704" s="43"/>
      <c r="B704" s="44"/>
      <c r="C704" s="44"/>
      <c r="D704" s="48"/>
      <c r="E704" s="44"/>
      <c r="F704" s="49"/>
      <c r="G704" s="49"/>
      <c r="H704" s="49"/>
      <c r="I704" s="75"/>
      <c r="J704" s="76"/>
      <c r="K704" s="77"/>
    </row>
    <row r="705" spans="1:11" hidden="1">
      <c r="A705" s="50" t="s">
        <v>273</v>
      </c>
      <c r="B705" s="727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705" s="727"/>
      <c r="D705" s="727"/>
      <c r="E705" s="727"/>
      <c r="F705" s="727"/>
      <c r="G705" s="727"/>
      <c r="H705" s="727"/>
      <c r="I705" s="727"/>
      <c r="J705" s="727"/>
      <c r="K705" s="728"/>
    </row>
    <row r="706" spans="1:11" ht="13.2" hidden="1">
      <c r="A706" s="281"/>
      <c r="B706" s="13"/>
      <c r="C706" s="13"/>
      <c r="D706" s="13"/>
      <c r="E706" s="14"/>
      <c r="F706" s="15"/>
      <c r="G706" s="15" t="s">
        <v>407</v>
      </c>
      <c r="H706" s="15"/>
      <c r="I706" s="54"/>
      <c r="J706" s="55"/>
      <c r="K706" s="56"/>
    </row>
    <row r="707" spans="1:11" hidden="1">
      <c r="A707" s="253"/>
      <c r="B707" s="254"/>
      <c r="C707" s="255"/>
      <c r="D707" s="256" t="s">
        <v>405</v>
      </c>
      <c r="E707" s="248"/>
      <c r="F707" s="257"/>
      <c r="G707" s="257">
        <v>19.72</v>
      </c>
      <c r="H707" s="257"/>
      <c r="I707" s="258">
        <v>5</v>
      </c>
      <c r="J707" s="259">
        <f>G707</f>
        <v>19.72</v>
      </c>
      <c r="K707" s="260" t="s">
        <v>313</v>
      </c>
    </row>
    <row r="708" spans="1:11" hidden="1">
      <c r="A708" s="22"/>
      <c r="B708" s="23"/>
      <c r="C708" s="23"/>
      <c r="D708" s="23"/>
      <c r="E708" s="23"/>
      <c r="F708" s="23"/>
      <c r="G708" s="23"/>
      <c r="H708" s="24" t="s">
        <v>306</v>
      </c>
      <c r="I708" s="59" t="s">
        <v>307</v>
      </c>
      <c r="J708" s="60">
        <f>SUM(J707:J707)</f>
        <v>19.72</v>
      </c>
      <c r="K708" s="61" t="s">
        <v>313</v>
      </c>
    </row>
    <row r="709" spans="1:11" hidden="1">
      <c r="A709" s="22"/>
      <c r="B709" s="23"/>
      <c r="C709" s="23"/>
      <c r="D709" s="23"/>
      <c r="E709" s="23"/>
      <c r="F709" s="23"/>
      <c r="G709" s="23"/>
      <c r="H709" s="24"/>
      <c r="I709" s="59"/>
      <c r="J709" s="60"/>
      <c r="K709" s="61"/>
    </row>
    <row r="710" spans="1:11" ht="13.2" hidden="1">
      <c r="A710" s="25"/>
      <c r="B710" s="26"/>
      <c r="C710" s="26"/>
      <c r="D710" s="27" t="s">
        <v>308</v>
      </c>
      <c r="E710" s="26"/>
      <c r="F710" s="28" t="s">
        <v>309</v>
      </c>
      <c r="G710" s="28"/>
      <c r="H710" s="28"/>
      <c r="I710" s="62" t="s">
        <v>307</v>
      </c>
      <c r="J710" s="63">
        <v>0</v>
      </c>
      <c r="K710" s="64" t="s">
        <v>313</v>
      </c>
    </row>
    <row r="711" spans="1:11" ht="13.2" hidden="1">
      <c r="A711" s="29"/>
      <c r="B711" s="30"/>
      <c r="C711" s="30"/>
      <c r="D711" s="31" t="s">
        <v>310</v>
      </c>
      <c r="E711" s="30"/>
      <c r="F711" s="32" t="s">
        <v>309</v>
      </c>
      <c r="G711" s="32"/>
      <c r="H711" s="32"/>
      <c r="I711" s="65" t="s">
        <v>307</v>
      </c>
      <c r="J711" s="66">
        <f>J708-J710</f>
        <v>19.72</v>
      </c>
      <c r="K711" s="67" t="str">
        <f>K710</f>
        <v>m</v>
      </c>
    </row>
    <row r="712" spans="1:11" ht="13.2" hidden="1">
      <c r="A712" s="25"/>
      <c r="B712" s="33"/>
      <c r="C712" s="33"/>
      <c r="D712" s="27" t="s">
        <v>311</v>
      </c>
      <c r="E712" s="33"/>
      <c r="F712" s="28" t="s">
        <v>309</v>
      </c>
      <c r="G712" s="28"/>
      <c r="H712" s="28"/>
      <c r="I712" s="62" t="s">
        <v>307</v>
      </c>
      <c r="J712" s="63">
        <f>J708</f>
        <v>19.72</v>
      </c>
      <c r="K712" s="64" t="str">
        <f>K711</f>
        <v>m</v>
      </c>
    </row>
    <row r="713" spans="1:11" ht="13.2" hidden="1">
      <c r="A713" s="43"/>
      <c r="B713" s="44"/>
      <c r="C713" s="44"/>
      <c r="D713" s="45" t="s">
        <v>323</v>
      </c>
      <c r="E713" s="46"/>
      <c r="F713" s="47" t="s">
        <v>309</v>
      </c>
      <c r="G713" s="47"/>
      <c r="H713" s="47"/>
      <c r="I713" s="72" t="s">
        <v>307</v>
      </c>
      <c r="J713" s="73">
        <v>0</v>
      </c>
      <c r="K713" s="74" t="str">
        <f>K712</f>
        <v>m</v>
      </c>
    </row>
    <row r="714" spans="1:11" ht="13.2" hidden="1">
      <c r="A714" s="43"/>
      <c r="B714" s="44"/>
      <c r="C714" s="44"/>
      <c r="D714" s="48"/>
      <c r="E714" s="44"/>
      <c r="F714" s="49"/>
      <c r="G714" s="49"/>
      <c r="H714" s="49"/>
      <c r="I714" s="75"/>
      <c r="J714" s="76"/>
      <c r="K714" s="77"/>
    </row>
    <row r="715" spans="1:11" hidden="1">
      <c r="A715" s="50" t="s">
        <v>276</v>
      </c>
      <c r="B715" s="727" t="str">
        <f>'BM 05'!B106</f>
        <v>RALO SIFONADO, PVC, DN 100 X 40 MM, JUNTA SOLDÁVEL, FORNECIDO E INSTALADO EM RAMAL DE DESCARGA OU EM RAMAL DE ESGOTO SANITÁRIO. AF_12/2014</v>
      </c>
      <c r="C715" s="727"/>
      <c r="D715" s="727"/>
      <c r="E715" s="727"/>
      <c r="F715" s="727"/>
      <c r="G715" s="727"/>
      <c r="H715" s="727"/>
      <c r="I715" s="727"/>
      <c r="J715" s="727"/>
      <c r="K715" s="728"/>
    </row>
    <row r="716" spans="1:11" ht="13.2" hidden="1">
      <c r="A716" s="281"/>
      <c r="B716" s="13"/>
      <c r="C716" s="13"/>
      <c r="D716" s="13"/>
      <c r="E716" s="14"/>
      <c r="F716" s="15"/>
      <c r="G716" s="15"/>
      <c r="H716" s="15" t="s">
        <v>305</v>
      </c>
      <c r="I716" s="54"/>
      <c r="J716" s="55"/>
      <c r="K716" s="56"/>
    </row>
    <row r="717" spans="1:11" hidden="1">
      <c r="A717" s="253"/>
      <c r="B717" s="254"/>
      <c r="C717" s="255"/>
      <c r="D717" s="256" t="s">
        <v>405</v>
      </c>
      <c r="E717" s="248"/>
      <c r="F717" s="257"/>
      <c r="G717" s="257"/>
      <c r="H717" s="257">
        <v>2</v>
      </c>
      <c r="I717" s="258">
        <v>5</v>
      </c>
      <c r="J717" s="259">
        <f>H717</f>
        <v>2</v>
      </c>
      <c r="K717" s="260" t="s">
        <v>406</v>
      </c>
    </row>
    <row r="718" spans="1:11" hidden="1">
      <c r="A718" s="22"/>
      <c r="B718" s="23"/>
      <c r="C718" s="23"/>
      <c r="D718" s="23"/>
      <c r="E718" s="23"/>
      <c r="F718" s="23"/>
      <c r="G718" s="23"/>
      <c r="H718" s="24" t="s">
        <v>306</v>
      </c>
      <c r="I718" s="59" t="s">
        <v>307</v>
      </c>
      <c r="J718" s="60">
        <f>SUM(J717:J717)</f>
        <v>2</v>
      </c>
      <c r="K718" s="61" t="s">
        <v>406</v>
      </c>
    </row>
    <row r="719" spans="1:11" hidden="1">
      <c r="A719" s="22"/>
      <c r="B719" s="23"/>
      <c r="C719" s="23"/>
      <c r="D719" s="23"/>
      <c r="E719" s="23"/>
      <c r="F719" s="23"/>
      <c r="G719" s="23"/>
      <c r="H719" s="24"/>
      <c r="I719" s="59"/>
      <c r="J719" s="60"/>
      <c r="K719" s="61"/>
    </row>
    <row r="720" spans="1:11" ht="13.2" hidden="1">
      <c r="A720" s="25"/>
      <c r="B720" s="26"/>
      <c r="C720" s="26"/>
      <c r="D720" s="27" t="s">
        <v>308</v>
      </c>
      <c r="E720" s="26"/>
      <c r="F720" s="28" t="s">
        <v>309</v>
      </c>
      <c r="G720" s="28"/>
      <c r="H720" s="28"/>
      <c r="I720" s="62" t="s">
        <v>307</v>
      </c>
      <c r="J720" s="63">
        <v>0</v>
      </c>
      <c r="K720" s="64" t="s">
        <v>406</v>
      </c>
    </row>
    <row r="721" spans="1:11" ht="13.2" hidden="1">
      <c r="A721" s="29"/>
      <c r="B721" s="30"/>
      <c r="C721" s="30"/>
      <c r="D721" s="31" t="s">
        <v>310</v>
      </c>
      <c r="E721" s="30"/>
      <c r="F721" s="32" t="s">
        <v>309</v>
      </c>
      <c r="G721" s="32"/>
      <c r="H721" s="32"/>
      <c r="I721" s="65" t="s">
        <v>307</v>
      </c>
      <c r="J721" s="66">
        <f>J718-J720</f>
        <v>2</v>
      </c>
      <c r="K721" s="67" t="str">
        <f>K720</f>
        <v>und</v>
      </c>
    </row>
    <row r="722" spans="1:11" ht="13.2" hidden="1">
      <c r="A722" s="25"/>
      <c r="B722" s="33"/>
      <c r="C722" s="33"/>
      <c r="D722" s="27" t="s">
        <v>311</v>
      </c>
      <c r="E722" s="33"/>
      <c r="F722" s="28" t="s">
        <v>309</v>
      </c>
      <c r="G722" s="28"/>
      <c r="H722" s="28"/>
      <c r="I722" s="62" t="s">
        <v>307</v>
      </c>
      <c r="J722" s="63">
        <f>J718</f>
        <v>2</v>
      </c>
      <c r="K722" s="64" t="str">
        <f>K721</f>
        <v>und</v>
      </c>
    </row>
    <row r="723" spans="1:11" ht="13.2" hidden="1">
      <c r="A723" s="43"/>
      <c r="B723" s="44"/>
      <c r="C723" s="44"/>
      <c r="D723" s="45" t="s">
        <v>323</v>
      </c>
      <c r="E723" s="46"/>
      <c r="F723" s="47" t="s">
        <v>309</v>
      </c>
      <c r="G723" s="47"/>
      <c r="H723" s="47"/>
      <c r="I723" s="72" t="s">
        <v>307</v>
      </c>
      <c r="J723" s="73">
        <v>0</v>
      </c>
      <c r="K723" s="74" t="str">
        <f>K722</f>
        <v>und</v>
      </c>
    </row>
    <row r="724" spans="1:11" ht="13.2" hidden="1">
      <c r="A724" s="43"/>
      <c r="B724" s="44"/>
      <c r="C724" s="44"/>
      <c r="D724" s="48"/>
      <c r="E724" s="44"/>
      <c r="F724" s="49"/>
      <c r="G724" s="49"/>
      <c r="H724" s="49"/>
      <c r="I724" s="75"/>
      <c r="J724" s="76"/>
      <c r="K724" s="77"/>
    </row>
    <row r="725" spans="1:11" hidden="1">
      <c r="A725" s="50" t="s">
        <v>279</v>
      </c>
      <c r="B725" s="727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725" s="727"/>
      <c r="D725" s="727"/>
      <c r="E725" s="727"/>
      <c r="F725" s="727"/>
      <c r="G725" s="727"/>
      <c r="H725" s="727"/>
      <c r="I725" s="727"/>
      <c r="J725" s="727"/>
      <c r="K725" s="728"/>
    </row>
    <row r="726" spans="1:11" ht="13.2" hidden="1">
      <c r="A726" s="281"/>
      <c r="B726" s="13"/>
      <c r="C726" s="13"/>
      <c r="D726" s="13"/>
      <c r="E726" s="14"/>
      <c r="F726" s="15"/>
      <c r="G726" s="15" t="s">
        <v>407</v>
      </c>
      <c r="H726" s="15"/>
      <c r="I726" s="54"/>
      <c r="J726" s="55"/>
      <c r="K726" s="56"/>
    </row>
    <row r="727" spans="1:11" hidden="1">
      <c r="A727" s="253"/>
      <c r="B727" s="254"/>
      <c r="C727" s="255"/>
      <c r="D727" s="256" t="s">
        <v>405</v>
      </c>
      <c r="E727" s="248"/>
      <c r="F727" s="257"/>
      <c r="G727" s="257">
        <v>9.84</v>
      </c>
      <c r="H727" s="257"/>
      <c r="I727" s="258">
        <v>5</v>
      </c>
      <c r="J727" s="259">
        <f>G727</f>
        <v>9.84</v>
      </c>
      <c r="K727" s="260" t="s">
        <v>313</v>
      </c>
    </row>
    <row r="728" spans="1:11" hidden="1">
      <c r="A728" s="22"/>
      <c r="B728" s="23"/>
      <c r="C728" s="23"/>
      <c r="D728" s="23"/>
      <c r="E728" s="23"/>
      <c r="F728" s="23"/>
      <c r="G728" s="23"/>
      <c r="H728" s="24" t="s">
        <v>306</v>
      </c>
      <c r="I728" s="59" t="s">
        <v>307</v>
      </c>
      <c r="J728" s="60">
        <f>SUM(J727:J727)</f>
        <v>9.84</v>
      </c>
      <c r="K728" s="61" t="s">
        <v>313</v>
      </c>
    </row>
    <row r="729" spans="1:11" hidden="1">
      <c r="A729" s="22"/>
      <c r="B729" s="23"/>
      <c r="C729" s="23"/>
      <c r="D729" s="23"/>
      <c r="E729" s="23"/>
      <c r="F729" s="23"/>
      <c r="G729" s="23"/>
      <c r="H729" s="24"/>
      <c r="I729" s="59"/>
      <c r="J729" s="60"/>
      <c r="K729" s="61"/>
    </row>
    <row r="730" spans="1:11" ht="13.2" hidden="1">
      <c r="A730" s="25"/>
      <c r="B730" s="26"/>
      <c r="C730" s="26"/>
      <c r="D730" s="27" t="s">
        <v>308</v>
      </c>
      <c r="E730" s="26"/>
      <c r="F730" s="28" t="s">
        <v>309</v>
      </c>
      <c r="G730" s="28"/>
      <c r="H730" s="28"/>
      <c r="I730" s="62" t="s">
        <v>307</v>
      </c>
      <c r="J730" s="63">
        <v>0</v>
      </c>
      <c r="K730" s="64" t="s">
        <v>313</v>
      </c>
    </row>
    <row r="731" spans="1:11" ht="13.2" hidden="1">
      <c r="A731" s="29"/>
      <c r="B731" s="30"/>
      <c r="C731" s="30"/>
      <c r="D731" s="31" t="s">
        <v>310</v>
      </c>
      <c r="E731" s="30"/>
      <c r="F731" s="32" t="s">
        <v>309</v>
      </c>
      <c r="G731" s="32"/>
      <c r="H731" s="32"/>
      <c r="I731" s="65" t="s">
        <v>307</v>
      </c>
      <c r="J731" s="66">
        <f>J728-J730</f>
        <v>9.84</v>
      </c>
      <c r="K731" s="67" t="str">
        <f>K730</f>
        <v>m</v>
      </c>
    </row>
    <row r="732" spans="1:11" ht="13.2" hidden="1">
      <c r="A732" s="25"/>
      <c r="B732" s="33"/>
      <c r="C732" s="33"/>
      <c r="D732" s="27" t="s">
        <v>311</v>
      </c>
      <c r="E732" s="33"/>
      <c r="F732" s="28" t="s">
        <v>309</v>
      </c>
      <c r="G732" s="28"/>
      <c r="H732" s="28"/>
      <c r="I732" s="62" t="s">
        <v>307</v>
      </c>
      <c r="J732" s="63">
        <f>J728</f>
        <v>9.84</v>
      </c>
      <c r="K732" s="64" t="str">
        <f>K731</f>
        <v>m</v>
      </c>
    </row>
    <row r="733" spans="1:11" ht="13.2" hidden="1">
      <c r="A733" s="43"/>
      <c r="B733" s="44"/>
      <c r="C733" s="44"/>
      <c r="D733" s="45" t="s">
        <v>323</v>
      </c>
      <c r="E733" s="46"/>
      <c r="F733" s="47" t="s">
        <v>309</v>
      </c>
      <c r="G733" s="47"/>
      <c r="H733" s="47"/>
      <c r="I733" s="72" t="s">
        <v>307</v>
      </c>
      <c r="J733" s="73">
        <v>0</v>
      </c>
      <c r="K733" s="74" t="str">
        <f>K732</f>
        <v>m</v>
      </c>
    </row>
    <row r="734" spans="1:11" ht="13.2" hidden="1">
      <c r="A734" s="43"/>
      <c r="B734" s="44"/>
      <c r="C734" s="44"/>
      <c r="D734" s="48"/>
      <c r="E734" s="44"/>
      <c r="F734" s="49"/>
      <c r="G734" s="49"/>
      <c r="H734" s="49"/>
      <c r="I734" s="75"/>
      <c r="J734" s="76"/>
      <c r="K734" s="77"/>
    </row>
    <row r="735" spans="1:11" hidden="1">
      <c r="A735" s="50" t="s">
        <v>282</v>
      </c>
      <c r="B735" s="727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735" s="727"/>
      <c r="D735" s="727"/>
      <c r="E735" s="727"/>
      <c r="F735" s="727"/>
      <c r="G735" s="727"/>
      <c r="H735" s="727"/>
      <c r="I735" s="727"/>
      <c r="J735" s="727"/>
      <c r="K735" s="728"/>
    </row>
    <row r="736" spans="1:11" ht="13.2" hidden="1">
      <c r="A736" s="281"/>
      <c r="B736" s="13"/>
      <c r="C736" s="13"/>
      <c r="D736" s="13"/>
      <c r="E736" s="14"/>
      <c r="F736" s="15"/>
      <c r="G736" s="15" t="s">
        <v>407</v>
      </c>
      <c r="H736" s="15"/>
      <c r="I736" s="54"/>
      <c r="J736" s="55"/>
      <c r="K736" s="56"/>
    </row>
    <row r="737" spans="1:11" hidden="1">
      <c r="A737" s="253"/>
      <c r="B737" s="254"/>
      <c r="C737" s="255"/>
      <c r="D737" s="256" t="s">
        <v>405</v>
      </c>
      <c r="E737" s="248"/>
      <c r="F737" s="257"/>
      <c r="G737" s="257">
        <v>11.19</v>
      </c>
      <c r="H737" s="257"/>
      <c r="I737" s="258">
        <v>5</v>
      </c>
      <c r="J737" s="259">
        <f>G737</f>
        <v>11.19</v>
      </c>
      <c r="K737" s="260" t="s">
        <v>313</v>
      </c>
    </row>
    <row r="738" spans="1:11" hidden="1">
      <c r="A738" s="22"/>
      <c r="B738" s="23"/>
      <c r="C738" s="23"/>
      <c r="D738" s="23"/>
      <c r="E738" s="23"/>
      <c r="F738" s="23"/>
      <c r="G738" s="23"/>
      <c r="H738" s="24" t="s">
        <v>306</v>
      </c>
      <c r="I738" s="59" t="s">
        <v>307</v>
      </c>
      <c r="J738" s="60">
        <f>SUM(J737:J737)</f>
        <v>11.19</v>
      </c>
      <c r="K738" s="61" t="s">
        <v>313</v>
      </c>
    </row>
    <row r="739" spans="1:11" hidden="1">
      <c r="A739" s="22"/>
      <c r="B739" s="23"/>
      <c r="C739" s="23"/>
      <c r="D739" s="23"/>
      <c r="E739" s="23"/>
      <c r="F739" s="23"/>
      <c r="G739" s="23"/>
      <c r="H739" s="24"/>
      <c r="I739" s="59"/>
      <c r="J739" s="60"/>
      <c r="K739" s="61"/>
    </row>
    <row r="740" spans="1:11" ht="13.2" hidden="1">
      <c r="A740" s="25"/>
      <c r="B740" s="26"/>
      <c r="C740" s="26"/>
      <c r="D740" s="27" t="s">
        <v>308</v>
      </c>
      <c r="E740" s="26"/>
      <c r="F740" s="28" t="s">
        <v>309</v>
      </c>
      <c r="G740" s="28"/>
      <c r="H740" s="28"/>
      <c r="I740" s="62" t="s">
        <v>307</v>
      </c>
      <c r="J740" s="63">
        <v>0</v>
      </c>
      <c r="K740" s="64" t="s">
        <v>313</v>
      </c>
    </row>
    <row r="741" spans="1:11" ht="13.2" hidden="1">
      <c r="A741" s="29"/>
      <c r="B741" s="30"/>
      <c r="C741" s="30"/>
      <c r="D741" s="31" t="s">
        <v>310</v>
      </c>
      <c r="E741" s="30"/>
      <c r="F741" s="32" t="s">
        <v>309</v>
      </c>
      <c r="G741" s="32"/>
      <c r="H741" s="32"/>
      <c r="I741" s="65" t="s">
        <v>307</v>
      </c>
      <c r="J741" s="66">
        <f>J738-J740</f>
        <v>11.19</v>
      </c>
      <c r="K741" s="67" t="str">
        <f>K740</f>
        <v>m</v>
      </c>
    </row>
    <row r="742" spans="1:11" ht="13.2" hidden="1">
      <c r="A742" s="25"/>
      <c r="B742" s="33"/>
      <c r="C742" s="33"/>
      <c r="D742" s="27" t="s">
        <v>311</v>
      </c>
      <c r="E742" s="33"/>
      <c r="F742" s="28" t="s">
        <v>309</v>
      </c>
      <c r="G742" s="28"/>
      <c r="H742" s="28"/>
      <c r="I742" s="62" t="s">
        <v>307</v>
      </c>
      <c r="J742" s="63">
        <f>J738</f>
        <v>11.19</v>
      </c>
      <c r="K742" s="64" t="str">
        <f>K741</f>
        <v>m</v>
      </c>
    </row>
    <row r="743" spans="1:11" ht="13.2" hidden="1">
      <c r="A743" s="43"/>
      <c r="B743" s="44"/>
      <c r="C743" s="44"/>
      <c r="D743" s="45" t="s">
        <v>323</v>
      </c>
      <c r="E743" s="46"/>
      <c r="F743" s="47" t="s">
        <v>309</v>
      </c>
      <c r="G743" s="47"/>
      <c r="H743" s="47"/>
      <c r="I743" s="72" t="s">
        <v>307</v>
      </c>
      <c r="J743" s="73">
        <v>0</v>
      </c>
      <c r="K743" s="74" t="str">
        <f>K742</f>
        <v>m</v>
      </c>
    </row>
    <row r="744" spans="1:11" ht="13.2" hidden="1">
      <c r="A744" s="43"/>
      <c r="B744" s="44"/>
      <c r="C744" s="44"/>
      <c r="D744" s="48"/>
      <c r="E744" s="44"/>
      <c r="F744" s="49"/>
      <c r="G744" s="49"/>
      <c r="H744" s="49"/>
      <c r="I744" s="75"/>
      <c r="J744" s="76"/>
      <c r="K744" s="77"/>
    </row>
    <row r="745" spans="1:11" hidden="1">
      <c r="A745" s="50" t="s">
        <v>285</v>
      </c>
      <c r="B745" s="727" t="str">
        <f>'BM 05'!B109</f>
        <v>TERMINAL DE VENTILACAO, 50 MM, SERIE NORMAL, ESGOTO PREDIAL</v>
      </c>
      <c r="C745" s="727"/>
      <c r="D745" s="727"/>
      <c r="E745" s="727"/>
      <c r="F745" s="727"/>
      <c r="G745" s="727"/>
      <c r="H745" s="727"/>
      <c r="I745" s="727"/>
      <c r="J745" s="727"/>
      <c r="K745" s="728"/>
    </row>
    <row r="746" spans="1:11" ht="13.2" hidden="1">
      <c r="A746" s="281"/>
      <c r="B746" s="13"/>
      <c r="C746" s="13"/>
      <c r="D746" s="13"/>
      <c r="E746" s="14"/>
      <c r="F746" s="15"/>
      <c r="G746" s="15"/>
      <c r="H746" s="15" t="s">
        <v>305</v>
      </c>
      <c r="I746" s="54"/>
      <c r="J746" s="55"/>
      <c r="K746" s="56"/>
    </row>
    <row r="747" spans="1:11" hidden="1">
      <c r="A747" s="253"/>
      <c r="B747" s="254"/>
      <c r="C747" s="255"/>
      <c r="D747" s="256" t="s">
        <v>405</v>
      </c>
      <c r="E747" s="248"/>
      <c r="F747" s="257"/>
      <c r="G747" s="257"/>
      <c r="H747" s="257">
        <v>2</v>
      </c>
      <c r="I747" s="258">
        <v>5</v>
      </c>
      <c r="J747" s="259">
        <f>H747</f>
        <v>2</v>
      </c>
      <c r="K747" s="260" t="s">
        <v>406</v>
      </c>
    </row>
    <row r="748" spans="1:11" hidden="1">
      <c r="A748" s="22"/>
      <c r="B748" s="23"/>
      <c r="C748" s="23"/>
      <c r="D748" s="23"/>
      <c r="E748" s="23"/>
      <c r="F748" s="23"/>
      <c r="G748" s="23"/>
      <c r="H748" s="24" t="s">
        <v>306</v>
      </c>
      <c r="I748" s="59" t="s">
        <v>307</v>
      </c>
      <c r="J748" s="60">
        <f>SUM(J747:J747)</f>
        <v>2</v>
      </c>
      <c r="K748" s="61" t="s">
        <v>406</v>
      </c>
    </row>
    <row r="749" spans="1:11" hidden="1">
      <c r="A749" s="22"/>
      <c r="B749" s="23"/>
      <c r="C749" s="23"/>
      <c r="D749" s="23"/>
      <c r="E749" s="23"/>
      <c r="F749" s="23"/>
      <c r="G749" s="23"/>
      <c r="H749" s="24"/>
      <c r="I749" s="59"/>
      <c r="J749" s="60"/>
      <c r="K749" s="61"/>
    </row>
    <row r="750" spans="1:11" ht="13.2" hidden="1">
      <c r="A750" s="25"/>
      <c r="B750" s="26"/>
      <c r="C750" s="26"/>
      <c r="D750" s="27" t="s">
        <v>308</v>
      </c>
      <c r="E750" s="26"/>
      <c r="F750" s="28" t="s">
        <v>309</v>
      </c>
      <c r="G750" s="28"/>
      <c r="H750" s="28"/>
      <c r="I750" s="62" t="s">
        <v>307</v>
      </c>
      <c r="J750" s="63">
        <v>0</v>
      </c>
      <c r="K750" s="64" t="s">
        <v>406</v>
      </c>
    </row>
    <row r="751" spans="1:11" ht="13.2" hidden="1">
      <c r="A751" s="29"/>
      <c r="B751" s="30"/>
      <c r="C751" s="30"/>
      <c r="D751" s="31" t="s">
        <v>310</v>
      </c>
      <c r="E751" s="30"/>
      <c r="F751" s="32" t="s">
        <v>309</v>
      </c>
      <c r="G751" s="32"/>
      <c r="H751" s="32"/>
      <c r="I751" s="65" t="s">
        <v>307</v>
      </c>
      <c r="J751" s="66">
        <f>J748-J750</f>
        <v>2</v>
      </c>
      <c r="K751" s="67" t="str">
        <f>K750</f>
        <v>und</v>
      </c>
    </row>
    <row r="752" spans="1:11" ht="13.2" hidden="1">
      <c r="A752" s="25"/>
      <c r="B752" s="33"/>
      <c r="C752" s="33"/>
      <c r="D752" s="27" t="s">
        <v>311</v>
      </c>
      <c r="E752" s="33"/>
      <c r="F752" s="28" t="s">
        <v>309</v>
      </c>
      <c r="G752" s="28"/>
      <c r="H752" s="28"/>
      <c r="I752" s="62" t="s">
        <v>307</v>
      </c>
      <c r="J752" s="63">
        <f>J748</f>
        <v>2</v>
      </c>
      <c r="K752" s="64" t="str">
        <f>K751</f>
        <v>und</v>
      </c>
    </row>
    <row r="753" spans="1:11" ht="13.2" hidden="1">
      <c r="A753" s="43"/>
      <c r="B753" s="44"/>
      <c r="C753" s="44"/>
      <c r="D753" s="45" t="s">
        <v>323</v>
      </c>
      <c r="E753" s="46"/>
      <c r="F753" s="47" t="s">
        <v>309</v>
      </c>
      <c r="G753" s="47"/>
      <c r="H753" s="47"/>
      <c r="I753" s="72" t="s">
        <v>307</v>
      </c>
      <c r="J753" s="73">
        <v>0</v>
      </c>
      <c r="K753" s="74" t="str">
        <f>K752</f>
        <v>und</v>
      </c>
    </row>
    <row r="754" spans="1:11" ht="13.8" hidden="1" thickBot="1">
      <c r="A754" s="43"/>
      <c r="B754" s="44"/>
      <c r="C754" s="44"/>
      <c r="D754" s="48"/>
      <c r="E754" s="44"/>
      <c r="F754" s="49"/>
      <c r="G754" s="49"/>
      <c r="H754" s="49"/>
      <c r="I754" s="75"/>
      <c r="J754" s="76"/>
      <c r="K754" s="77"/>
    </row>
    <row r="755" spans="1:11" ht="13.2">
      <c r="A755" s="96" t="s">
        <v>347</v>
      </c>
      <c r="B755" s="97"/>
      <c r="C755" s="97"/>
      <c r="D755" s="97"/>
      <c r="E755" s="97"/>
      <c r="F755" s="98" t="s">
        <v>348</v>
      </c>
      <c r="G755" s="99"/>
      <c r="H755" s="100"/>
      <c r="I755" s="99"/>
      <c r="J755" s="111" t="s">
        <v>349</v>
      </c>
      <c r="K755" s="112"/>
    </row>
    <row r="756" spans="1:11" ht="13.2">
      <c r="A756" s="101"/>
      <c r="B756" s="102"/>
      <c r="C756" s="102"/>
      <c r="D756" s="102"/>
      <c r="E756" s="102"/>
      <c r="F756" s="103"/>
      <c r="G756" s="104"/>
      <c r="H756" s="105"/>
      <c r="I756" s="104"/>
      <c r="J756" s="113"/>
      <c r="K756" s="114"/>
    </row>
    <row r="757" spans="1:11" ht="13.2">
      <c r="A757" s="101"/>
      <c r="B757" s="102"/>
      <c r="C757" s="102"/>
      <c r="D757" s="102"/>
      <c r="E757" s="102"/>
      <c r="F757" s="101"/>
      <c r="G757" s="105"/>
      <c r="H757" s="106"/>
      <c r="I757" s="106"/>
      <c r="J757" s="115"/>
      <c r="K757" s="114"/>
    </row>
    <row r="758" spans="1:11" ht="13.8" thickBot="1">
      <c r="A758" s="107"/>
      <c r="B758" s="108"/>
      <c r="C758" s="108"/>
      <c r="D758" s="108"/>
      <c r="E758" s="108"/>
      <c r="F758" s="107"/>
      <c r="G758" s="109"/>
      <c r="H758" s="110"/>
      <c r="I758" s="110"/>
      <c r="J758" s="116"/>
      <c r="K758" s="117"/>
    </row>
  </sheetData>
  <mergeCells count="74">
    <mergeCell ref="A6:D6"/>
    <mergeCell ref="E6:F6"/>
    <mergeCell ref="G6:K6"/>
    <mergeCell ref="B519:K519"/>
    <mergeCell ref="A1:K1"/>
    <mergeCell ref="A2:K2"/>
    <mergeCell ref="A3:K3"/>
    <mergeCell ref="A4:K4"/>
    <mergeCell ref="A5:K5"/>
    <mergeCell ref="B100:K100"/>
    <mergeCell ref="A7:K7"/>
    <mergeCell ref="B8:H8"/>
    <mergeCell ref="B9:K9"/>
    <mergeCell ref="B18:K18"/>
    <mergeCell ref="B27:K27"/>
    <mergeCell ref="B36:H36"/>
    <mergeCell ref="B215:K215"/>
    <mergeCell ref="B37:K37"/>
    <mergeCell ref="B50:K50"/>
    <mergeCell ref="B63:K63"/>
    <mergeCell ref="B76:K76"/>
    <mergeCell ref="B88:K88"/>
    <mergeCell ref="B167:K167"/>
    <mergeCell ref="B179:H179"/>
    <mergeCell ref="B180:K180"/>
    <mergeCell ref="B191:K191"/>
    <mergeCell ref="B202:K202"/>
    <mergeCell ref="B112:K112"/>
    <mergeCell ref="B123:K123"/>
    <mergeCell ref="B133:K133"/>
    <mergeCell ref="B145:K145"/>
    <mergeCell ref="B155:K155"/>
    <mergeCell ref="B529:K529"/>
    <mergeCell ref="B509:K509"/>
    <mergeCell ref="B539:K539"/>
    <mergeCell ref="B296:K296"/>
    <mergeCell ref="B228:K228"/>
    <mergeCell ref="B240:K240"/>
    <mergeCell ref="B250:K250"/>
    <mergeCell ref="B261:K261"/>
    <mergeCell ref="B272:K272"/>
    <mergeCell ref="B295:H295"/>
    <mergeCell ref="B285:K285"/>
    <mergeCell ref="B613:K613"/>
    <mergeCell ref="B592:H592"/>
    <mergeCell ref="B593:K593"/>
    <mergeCell ref="B603:K603"/>
    <mergeCell ref="B310:H310"/>
    <mergeCell ref="B311:K311"/>
    <mergeCell ref="B323:K323"/>
    <mergeCell ref="A324:D324"/>
    <mergeCell ref="B392:K392"/>
    <mergeCell ref="B492:K492"/>
    <mergeCell ref="B561:H561"/>
    <mergeCell ref="B562:K562"/>
    <mergeCell ref="B572:K572"/>
    <mergeCell ref="B582:K582"/>
    <mergeCell ref="B549:H549"/>
    <mergeCell ref="B550:K550"/>
    <mergeCell ref="B623:K623"/>
    <mergeCell ref="B633:K633"/>
    <mergeCell ref="B735:K735"/>
    <mergeCell ref="B745:K745"/>
    <mergeCell ref="B684:K684"/>
    <mergeCell ref="B694:H694"/>
    <mergeCell ref="B695:K695"/>
    <mergeCell ref="B705:K705"/>
    <mergeCell ref="B715:K715"/>
    <mergeCell ref="B725:K725"/>
    <mergeCell ref="B653:H653"/>
    <mergeCell ref="B654:K654"/>
    <mergeCell ref="B664:K664"/>
    <mergeCell ref="B674:K674"/>
    <mergeCell ref="B643:K643"/>
  </mergeCells>
  <pageMargins left="0.51181102362204722" right="0.51181102362204722" top="0.78740157480314965" bottom="0.78740157480314965" header="0.31496062992125984" footer="0.31496062992125984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view="pageBreakPreview" topLeftCell="A31" zoomScale="70" zoomScaleNormal="70" zoomScaleSheetLayoutView="70" workbookViewId="0">
      <selection activeCell="L65" sqref="L65"/>
    </sheetView>
  </sheetViews>
  <sheetFormatPr defaultRowHeight="13.2"/>
  <cols>
    <col min="1" max="1" width="8.88671875" style="321"/>
    <col min="2" max="2" width="72.33203125" style="321" bestFit="1" customWidth="1"/>
    <col min="3" max="3" width="8.88671875" style="321"/>
    <col min="4" max="4" width="11.44140625" style="321" customWidth="1"/>
    <col min="5" max="5" width="12" style="321" customWidth="1"/>
    <col min="6" max="6" width="11.6640625" style="321" customWidth="1"/>
    <col min="7" max="7" width="11.77734375" style="321" bestFit="1" customWidth="1"/>
    <col min="8" max="8" width="17.33203125" style="321" customWidth="1"/>
    <col min="9" max="10" width="17.44140625" style="321" bestFit="1" customWidth="1"/>
    <col min="11" max="11" width="16" style="321" bestFit="1" customWidth="1"/>
    <col min="12" max="12" width="10.33203125" style="321" customWidth="1"/>
    <col min="13" max="13" width="13.44140625" style="321" customWidth="1"/>
    <col min="14" max="14" width="16" style="118" customWidth="1"/>
    <col min="15" max="15" width="11.44140625" style="321" customWidth="1"/>
    <col min="16" max="16" width="13.44140625" style="321" customWidth="1"/>
    <col min="17" max="17" width="13.33203125" customWidth="1"/>
    <col min="18" max="18" width="17" customWidth="1"/>
  </cols>
  <sheetData>
    <row r="1" spans="1:17">
      <c r="A1" s="752" t="s">
        <v>441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53" t="s">
        <v>449</v>
      </c>
      <c r="G6" s="719"/>
      <c r="H6" s="719"/>
      <c r="I6" s="720"/>
      <c r="J6" s="706"/>
      <c r="K6" s="672"/>
      <c r="L6" s="673"/>
      <c r="M6" s="721">
        <f>J114</f>
        <v>782126.7294999999</v>
      </c>
      <c r="N6" s="722"/>
      <c r="O6" s="723">
        <f>O114</f>
        <v>66400.355720000007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329"/>
      <c r="P7" s="497">
        <v>66400.350000000006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330" t="s">
        <v>22</v>
      </c>
      <c r="M10" s="330" t="s">
        <v>23</v>
      </c>
      <c r="N10" s="367" t="s">
        <v>21</v>
      </c>
      <c r="O10" s="330" t="s">
        <v>22</v>
      </c>
      <c r="P10" s="498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331"/>
      <c r="M11" s="331"/>
      <c r="N11" s="368">
        <f>SUM(N12:N14)</f>
        <v>28347.568200000002</v>
      </c>
      <c r="O11" s="334">
        <f>SUM(O12:O14)</f>
        <v>0</v>
      </c>
      <c r="P11" s="499">
        <f>SUM(P12:P14)</f>
        <v>28347.568200000002</v>
      </c>
      <c r="Q11" s="145">
        <f>SUM(Q12:Q14)</f>
        <v>0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07'!M12</f>
        <v>8</v>
      </c>
      <c r="L12" s="320">
        <v>0</v>
      </c>
      <c r="M12" s="319">
        <f>L12+K12</f>
        <v>8</v>
      </c>
      <c r="N12" s="264">
        <f>'BM 07'!P12</f>
        <v>2454.2399999999998</v>
      </c>
      <c r="O12" s="319">
        <f>L12*F12</f>
        <v>0</v>
      </c>
      <c r="P12" s="500">
        <f>O12+N12</f>
        <v>2454.2399999999998</v>
      </c>
      <c r="Q12" s="149">
        <f>J12-P12</f>
        <v>0</v>
      </c>
    </row>
    <row r="13" spans="1:17" ht="39.75" customHeight="1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07'!M13</f>
        <v>497.81</v>
      </c>
      <c r="L13" s="320">
        <v>0</v>
      </c>
      <c r="M13" s="319">
        <f t="shared" ref="M13:M58" si="3">L13+K13</f>
        <v>497.81</v>
      </c>
      <c r="N13" s="264">
        <f>'BM 07'!P13</f>
        <v>25657.127400000001</v>
      </c>
      <c r="O13" s="319">
        <f>L13*F13</f>
        <v>0</v>
      </c>
      <c r="P13" s="500">
        <f>O13+N13</f>
        <v>25657.127400000001</v>
      </c>
      <c r="Q13" s="149">
        <f>J13-P13</f>
        <v>0</v>
      </c>
    </row>
    <row r="14" spans="1:17" ht="41.25" customHeight="1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07'!M14</f>
        <v>715.75999999999988</v>
      </c>
      <c r="L14" s="332">
        <v>0</v>
      </c>
      <c r="M14" s="319">
        <f t="shared" si="3"/>
        <v>715.75999999999988</v>
      </c>
      <c r="N14" s="264">
        <f>'BM 07'!P14</f>
        <v>236.20079999999996</v>
      </c>
      <c r="O14" s="335">
        <f>L14*F14</f>
        <v>0</v>
      </c>
      <c r="P14" s="501">
        <f>M14*F14</f>
        <v>236.20079999999996</v>
      </c>
      <c r="Q14" s="154">
        <f>J14-P14</f>
        <v>0</v>
      </c>
    </row>
    <row r="15" spans="1:17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319"/>
      <c r="M15" s="328"/>
      <c r="N15" s="143">
        <f>SUM(N16:N27)</f>
        <v>97333.588124999995</v>
      </c>
      <c r="O15" s="328">
        <f>SUM(O16:O27)</f>
        <v>0</v>
      </c>
      <c r="P15" s="328">
        <f>SUM(P16:P27)</f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4">TRUNC(E16*1.2522,2)</f>
        <v>72.06</v>
      </c>
      <c r="G16" s="127" t="s">
        <v>40</v>
      </c>
      <c r="H16" s="127" t="s">
        <v>34</v>
      </c>
      <c r="I16" s="147">
        <f t="shared" ref="I16:I27" si="5">E16*D16</f>
        <v>1727.0754999999999</v>
      </c>
      <c r="J16" s="148">
        <f t="shared" ref="J16:J25" si="6">D16*F16</f>
        <v>2162.5206000000003</v>
      </c>
      <c r="K16" s="319">
        <f>'BM 07'!M16</f>
        <v>7.6462500000000002</v>
      </c>
      <c r="L16" s="320">
        <v>0</v>
      </c>
      <c r="M16" s="319">
        <f t="shared" si="3"/>
        <v>7.6462500000000002</v>
      </c>
      <c r="N16" s="264">
        <f>'BM 07'!P16</f>
        <v>550.98877500000003</v>
      </c>
      <c r="O16" s="319">
        <f>L16*F16</f>
        <v>0</v>
      </c>
      <c r="P16" s="500">
        <f t="shared" ref="P16:P39" si="7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4"/>
        <v>5.32</v>
      </c>
      <c r="G17" s="127" t="s">
        <v>44</v>
      </c>
      <c r="H17" s="127" t="s">
        <v>34</v>
      </c>
      <c r="I17" s="147">
        <f t="shared" si="5"/>
        <v>206.63499999999999</v>
      </c>
      <c r="J17" s="148">
        <f t="shared" si="6"/>
        <v>258.65839999999997</v>
      </c>
      <c r="K17" s="319">
        <f>'BM 07'!M17</f>
        <v>30.585000000000001</v>
      </c>
      <c r="L17" s="320">
        <v>0</v>
      </c>
      <c r="M17" s="319">
        <f t="shared" si="3"/>
        <v>30.585000000000001</v>
      </c>
      <c r="N17" s="264">
        <f>'BM 07'!P17</f>
        <v>162.71220000000002</v>
      </c>
      <c r="O17" s="319">
        <f t="shared" ref="O17:O37" si="8">L17*F17</f>
        <v>0</v>
      </c>
      <c r="P17" s="500">
        <f t="shared" si="7"/>
        <v>162.71220000000002</v>
      </c>
      <c r="Q17" s="149">
        <f t="shared" ref="Q17:Q27" si="9">J17-P17</f>
        <v>95.946199999999948</v>
      </c>
    </row>
    <row r="18" spans="1:17" ht="26.4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4"/>
        <v>26.13</v>
      </c>
      <c r="G18" s="127" t="s">
        <v>47</v>
      </c>
      <c r="H18" s="127" t="s">
        <v>34</v>
      </c>
      <c r="I18" s="147">
        <f t="shared" si="5"/>
        <v>1014.6994</v>
      </c>
      <c r="J18" s="148">
        <f t="shared" si="6"/>
        <v>1270.4405999999999</v>
      </c>
      <c r="K18" s="319">
        <f>'BM 07'!M18</f>
        <v>30.585000000000001</v>
      </c>
      <c r="L18" s="320">
        <v>0</v>
      </c>
      <c r="M18" s="319">
        <f t="shared" si="3"/>
        <v>30.585000000000001</v>
      </c>
      <c r="N18" s="264">
        <f>'BM 07'!P18</f>
        <v>799.18605000000002</v>
      </c>
      <c r="O18" s="319">
        <f t="shared" si="8"/>
        <v>0</v>
      </c>
      <c r="P18" s="500">
        <f t="shared" si="7"/>
        <v>799.18605000000002</v>
      </c>
      <c r="Q18" s="149">
        <f t="shared" si="9"/>
        <v>471.25454999999988</v>
      </c>
    </row>
    <row r="19" spans="1:17" ht="26.4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4"/>
        <v>79.62</v>
      </c>
      <c r="G19" s="127" t="s">
        <v>50</v>
      </c>
      <c r="H19" s="127" t="s">
        <v>34</v>
      </c>
      <c r="I19" s="147">
        <f t="shared" si="5"/>
        <v>17524.768100000001</v>
      </c>
      <c r="J19" s="148">
        <f t="shared" si="6"/>
        <v>21942.4758</v>
      </c>
      <c r="K19" s="319">
        <f>'BM 07'!M19</f>
        <v>275.58999999999997</v>
      </c>
      <c r="L19" s="320">
        <v>0</v>
      </c>
      <c r="M19" s="319">
        <f t="shared" si="3"/>
        <v>275.58999999999997</v>
      </c>
      <c r="N19" s="264">
        <f>'BM 07'!P19</f>
        <v>21942.4758</v>
      </c>
      <c r="O19" s="319">
        <f t="shared" si="8"/>
        <v>0</v>
      </c>
      <c r="P19" s="500">
        <f t="shared" si="7"/>
        <v>21942.4758</v>
      </c>
      <c r="Q19" s="149">
        <f t="shared" si="9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4"/>
        <v>19</v>
      </c>
      <c r="G20" s="127" t="s">
        <v>54</v>
      </c>
      <c r="H20" s="127" t="s">
        <v>34</v>
      </c>
      <c r="I20" s="147">
        <f t="shared" si="5"/>
        <v>4206.3780000000006</v>
      </c>
      <c r="J20" s="148">
        <f t="shared" si="6"/>
        <v>5264.9000000000005</v>
      </c>
      <c r="K20" s="319">
        <f>'BM 07'!M20</f>
        <v>277.09999999999997</v>
      </c>
      <c r="L20" s="320">
        <v>0</v>
      </c>
      <c r="M20" s="319">
        <f t="shared" si="3"/>
        <v>277.09999999999997</v>
      </c>
      <c r="N20" s="264">
        <f>'BM 07'!P20</f>
        <v>5264.9</v>
      </c>
      <c r="O20" s="319">
        <f t="shared" si="8"/>
        <v>0</v>
      </c>
      <c r="P20" s="500">
        <f t="shared" si="7"/>
        <v>5264.9</v>
      </c>
      <c r="Q20" s="149">
        <f t="shared" si="9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4"/>
        <v>16.75</v>
      </c>
      <c r="G21" s="127" t="s">
        <v>57</v>
      </c>
      <c r="H21" s="127" t="s">
        <v>34</v>
      </c>
      <c r="I21" s="147">
        <f t="shared" si="5"/>
        <v>6834.5040000000008</v>
      </c>
      <c r="J21" s="148">
        <f t="shared" si="6"/>
        <v>8555.9</v>
      </c>
      <c r="K21" s="319">
        <f>'BM 07'!M21</f>
        <v>510.8</v>
      </c>
      <c r="L21" s="320">
        <v>0</v>
      </c>
      <c r="M21" s="319">
        <f t="shared" si="3"/>
        <v>510.8</v>
      </c>
      <c r="N21" s="264">
        <f>'BM 07'!P21</f>
        <v>8555.9</v>
      </c>
      <c r="O21" s="319">
        <f t="shared" si="8"/>
        <v>0</v>
      </c>
      <c r="P21" s="500">
        <f t="shared" si="7"/>
        <v>8555.9</v>
      </c>
      <c r="Q21" s="149">
        <f t="shared" si="9"/>
        <v>0</v>
      </c>
    </row>
    <row r="22" spans="1:17" ht="26.4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4"/>
        <v>14.97</v>
      </c>
      <c r="G22" s="127" t="s">
        <v>60</v>
      </c>
      <c r="H22" s="127" t="s">
        <v>34</v>
      </c>
      <c r="I22" s="147">
        <f t="shared" si="5"/>
        <v>5484.8560000000007</v>
      </c>
      <c r="J22" s="148">
        <f t="shared" si="6"/>
        <v>6865.2420000000002</v>
      </c>
      <c r="K22" s="319">
        <f>'BM 07'!M22</f>
        <v>458.6</v>
      </c>
      <c r="L22" s="320">
        <v>0</v>
      </c>
      <c r="M22" s="319">
        <f t="shared" si="3"/>
        <v>458.6</v>
      </c>
      <c r="N22" s="264">
        <f>'BM 07'!P22</f>
        <v>6865.2420000000002</v>
      </c>
      <c r="O22" s="319">
        <f t="shared" si="8"/>
        <v>0</v>
      </c>
      <c r="P22" s="500">
        <f t="shared" si="7"/>
        <v>6865.2420000000002</v>
      </c>
      <c r="Q22" s="149">
        <f t="shared" si="9"/>
        <v>0</v>
      </c>
    </row>
    <row r="23" spans="1:17" ht="26.4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4"/>
        <v>12.65</v>
      </c>
      <c r="G23" s="127" t="s">
        <v>63</v>
      </c>
      <c r="H23" s="127" t="s">
        <v>34</v>
      </c>
      <c r="I23" s="147">
        <f t="shared" si="5"/>
        <v>1336.5419999999999</v>
      </c>
      <c r="J23" s="148">
        <f t="shared" si="6"/>
        <v>1672.33</v>
      </c>
      <c r="K23" s="319">
        <f>'BM 07'!M23</f>
        <v>132.19999999999999</v>
      </c>
      <c r="L23" s="320">
        <v>0</v>
      </c>
      <c r="M23" s="319">
        <f t="shared" si="3"/>
        <v>132.19999999999999</v>
      </c>
      <c r="N23" s="264">
        <f>'BM 07'!P23</f>
        <v>1672.33</v>
      </c>
      <c r="O23" s="319">
        <f t="shared" si="8"/>
        <v>0</v>
      </c>
      <c r="P23" s="500">
        <f t="shared" si="7"/>
        <v>1672.33</v>
      </c>
      <c r="Q23" s="149">
        <f t="shared" si="9"/>
        <v>0</v>
      </c>
    </row>
    <row r="24" spans="1:17" ht="39.6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4"/>
        <v>580.14</v>
      </c>
      <c r="G24" s="127" t="s">
        <v>66</v>
      </c>
      <c r="H24" s="127" t="s">
        <v>34</v>
      </c>
      <c r="I24" s="147">
        <f t="shared" si="5"/>
        <v>10021.179</v>
      </c>
      <c r="J24" s="148">
        <f t="shared" si="6"/>
        <v>12548.428199999998</v>
      </c>
      <c r="K24" s="319">
        <f>'BM 07'!M24</f>
        <v>21.630000000000003</v>
      </c>
      <c r="L24" s="320">
        <v>0</v>
      </c>
      <c r="M24" s="319">
        <f t="shared" si="3"/>
        <v>21.630000000000003</v>
      </c>
      <c r="N24" s="264">
        <f>'BM 07'!P24</f>
        <v>12548.4282</v>
      </c>
      <c r="O24" s="319">
        <f t="shared" si="8"/>
        <v>0</v>
      </c>
      <c r="P24" s="500">
        <f t="shared" si="7"/>
        <v>12548.4282</v>
      </c>
      <c r="Q24" s="149">
        <f t="shared" si="9"/>
        <v>0</v>
      </c>
    </row>
    <row r="25" spans="1:17" ht="26.4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4"/>
        <v>26.98</v>
      </c>
      <c r="G25" s="127" t="s">
        <v>69</v>
      </c>
      <c r="H25" s="127" t="s">
        <v>34</v>
      </c>
      <c r="I25" s="147">
        <f t="shared" si="5"/>
        <v>2864.2105000000001</v>
      </c>
      <c r="J25" s="148">
        <f t="shared" si="6"/>
        <v>3585.9117999999999</v>
      </c>
      <c r="K25" s="319">
        <f>'BM 07'!M25</f>
        <v>132.91</v>
      </c>
      <c r="L25" s="320">
        <v>0</v>
      </c>
      <c r="M25" s="319">
        <f t="shared" si="3"/>
        <v>132.91</v>
      </c>
      <c r="N25" s="264">
        <f>'BM 07'!P25</f>
        <v>3585.9117999999999</v>
      </c>
      <c r="O25" s="319">
        <f t="shared" si="8"/>
        <v>0</v>
      </c>
      <c r="P25" s="500">
        <f t="shared" si="7"/>
        <v>3585.9117999999999</v>
      </c>
      <c r="Q25" s="149">
        <f t="shared" si="9"/>
        <v>0</v>
      </c>
    </row>
    <row r="26" spans="1:17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5"/>
        <v>22164.948840000001</v>
      </c>
      <c r="J26" s="153">
        <f>ROUND(F26*D26,2)</f>
        <v>28229.27</v>
      </c>
      <c r="K26" s="319">
        <f>'BM 07'!M26</f>
        <v>272.07</v>
      </c>
      <c r="L26" s="332">
        <v>0</v>
      </c>
      <c r="M26" s="319">
        <f t="shared" si="3"/>
        <v>272.07</v>
      </c>
      <c r="N26" s="264">
        <f>'BM 07'!P26</f>
        <v>26355.420900000001</v>
      </c>
      <c r="O26" s="335">
        <v>0</v>
      </c>
      <c r="P26" s="501">
        <f t="shared" si="7"/>
        <v>26355.420900000001</v>
      </c>
      <c r="Q26" s="154">
        <f t="shared" si="9"/>
        <v>1873.8490999999995</v>
      </c>
    </row>
    <row r="27" spans="1:17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5"/>
        <v>7882.7705000000005</v>
      </c>
      <c r="J27" s="153">
        <f>D27*F27</f>
        <v>10039.3503</v>
      </c>
      <c r="K27" s="319">
        <f>'BM 07'!M27</f>
        <v>86.52</v>
      </c>
      <c r="L27" s="332">
        <v>0</v>
      </c>
      <c r="M27" s="319">
        <f t="shared" si="3"/>
        <v>86.52</v>
      </c>
      <c r="N27" s="264">
        <f>'BM 07'!P27</f>
        <v>9030.0923999999995</v>
      </c>
      <c r="O27" s="335">
        <f t="shared" si="8"/>
        <v>0</v>
      </c>
      <c r="P27" s="501">
        <f t="shared" si="7"/>
        <v>9030.0923999999995</v>
      </c>
      <c r="Q27" s="154">
        <f t="shared" si="9"/>
        <v>1009.2579000000005</v>
      </c>
    </row>
    <row r="28" spans="1:17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SUM(I29:I39)</f>
        <v>81248.569700000007</v>
      </c>
      <c r="J28" s="158">
        <f>SUM(J29:J39)</f>
        <v>101776.82369999999</v>
      </c>
      <c r="K28" s="319"/>
      <c r="L28" s="319"/>
      <c r="M28" s="328"/>
      <c r="N28" s="143">
        <f>SUM(N29:N39)</f>
        <v>97255.506647000002</v>
      </c>
      <c r="O28" s="328">
        <f>SUM(O29:O39)</f>
        <v>0</v>
      </c>
      <c r="P28" s="328">
        <f>SUM(P29:P39)</f>
        <v>97255.506647000002</v>
      </c>
      <c r="Q28" s="160">
        <f>SUM(Q29:Q39)</f>
        <v>4521.3170529999916</v>
      </c>
    </row>
    <row r="29" spans="1:17" ht="39.6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0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07'!M29</f>
        <v>200.52</v>
      </c>
      <c r="L29" s="320">
        <f>'Memória 03'!J188</f>
        <v>0</v>
      </c>
      <c r="M29" s="319">
        <f t="shared" si="3"/>
        <v>200.52</v>
      </c>
      <c r="N29" s="264">
        <f>'BM 07'!P29</f>
        <v>9967.8492000000006</v>
      </c>
      <c r="O29" s="319">
        <f t="shared" si="8"/>
        <v>0</v>
      </c>
      <c r="P29" s="500">
        <f t="shared" si="7"/>
        <v>9967.8492000000006</v>
      </c>
      <c r="Q29" s="149">
        <f t="shared" ref="Q29:Q66" si="11">J29-P29</f>
        <v>0</v>
      </c>
    </row>
    <row r="30" spans="1:17" ht="39.6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0"/>
        <v>15.23</v>
      </c>
      <c r="G30" s="127" t="s">
        <v>77</v>
      </c>
      <c r="H30" s="127" t="s">
        <v>34</v>
      </c>
      <c r="I30" s="147">
        <f t="shared" ref="I30:I39" si="12">E30*D30</f>
        <v>1315.577</v>
      </c>
      <c r="J30" s="148">
        <f t="shared" ref="J30:J39" si="13">F30*D30</f>
        <v>1646.3630000000001</v>
      </c>
      <c r="K30" s="319">
        <f>'BM 07'!M30</f>
        <v>108.1</v>
      </c>
      <c r="L30" s="320">
        <f>'Memória 03'!J199</f>
        <v>0</v>
      </c>
      <c r="M30" s="319">
        <f t="shared" si="3"/>
        <v>108.1</v>
      </c>
      <c r="N30" s="264">
        <f>'BM 07'!P30</f>
        <v>1646.3630000000001</v>
      </c>
      <c r="O30" s="319">
        <f t="shared" si="8"/>
        <v>0</v>
      </c>
      <c r="P30" s="500">
        <f t="shared" si="7"/>
        <v>1646.3630000000001</v>
      </c>
      <c r="Q30" s="149">
        <f t="shared" si="11"/>
        <v>0</v>
      </c>
    </row>
    <row r="31" spans="1:17" ht="39.6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0"/>
        <v>16.420000000000002</v>
      </c>
      <c r="G31" s="127" t="s">
        <v>80</v>
      </c>
      <c r="H31" s="127" t="s">
        <v>34</v>
      </c>
      <c r="I31" s="147">
        <f t="shared" si="12"/>
        <v>4138.0479999999998</v>
      </c>
      <c r="J31" s="148">
        <f t="shared" si="13"/>
        <v>5178.8680000000004</v>
      </c>
      <c r="K31" s="319">
        <f>'BM 07'!M31</f>
        <v>286.3</v>
      </c>
      <c r="L31" s="320">
        <f>'Memória 03'!J211</f>
        <v>0</v>
      </c>
      <c r="M31" s="319">
        <f t="shared" si="3"/>
        <v>286.3</v>
      </c>
      <c r="N31" s="264">
        <f>'BM 07'!P31</f>
        <v>4701.0460000000003</v>
      </c>
      <c r="O31" s="319">
        <f t="shared" si="8"/>
        <v>0</v>
      </c>
      <c r="P31" s="500">
        <f t="shared" si="7"/>
        <v>4701.0460000000003</v>
      </c>
      <c r="Q31" s="149">
        <f t="shared" si="11"/>
        <v>477.82200000000012</v>
      </c>
    </row>
    <row r="32" spans="1:17" ht="39.6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0"/>
        <v>14.9</v>
      </c>
      <c r="G32" s="127" t="s">
        <v>83</v>
      </c>
      <c r="H32" s="127" t="s">
        <v>34</v>
      </c>
      <c r="I32" s="147">
        <f t="shared" si="12"/>
        <v>5951.1900000000005</v>
      </c>
      <c r="J32" s="148">
        <f t="shared" si="13"/>
        <v>7451.4900000000007</v>
      </c>
      <c r="K32" s="319">
        <f>'BM 07'!M32</f>
        <v>442</v>
      </c>
      <c r="L32" s="320">
        <f>'Memória 03'!J224</f>
        <v>0</v>
      </c>
      <c r="M32" s="319">
        <f t="shared" si="3"/>
        <v>442</v>
      </c>
      <c r="N32" s="264">
        <f>'BM 07'!P32</f>
        <v>6585.8</v>
      </c>
      <c r="O32" s="319">
        <f t="shared" si="8"/>
        <v>0</v>
      </c>
      <c r="P32" s="500">
        <f t="shared" si="7"/>
        <v>6585.8</v>
      </c>
      <c r="Q32" s="149">
        <f t="shared" si="11"/>
        <v>865.69000000000051</v>
      </c>
    </row>
    <row r="33" spans="1:18" ht="39.6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0"/>
        <v>12.52</v>
      </c>
      <c r="G33" s="127" t="s">
        <v>86</v>
      </c>
      <c r="H33" s="127" t="s">
        <v>34</v>
      </c>
      <c r="I33" s="147">
        <f t="shared" si="12"/>
        <v>7101</v>
      </c>
      <c r="J33" s="148">
        <f t="shared" si="13"/>
        <v>8890.4519999999993</v>
      </c>
      <c r="K33" s="319">
        <f>'BM 07'!M33</f>
        <v>710.1</v>
      </c>
      <c r="L33" s="320">
        <f>'Memória 03'!J236</f>
        <v>0</v>
      </c>
      <c r="M33" s="319">
        <f t="shared" si="3"/>
        <v>710.1</v>
      </c>
      <c r="N33" s="264">
        <f>'BM 07'!P33</f>
        <v>8890.4519999999993</v>
      </c>
      <c r="O33" s="319">
        <f t="shared" si="8"/>
        <v>0</v>
      </c>
      <c r="P33" s="500">
        <f t="shared" si="7"/>
        <v>8890.4519999999993</v>
      </c>
      <c r="Q33" s="149">
        <f t="shared" si="11"/>
        <v>0</v>
      </c>
    </row>
    <row r="34" spans="1:18" ht="39.6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0"/>
        <v>46.59</v>
      </c>
      <c r="G34" s="127" t="s">
        <v>89</v>
      </c>
      <c r="H34" s="127" t="s">
        <v>34</v>
      </c>
      <c r="I34" s="147">
        <f t="shared" si="12"/>
        <v>4537.7595000000001</v>
      </c>
      <c r="J34" s="148">
        <f t="shared" si="13"/>
        <v>5681.6505000000006</v>
      </c>
      <c r="K34" s="319">
        <f>'BM 07'!M34</f>
        <v>100.17</v>
      </c>
      <c r="L34" s="320">
        <f>'Memória 03'!J246</f>
        <v>0</v>
      </c>
      <c r="M34" s="319">
        <f t="shared" si="3"/>
        <v>100.17</v>
      </c>
      <c r="N34" s="264">
        <f>'BM 07'!P34</f>
        <v>4666.9203000000007</v>
      </c>
      <c r="O34" s="319">
        <f t="shared" si="8"/>
        <v>0</v>
      </c>
      <c r="P34" s="500">
        <f t="shared" si="7"/>
        <v>4666.9203000000007</v>
      </c>
      <c r="Q34" s="149">
        <f t="shared" si="11"/>
        <v>1014.7302</v>
      </c>
    </row>
    <row r="35" spans="1:18" ht="51.75" customHeight="1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0"/>
        <v>15.13</v>
      </c>
      <c r="G35" s="127" t="s">
        <v>92</v>
      </c>
      <c r="H35" s="127" t="s">
        <v>34</v>
      </c>
      <c r="I35" s="147">
        <f t="shared" si="12"/>
        <v>12858.923999999999</v>
      </c>
      <c r="J35" s="148">
        <f t="shared" si="13"/>
        <v>16092.268</v>
      </c>
      <c r="K35" s="319">
        <f>'BM 07'!M35</f>
        <v>1063.5999999999999</v>
      </c>
      <c r="L35" s="320">
        <v>0</v>
      </c>
      <c r="M35" s="319">
        <f t="shared" si="3"/>
        <v>1063.5999999999999</v>
      </c>
      <c r="N35" s="264">
        <f>'BM 07'!P35</f>
        <v>16092.268</v>
      </c>
      <c r="O35" s="319">
        <f t="shared" si="8"/>
        <v>0</v>
      </c>
      <c r="P35" s="500">
        <f t="shared" si="7"/>
        <v>16092.268</v>
      </c>
      <c r="Q35" s="149">
        <f t="shared" si="11"/>
        <v>0</v>
      </c>
    </row>
    <row r="36" spans="1:18" ht="26.4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0"/>
        <v>28.56</v>
      </c>
      <c r="G36" s="127" t="s">
        <v>95</v>
      </c>
      <c r="H36" s="127" t="s">
        <v>34</v>
      </c>
      <c r="I36" s="147">
        <f t="shared" si="12"/>
        <v>8438.7875999999997</v>
      </c>
      <c r="J36" s="148">
        <f t="shared" si="13"/>
        <v>10566.057599999998</v>
      </c>
      <c r="K36" s="319">
        <f>'BM 07'!M36</f>
        <v>369.96185000000003</v>
      </c>
      <c r="L36" s="320">
        <v>0</v>
      </c>
      <c r="M36" s="319">
        <f t="shared" si="3"/>
        <v>369.96185000000003</v>
      </c>
      <c r="N36" s="264">
        <f>'BM 07'!P36</f>
        <v>10566.110436000001</v>
      </c>
      <c r="O36" s="319">
        <f t="shared" si="8"/>
        <v>0</v>
      </c>
      <c r="P36" s="500">
        <f t="shared" si="7"/>
        <v>10566.110436000001</v>
      </c>
      <c r="Q36" s="149">
        <f t="shared" si="11"/>
        <v>-5.2836000002571382E-2</v>
      </c>
    </row>
    <row r="37" spans="1:18" ht="39.6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0"/>
        <v>501.85</v>
      </c>
      <c r="G37" s="127" t="s">
        <v>98</v>
      </c>
      <c r="H37" s="127" t="s">
        <v>34</v>
      </c>
      <c r="I37" s="147">
        <f t="shared" si="12"/>
        <v>24631.9388</v>
      </c>
      <c r="J37" s="148">
        <f t="shared" si="13"/>
        <v>30843.701000000001</v>
      </c>
      <c r="K37" s="319">
        <f>'BM 07'!M37</f>
        <v>61.471999998999998</v>
      </c>
      <c r="L37" s="320">
        <v>0</v>
      </c>
      <c r="M37" s="319">
        <f t="shared" si="3"/>
        <v>61.471999998999998</v>
      </c>
      <c r="N37" s="264">
        <f>'BM 07'!P37</f>
        <v>30849.753311000008</v>
      </c>
      <c r="O37" s="319">
        <f t="shared" si="8"/>
        <v>0</v>
      </c>
      <c r="P37" s="500">
        <f t="shared" si="7"/>
        <v>30849.753311000008</v>
      </c>
      <c r="Q37" s="149">
        <f t="shared" si="11"/>
        <v>-6.0523110000067391</v>
      </c>
    </row>
    <row r="38" spans="1:18" s="261" customFormat="1" ht="39.6">
      <c r="A38" s="125" t="s">
        <v>358</v>
      </c>
      <c r="B38" s="293" t="s">
        <v>359</v>
      </c>
      <c r="C38" s="294" t="s">
        <v>43</v>
      </c>
      <c r="D38" s="295">
        <v>13</v>
      </c>
      <c r="E38" s="296">
        <v>133.26</v>
      </c>
      <c r="F38" s="296">
        <f t="shared" si="10"/>
        <v>166.86</v>
      </c>
      <c r="G38" s="294" t="s">
        <v>98</v>
      </c>
      <c r="H38" s="294" t="s">
        <v>34</v>
      </c>
      <c r="I38" s="297">
        <f t="shared" si="12"/>
        <v>1732.3799999999999</v>
      </c>
      <c r="J38" s="298">
        <f t="shared" si="13"/>
        <v>2169.1800000000003</v>
      </c>
      <c r="K38" s="319">
        <f>'BM 07'!M38</f>
        <v>0</v>
      </c>
      <c r="L38" s="333">
        <v>0</v>
      </c>
      <c r="M38" s="319">
        <f t="shared" si="3"/>
        <v>0</v>
      </c>
      <c r="N38" s="264">
        <f>'BM 07'!P38</f>
        <v>0</v>
      </c>
      <c r="O38" s="336">
        <v>0</v>
      </c>
      <c r="P38" s="502">
        <f t="shared" si="7"/>
        <v>0</v>
      </c>
      <c r="Q38" s="299">
        <f t="shared" si="11"/>
        <v>2169.1800000000003</v>
      </c>
    </row>
    <row r="39" spans="1:18" s="305" customFormat="1" ht="39.6">
      <c r="A39" s="125" t="s">
        <v>430</v>
      </c>
      <c r="B39" s="293" t="s">
        <v>431</v>
      </c>
      <c r="C39" s="294" t="s">
        <v>43</v>
      </c>
      <c r="D39" s="295">
        <v>369.96</v>
      </c>
      <c r="E39" s="296">
        <v>6.98</v>
      </c>
      <c r="F39" s="296">
        <v>8.89</v>
      </c>
      <c r="G39" s="294" t="s">
        <v>98</v>
      </c>
      <c r="H39" s="294" t="s">
        <v>34</v>
      </c>
      <c r="I39" s="297">
        <f t="shared" si="12"/>
        <v>2582.3208</v>
      </c>
      <c r="J39" s="298">
        <f t="shared" si="13"/>
        <v>3288.9443999999999</v>
      </c>
      <c r="K39" s="319">
        <f>'BM 07'!M39</f>
        <v>369.96</v>
      </c>
      <c r="L39" s="333">
        <v>0</v>
      </c>
      <c r="M39" s="319">
        <f t="shared" si="3"/>
        <v>369.96</v>
      </c>
      <c r="N39" s="264">
        <f>'BM 07'!P39</f>
        <v>3288.9443999999999</v>
      </c>
      <c r="O39" s="336">
        <f t="shared" ref="O39:O41" si="14">L39*F39</f>
        <v>0</v>
      </c>
      <c r="P39" s="502">
        <f t="shared" si="7"/>
        <v>3288.9443999999999</v>
      </c>
      <c r="Q39" s="302">
        <f t="shared" si="11"/>
        <v>0</v>
      </c>
    </row>
    <row r="40" spans="1:18">
      <c r="A40" s="133" t="s">
        <v>99</v>
      </c>
      <c r="B40" s="683" t="s">
        <v>100</v>
      </c>
      <c r="C40" s="684"/>
      <c r="D40" s="684"/>
      <c r="E40" s="684"/>
      <c r="F40" s="684"/>
      <c r="G40" s="685"/>
      <c r="H40" s="134"/>
      <c r="I40" s="157">
        <f>SUM(I41:I41)</f>
        <v>58382.1</v>
      </c>
      <c r="J40" s="158">
        <f>SUM(J41:J41)</f>
        <v>73102.729500000001</v>
      </c>
      <c r="K40" s="319"/>
      <c r="L40" s="319"/>
      <c r="M40" s="328"/>
      <c r="N40" s="143">
        <f>SUM(N41:N41)</f>
        <v>55325.030599999998</v>
      </c>
      <c r="O40" s="328">
        <f>SUM(O41:O41)</f>
        <v>0</v>
      </c>
      <c r="P40" s="328">
        <f>SUM(P41:P41)</f>
        <v>55325.030599999998</v>
      </c>
      <c r="Q40" s="160">
        <f>SUM(Q41:Q41)</f>
        <v>17777.698900000003</v>
      </c>
    </row>
    <row r="41" spans="1:18" s="261" customFormat="1" ht="39" customHeight="1">
      <c r="A41" s="125" t="s">
        <v>101</v>
      </c>
      <c r="B41" s="293" t="s">
        <v>102</v>
      </c>
      <c r="C41" s="294" t="s">
        <v>43</v>
      </c>
      <c r="D41" s="294">
        <f>745.31+88.72</f>
        <v>834.03</v>
      </c>
      <c r="E41" s="296">
        <v>70</v>
      </c>
      <c r="F41" s="296">
        <f t="shared" ref="F41" si="15">TRUNC(E41*1.2522,2)</f>
        <v>87.65</v>
      </c>
      <c r="G41" s="294" t="s">
        <v>103</v>
      </c>
      <c r="H41" s="294" t="s">
        <v>34</v>
      </c>
      <c r="I41" s="297">
        <f>E41*D41</f>
        <v>58382.1</v>
      </c>
      <c r="J41" s="298">
        <f>F41*D41</f>
        <v>73102.729500000001</v>
      </c>
      <c r="K41" s="336">
        <f>'BM 07'!M41</f>
        <v>631.20399999999995</v>
      </c>
      <c r="L41" s="333">
        <v>0</v>
      </c>
      <c r="M41" s="319">
        <f t="shared" si="3"/>
        <v>631.20399999999995</v>
      </c>
      <c r="N41" s="302">
        <f>'BM 07'!P41</f>
        <v>55325.030599999998</v>
      </c>
      <c r="O41" s="336">
        <f t="shared" si="14"/>
        <v>0</v>
      </c>
      <c r="P41" s="502">
        <f>O41+N41</f>
        <v>55325.030599999998</v>
      </c>
      <c r="Q41" s="299">
        <f t="shared" si="11"/>
        <v>17777.698900000003</v>
      </c>
    </row>
    <row r="42" spans="1:18">
      <c r="A42" s="133" t="s">
        <v>104</v>
      </c>
      <c r="B42" s="683" t="s">
        <v>105</v>
      </c>
      <c r="C42" s="684"/>
      <c r="D42" s="684"/>
      <c r="E42" s="684"/>
      <c r="F42" s="684"/>
      <c r="G42" s="685"/>
      <c r="H42" s="134"/>
      <c r="I42" s="157">
        <f>SUM(I43:I58)</f>
        <v>244982.28439999997</v>
      </c>
      <c r="J42" s="158">
        <f>SUM(J43:J58)</f>
        <v>307603.97960000002</v>
      </c>
      <c r="K42" s="319"/>
      <c r="L42" s="319"/>
      <c r="M42" s="328"/>
      <c r="N42" s="143">
        <f>SUM(N43:N59)</f>
        <v>213702.18111</v>
      </c>
      <c r="O42" s="328">
        <f>SUM(O43:O58)</f>
        <v>14770.157800000004</v>
      </c>
      <c r="P42" s="328">
        <f>SUM(P43:P59)</f>
        <v>231608.97731000005</v>
      </c>
      <c r="Q42" s="160">
        <f>SUM(Q43:Q59)</f>
        <v>79131.640689999971</v>
      </c>
    </row>
    <row r="43" spans="1:18" ht="39.6">
      <c r="A43" s="125" t="s">
        <v>106</v>
      </c>
      <c r="B43" s="126" t="s">
        <v>107</v>
      </c>
      <c r="C43" s="127" t="s">
        <v>43</v>
      </c>
      <c r="D43" s="136">
        <v>1490.62</v>
      </c>
      <c r="E43" s="136">
        <v>6.14</v>
      </c>
      <c r="F43" s="136">
        <f t="shared" ref="F43:F55" si="16">TRUNC(E43*1.2522,2)</f>
        <v>7.68</v>
      </c>
      <c r="G43" s="127" t="s">
        <v>108</v>
      </c>
      <c r="H43" s="127" t="s">
        <v>34</v>
      </c>
      <c r="I43" s="147">
        <f>E43*D43</f>
        <v>9152.4067999999988</v>
      </c>
      <c r="J43" s="148">
        <f>D43*F43</f>
        <v>11447.961599999999</v>
      </c>
      <c r="K43" s="319">
        <f>'BM 07'!M43</f>
        <v>1490.62</v>
      </c>
      <c r="L43" s="320">
        <v>0</v>
      </c>
      <c r="M43" s="319">
        <f t="shared" si="3"/>
        <v>1490.62</v>
      </c>
      <c r="N43" s="264">
        <f>'BM 07'!P43</f>
        <v>11447.961599999999</v>
      </c>
      <c r="O43" s="319">
        <f>L43*F43</f>
        <v>0</v>
      </c>
      <c r="P43" s="500">
        <f>O43+N43</f>
        <v>11447.961599999999</v>
      </c>
      <c r="Q43" s="149">
        <f t="shared" si="11"/>
        <v>0</v>
      </c>
    </row>
    <row r="44" spans="1:18" s="261" customFormat="1" ht="52.8">
      <c r="A44" s="125" t="s">
        <v>109</v>
      </c>
      <c r="B44" s="293" t="s">
        <v>110</v>
      </c>
      <c r="C44" s="294" t="s">
        <v>43</v>
      </c>
      <c r="D44" s="296">
        <f>1490.62+435.04</f>
        <v>1925.6599999999999</v>
      </c>
      <c r="E44" s="296">
        <v>25.77</v>
      </c>
      <c r="F44" s="296">
        <f t="shared" si="16"/>
        <v>32.26</v>
      </c>
      <c r="G44" s="294" t="s">
        <v>111</v>
      </c>
      <c r="H44" s="294" t="s">
        <v>34</v>
      </c>
      <c r="I44" s="297">
        <f t="shared" ref="I44:I58" si="17">E44*D44</f>
        <v>49624.258199999997</v>
      </c>
      <c r="J44" s="298">
        <f t="shared" ref="J44:J58" si="18">D44*F44</f>
        <v>62121.79159999999</v>
      </c>
      <c r="K44" s="319">
        <f>'BM 07'!M44</f>
        <v>1769.4460000000004</v>
      </c>
      <c r="L44" s="333">
        <v>-565.16</v>
      </c>
      <c r="M44" s="319">
        <f t="shared" si="3"/>
        <v>1204.2860000000005</v>
      </c>
      <c r="N44" s="264">
        <f>'BM 07'!P44</f>
        <v>57082.32796000001</v>
      </c>
      <c r="O44" s="336">
        <f t="shared" ref="O44:O58" si="19">L44*F44</f>
        <v>-18232.061599999997</v>
      </c>
      <c r="P44" s="502">
        <f>O44+N44</f>
        <v>38850.266360000009</v>
      </c>
      <c r="Q44" s="299">
        <f t="shared" si="11"/>
        <v>23271.525239999981</v>
      </c>
    </row>
    <row r="45" spans="1:18" ht="26.4">
      <c r="A45" s="125" t="s">
        <v>112</v>
      </c>
      <c r="B45" s="126" t="s">
        <v>113</v>
      </c>
      <c r="C45" s="127" t="s">
        <v>43</v>
      </c>
      <c r="D45" s="136">
        <v>1385.76</v>
      </c>
      <c r="E45" s="136">
        <v>60</v>
      </c>
      <c r="F45" s="136">
        <f t="shared" si="16"/>
        <v>75.13</v>
      </c>
      <c r="G45" s="127">
        <v>4</v>
      </c>
      <c r="H45" s="127" t="s">
        <v>29</v>
      </c>
      <c r="I45" s="147">
        <f t="shared" si="17"/>
        <v>83145.600000000006</v>
      </c>
      <c r="J45" s="148">
        <f t="shared" si="18"/>
        <v>104112.1488</v>
      </c>
      <c r="K45" s="319">
        <f>'BM 07'!M45</f>
        <v>1017.0150000000001</v>
      </c>
      <c r="L45" s="320">
        <v>0</v>
      </c>
      <c r="M45" s="319">
        <f t="shared" si="3"/>
        <v>1017.0150000000001</v>
      </c>
      <c r="N45" s="264">
        <f>'BM 07'!P45</f>
        <v>76408.336949999997</v>
      </c>
      <c r="O45" s="319">
        <f t="shared" si="19"/>
        <v>0</v>
      </c>
      <c r="P45" s="500">
        <f t="shared" ref="P45:P58" si="20">O45+N45</f>
        <v>76408.336949999997</v>
      </c>
      <c r="Q45" s="149">
        <f t="shared" si="11"/>
        <v>27703.811849999998</v>
      </c>
    </row>
    <row r="46" spans="1:18" ht="52.8">
      <c r="A46" s="125" t="s">
        <v>114</v>
      </c>
      <c r="B46" s="126" t="s">
        <v>115</v>
      </c>
      <c r="C46" s="127" t="s">
        <v>43</v>
      </c>
      <c r="D46" s="136">
        <v>100.19</v>
      </c>
      <c r="E46" s="136">
        <v>40.020000000000003</v>
      </c>
      <c r="F46" s="136">
        <f t="shared" si="16"/>
        <v>50.11</v>
      </c>
      <c r="G46" s="127" t="s">
        <v>116</v>
      </c>
      <c r="H46" s="127" t="s">
        <v>34</v>
      </c>
      <c r="I46" s="147">
        <f t="shared" si="17"/>
        <v>4009.6038000000003</v>
      </c>
      <c r="J46" s="148">
        <f t="shared" si="18"/>
        <v>5020.5208999999995</v>
      </c>
      <c r="K46" s="319">
        <f>'BM 07'!M46</f>
        <v>95.81</v>
      </c>
      <c r="L46" s="320">
        <v>0</v>
      </c>
      <c r="M46" s="319">
        <f t="shared" si="3"/>
        <v>95.81</v>
      </c>
      <c r="N46" s="264">
        <f>'BM 07'!P46</f>
        <v>4801.0391</v>
      </c>
      <c r="O46" s="319">
        <f t="shared" si="19"/>
        <v>0</v>
      </c>
      <c r="P46" s="500">
        <f t="shared" si="20"/>
        <v>4801.0391</v>
      </c>
      <c r="Q46" s="149">
        <f t="shared" si="11"/>
        <v>219.48179999999957</v>
      </c>
    </row>
    <row r="47" spans="1:18" s="318" customFormat="1" ht="26.4">
      <c r="A47" s="510" t="s">
        <v>117</v>
      </c>
      <c r="B47" s="511" t="s">
        <v>118</v>
      </c>
      <c r="C47" s="512" t="s">
        <v>43</v>
      </c>
      <c r="D47" s="513">
        <v>489.33</v>
      </c>
      <c r="E47" s="513">
        <v>9.4</v>
      </c>
      <c r="F47" s="513">
        <f t="shared" si="16"/>
        <v>11.77</v>
      </c>
      <c r="G47" s="512" t="s">
        <v>119</v>
      </c>
      <c r="H47" s="512" t="s">
        <v>34</v>
      </c>
      <c r="I47" s="514">
        <f t="shared" si="17"/>
        <v>4599.7020000000002</v>
      </c>
      <c r="J47" s="515">
        <f t="shared" si="18"/>
        <v>5759.4141</v>
      </c>
      <c r="K47" s="319">
        <f>'BM 07'!M47</f>
        <v>0</v>
      </c>
      <c r="L47" s="320">
        <v>198.82</v>
      </c>
      <c r="M47" s="319">
        <f t="shared" si="3"/>
        <v>198.82</v>
      </c>
      <c r="N47" s="319">
        <f>'BM 07'!P47</f>
        <v>0</v>
      </c>
      <c r="O47" s="319">
        <f t="shared" si="19"/>
        <v>2340.1113999999998</v>
      </c>
      <c r="P47" s="500">
        <f t="shared" si="20"/>
        <v>2340.1113999999998</v>
      </c>
      <c r="Q47" s="319">
        <f t="shared" si="11"/>
        <v>3419.3027000000002</v>
      </c>
      <c r="R47" s="317"/>
    </row>
    <row r="48" spans="1:18" s="312" customFormat="1" ht="26.4">
      <c r="A48" s="510" t="s">
        <v>120</v>
      </c>
      <c r="B48" s="511" t="s">
        <v>121</v>
      </c>
      <c r="C48" s="512" t="s">
        <v>43</v>
      </c>
      <c r="D48" s="513">
        <v>574.91999999999996</v>
      </c>
      <c r="E48" s="513">
        <v>2.06</v>
      </c>
      <c r="F48" s="513">
        <f t="shared" si="16"/>
        <v>2.57</v>
      </c>
      <c r="G48" s="512" t="s">
        <v>122</v>
      </c>
      <c r="H48" s="512" t="s">
        <v>34</v>
      </c>
      <c r="I48" s="514">
        <f t="shared" si="17"/>
        <v>1184.3352</v>
      </c>
      <c r="J48" s="515">
        <f t="shared" si="18"/>
        <v>1477.5443999999998</v>
      </c>
      <c r="K48" s="319">
        <f>'BM 07'!M48</f>
        <v>0</v>
      </c>
      <c r="L48" s="320">
        <v>218.1</v>
      </c>
      <c r="M48" s="319">
        <f t="shared" si="3"/>
        <v>218.1</v>
      </c>
      <c r="N48" s="319">
        <f>'BM 07'!P48</f>
        <v>0</v>
      </c>
      <c r="O48" s="319">
        <f t="shared" si="19"/>
        <v>560.51699999999994</v>
      </c>
      <c r="P48" s="500">
        <f t="shared" si="20"/>
        <v>560.51699999999994</v>
      </c>
      <c r="Q48" s="319">
        <f t="shared" si="11"/>
        <v>917.02739999999983</v>
      </c>
      <c r="R48" s="311"/>
    </row>
    <row r="49" spans="1:18" s="318" customFormat="1" ht="26.4">
      <c r="A49" s="510" t="s">
        <v>123</v>
      </c>
      <c r="B49" s="511" t="s">
        <v>124</v>
      </c>
      <c r="C49" s="512" t="s">
        <v>43</v>
      </c>
      <c r="D49" s="513">
        <v>574.91999999999996</v>
      </c>
      <c r="E49" s="513">
        <v>10.4</v>
      </c>
      <c r="F49" s="513">
        <f t="shared" si="16"/>
        <v>13.02</v>
      </c>
      <c r="G49" s="512" t="s">
        <v>125</v>
      </c>
      <c r="H49" s="512" t="s">
        <v>34</v>
      </c>
      <c r="I49" s="514">
        <f t="shared" si="17"/>
        <v>5979.1679999999997</v>
      </c>
      <c r="J49" s="515">
        <f t="shared" si="18"/>
        <v>7485.4583999999995</v>
      </c>
      <c r="K49" s="319">
        <f>'BM 07'!M49</f>
        <v>0</v>
      </c>
      <c r="L49" s="320">
        <v>218.1</v>
      </c>
      <c r="M49" s="319">
        <f t="shared" si="3"/>
        <v>218.1</v>
      </c>
      <c r="N49" s="319">
        <f>'BM 07'!P49</f>
        <v>0</v>
      </c>
      <c r="O49" s="319">
        <f t="shared" si="19"/>
        <v>2839.6619999999998</v>
      </c>
      <c r="P49" s="500">
        <f t="shared" si="20"/>
        <v>2839.6619999999998</v>
      </c>
      <c r="Q49" s="319">
        <f t="shared" si="11"/>
        <v>4645.7963999999993</v>
      </c>
      <c r="R49" s="317"/>
    </row>
    <row r="50" spans="1:18" s="318" customFormat="1" ht="26.4">
      <c r="A50" s="510" t="s">
        <v>126</v>
      </c>
      <c r="B50" s="511" t="s">
        <v>127</v>
      </c>
      <c r="C50" s="512" t="s">
        <v>43</v>
      </c>
      <c r="D50" s="513">
        <v>405</v>
      </c>
      <c r="E50" s="513">
        <v>27.13</v>
      </c>
      <c r="F50" s="513">
        <f t="shared" si="16"/>
        <v>33.97</v>
      </c>
      <c r="G50" s="512" t="s">
        <v>128</v>
      </c>
      <c r="H50" s="512" t="s">
        <v>34</v>
      </c>
      <c r="I50" s="514">
        <f t="shared" si="17"/>
        <v>10987.65</v>
      </c>
      <c r="J50" s="515">
        <f t="shared" si="18"/>
        <v>13757.85</v>
      </c>
      <c r="K50" s="319">
        <f>'BM 07'!M50</f>
        <v>0</v>
      </c>
      <c r="L50" s="320">
        <v>376.55</v>
      </c>
      <c r="M50" s="319">
        <f t="shared" si="3"/>
        <v>376.55</v>
      </c>
      <c r="N50" s="319">
        <f>'BM 07'!P50</f>
        <v>0</v>
      </c>
      <c r="O50" s="319">
        <f t="shared" si="19"/>
        <v>12791.4035</v>
      </c>
      <c r="P50" s="500">
        <f t="shared" si="20"/>
        <v>12791.4035</v>
      </c>
      <c r="Q50" s="319">
        <f t="shared" si="11"/>
        <v>966.44650000000001</v>
      </c>
      <c r="R50" s="317"/>
    </row>
    <row r="51" spans="1:18" s="318" customFormat="1" ht="26.4">
      <c r="A51" s="510" t="s">
        <v>129</v>
      </c>
      <c r="B51" s="511" t="s">
        <v>130</v>
      </c>
      <c r="C51" s="512" t="s">
        <v>43</v>
      </c>
      <c r="D51" s="513">
        <v>405</v>
      </c>
      <c r="E51" s="513">
        <v>2.23</v>
      </c>
      <c r="F51" s="513">
        <f t="shared" si="16"/>
        <v>2.79</v>
      </c>
      <c r="G51" s="512" t="s">
        <v>131</v>
      </c>
      <c r="H51" s="512" t="s">
        <v>34</v>
      </c>
      <c r="I51" s="514">
        <f t="shared" si="17"/>
        <v>903.15</v>
      </c>
      <c r="J51" s="515">
        <f t="shared" si="18"/>
        <v>1129.95</v>
      </c>
      <c r="K51" s="319">
        <f>'BM 07'!M51</f>
        <v>0</v>
      </c>
      <c r="L51" s="320">
        <v>376.55</v>
      </c>
      <c r="M51" s="319">
        <f t="shared" si="3"/>
        <v>376.55</v>
      </c>
      <c r="N51" s="319">
        <f>'BM 07'!P51</f>
        <v>0</v>
      </c>
      <c r="O51" s="319">
        <f t="shared" si="19"/>
        <v>1050.5744999999999</v>
      </c>
      <c r="P51" s="500">
        <f t="shared" si="20"/>
        <v>1050.5744999999999</v>
      </c>
      <c r="Q51" s="319">
        <f t="shared" si="11"/>
        <v>79.375500000000102</v>
      </c>
      <c r="R51" s="317"/>
    </row>
    <row r="52" spans="1:18" s="318" customFormat="1" ht="26.4">
      <c r="A52" s="510" t="s">
        <v>132</v>
      </c>
      <c r="B52" s="511" t="s">
        <v>133</v>
      </c>
      <c r="C52" s="512" t="s">
        <v>43</v>
      </c>
      <c r="D52" s="513">
        <v>405</v>
      </c>
      <c r="E52" s="513">
        <v>11.79</v>
      </c>
      <c r="F52" s="513">
        <f t="shared" si="16"/>
        <v>14.76</v>
      </c>
      <c r="G52" s="512" t="s">
        <v>134</v>
      </c>
      <c r="H52" s="512" t="s">
        <v>34</v>
      </c>
      <c r="I52" s="514">
        <f t="shared" si="17"/>
        <v>4774.95</v>
      </c>
      <c r="J52" s="515">
        <f t="shared" si="18"/>
        <v>5977.8</v>
      </c>
      <c r="K52" s="319">
        <f>'BM 07'!M52</f>
        <v>0</v>
      </c>
      <c r="L52" s="320">
        <v>376.55</v>
      </c>
      <c r="M52" s="319">
        <f t="shared" si="3"/>
        <v>376.55</v>
      </c>
      <c r="N52" s="319">
        <f>'BM 07'!P52</f>
        <v>0</v>
      </c>
      <c r="O52" s="319">
        <f t="shared" si="19"/>
        <v>5557.8779999999997</v>
      </c>
      <c r="P52" s="500">
        <f t="shared" si="20"/>
        <v>5557.8779999999997</v>
      </c>
      <c r="Q52" s="319">
        <f t="shared" si="11"/>
        <v>419.92200000000048</v>
      </c>
      <c r="R52" s="317"/>
    </row>
    <row r="53" spans="1:18" ht="66">
      <c r="A53" s="125" t="s">
        <v>135</v>
      </c>
      <c r="B53" s="126" t="s">
        <v>136</v>
      </c>
      <c r="C53" s="127" t="s">
        <v>43</v>
      </c>
      <c r="D53" s="136">
        <v>405</v>
      </c>
      <c r="E53" s="136">
        <v>29.08</v>
      </c>
      <c r="F53" s="136">
        <f t="shared" si="16"/>
        <v>36.409999999999997</v>
      </c>
      <c r="G53" s="127" t="s">
        <v>137</v>
      </c>
      <c r="H53" s="127" t="s">
        <v>34</v>
      </c>
      <c r="I53" s="147">
        <f t="shared" si="17"/>
        <v>11777.4</v>
      </c>
      <c r="J53" s="148">
        <f t="shared" si="18"/>
        <v>14746.05</v>
      </c>
      <c r="K53" s="319">
        <f>'BM 07'!M53</f>
        <v>382.54999999999995</v>
      </c>
      <c r="L53" s="320">
        <v>-22.45</v>
      </c>
      <c r="M53" s="319">
        <f t="shared" si="3"/>
        <v>360.09999999999997</v>
      </c>
      <c r="N53" s="264">
        <f>'BM 07'!P53</f>
        <v>13928.645499999999</v>
      </c>
      <c r="O53" s="319">
        <f t="shared" si="19"/>
        <v>-817.40449999999987</v>
      </c>
      <c r="P53" s="500">
        <f t="shared" si="20"/>
        <v>13111.240999999998</v>
      </c>
      <c r="Q53" s="149">
        <f t="shared" si="11"/>
        <v>1634.8090000000011</v>
      </c>
      <c r="R53" s="119"/>
    </row>
    <row r="54" spans="1:18" s="346" customFormat="1" ht="42.6" customHeight="1">
      <c r="A54" s="337" t="s">
        <v>138</v>
      </c>
      <c r="B54" s="338" t="s">
        <v>139</v>
      </c>
      <c r="C54" s="339" t="s">
        <v>43</v>
      </c>
      <c r="D54" s="340">
        <v>574.91999999999996</v>
      </c>
      <c r="E54" s="340">
        <v>19.12</v>
      </c>
      <c r="F54" s="340">
        <f t="shared" si="16"/>
        <v>23.94</v>
      </c>
      <c r="G54" s="339" t="s">
        <v>140</v>
      </c>
      <c r="H54" s="339" t="s">
        <v>34</v>
      </c>
      <c r="I54" s="341">
        <f t="shared" si="17"/>
        <v>10992.4704</v>
      </c>
      <c r="J54" s="342">
        <f t="shared" si="18"/>
        <v>13763.584800000001</v>
      </c>
      <c r="K54" s="319">
        <f>'BM 07'!M54</f>
        <v>0</v>
      </c>
      <c r="L54" s="347">
        <v>0</v>
      </c>
      <c r="M54" s="319">
        <f t="shared" si="3"/>
        <v>0</v>
      </c>
      <c r="N54" s="264">
        <f>'BM 07'!P54</f>
        <v>0</v>
      </c>
      <c r="O54" s="343">
        <f t="shared" si="19"/>
        <v>0</v>
      </c>
      <c r="P54" s="344">
        <f t="shared" si="20"/>
        <v>0</v>
      </c>
      <c r="Q54" s="343">
        <f t="shared" si="11"/>
        <v>13763.584800000001</v>
      </c>
      <c r="R54" s="345"/>
    </row>
    <row r="55" spans="1:18" ht="39.6">
      <c r="A55" s="125" t="s">
        <v>141</v>
      </c>
      <c r="B55" s="126" t="s">
        <v>142</v>
      </c>
      <c r="C55" s="127" t="s">
        <v>43</v>
      </c>
      <c r="D55" s="136">
        <v>92</v>
      </c>
      <c r="E55" s="136">
        <v>69.81</v>
      </c>
      <c r="F55" s="136">
        <f t="shared" si="16"/>
        <v>87.41</v>
      </c>
      <c r="G55" s="127" t="s">
        <v>143</v>
      </c>
      <c r="H55" s="127" t="s">
        <v>34</v>
      </c>
      <c r="I55" s="147">
        <f t="shared" si="17"/>
        <v>6422.52</v>
      </c>
      <c r="J55" s="148">
        <f t="shared" si="18"/>
        <v>8041.7199999999993</v>
      </c>
      <c r="K55" s="319">
        <f>'BM 07'!M55</f>
        <v>92</v>
      </c>
      <c r="L55" s="320">
        <v>0</v>
      </c>
      <c r="M55" s="319">
        <f t="shared" si="3"/>
        <v>92</v>
      </c>
      <c r="N55" s="264">
        <f>'BM 07'!P55</f>
        <v>8041.7199999999993</v>
      </c>
      <c r="O55" s="319">
        <f t="shared" si="19"/>
        <v>0</v>
      </c>
      <c r="P55" s="500">
        <f t="shared" si="20"/>
        <v>8041.7199999999993</v>
      </c>
      <c r="Q55" s="149">
        <f t="shared" si="11"/>
        <v>0</v>
      </c>
      <c r="R55" s="119"/>
    </row>
    <row r="56" spans="1:18" s="327" customFormat="1" ht="26.4">
      <c r="A56" s="510" t="s">
        <v>360</v>
      </c>
      <c r="B56" s="516" t="s">
        <v>361</v>
      </c>
      <c r="C56" s="517" t="s">
        <v>43</v>
      </c>
      <c r="D56" s="518">
        <v>405</v>
      </c>
      <c r="E56" s="518">
        <v>18.100000000000001</v>
      </c>
      <c r="F56" s="518">
        <v>23.05</v>
      </c>
      <c r="G56" s="517" t="s">
        <v>137</v>
      </c>
      <c r="H56" s="517" t="s">
        <v>34</v>
      </c>
      <c r="I56" s="519">
        <f t="shared" si="17"/>
        <v>7330.5000000000009</v>
      </c>
      <c r="J56" s="520">
        <f t="shared" si="18"/>
        <v>9335.25</v>
      </c>
      <c r="K56" s="336">
        <f>'BM 07'!M56</f>
        <v>0</v>
      </c>
      <c r="L56" s="333">
        <v>376.55</v>
      </c>
      <c r="M56" s="336">
        <f t="shared" si="3"/>
        <v>376.55</v>
      </c>
      <c r="N56" s="336">
        <f>'BM 07'!P56</f>
        <v>0</v>
      </c>
      <c r="O56" s="336">
        <f t="shared" si="19"/>
        <v>8679.4775000000009</v>
      </c>
      <c r="P56" s="502">
        <f t="shared" si="20"/>
        <v>8679.4775000000009</v>
      </c>
      <c r="Q56" s="336">
        <f t="shared" si="11"/>
        <v>655.77249999999913</v>
      </c>
      <c r="R56" s="326"/>
    </row>
    <row r="57" spans="1:18" s="261" customFormat="1" ht="27" customHeight="1">
      <c r="A57" s="510" t="s">
        <v>362</v>
      </c>
      <c r="B57" s="516" t="s">
        <v>363</v>
      </c>
      <c r="C57" s="517" t="s">
        <v>43</v>
      </c>
      <c r="D57" s="518">
        <v>405</v>
      </c>
      <c r="E57" s="518">
        <v>63.71</v>
      </c>
      <c r="F57" s="518">
        <v>81.14</v>
      </c>
      <c r="G57" s="517" t="s">
        <v>140</v>
      </c>
      <c r="H57" s="517" t="s">
        <v>34</v>
      </c>
      <c r="I57" s="519">
        <f t="shared" si="17"/>
        <v>25802.55</v>
      </c>
      <c r="J57" s="520">
        <f t="shared" si="18"/>
        <v>32861.699999999997</v>
      </c>
      <c r="K57" s="336">
        <f>'BM 07'!M57</f>
        <v>405</v>
      </c>
      <c r="L57" s="333">
        <v>0</v>
      </c>
      <c r="M57" s="336">
        <f t="shared" si="3"/>
        <v>405</v>
      </c>
      <c r="N57" s="336">
        <f>'BM 07'!P57</f>
        <v>32861.699999999997</v>
      </c>
      <c r="O57" s="336">
        <f t="shared" si="19"/>
        <v>0</v>
      </c>
      <c r="P57" s="502">
        <f t="shared" si="20"/>
        <v>32861.699999999997</v>
      </c>
      <c r="Q57" s="336">
        <f t="shared" si="11"/>
        <v>0</v>
      </c>
    </row>
    <row r="58" spans="1:18" s="261" customFormat="1" ht="27" customHeight="1">
      <c r="A58" s="510" t="s">
        <v>364</v>
      </c>
      <c r="B58" s="516" t="s">
        <v>365</v>
      </c>
      <c r="C58" s="517" t="s">
        <v>43</v>
      </c>
      <c r="D58" s="518">
        <v>20.25</v>
      </c>
      <c r="E58" s="518">
        <v>409.68</v>
      </c>
      <c r="F58" s="518">
        <v>521.74</v>
      </c>
      <c r="G58" s="517" t="s">
        <v>143</v>
      </c>
      <c r="H58" s="517" t="s">
        <v>34</v>
      </c>
      <c r="I58" s="519">
        <f t="shared" si="17"/>
        <v>8296.02</v>
      </c>
      <c r="J58" s="520">
        <f t="shared" si="18"/>
        <v>10565.235000000001</v>
      </c>
      <c r="K58" s="336">
        <f>'BM 07'!M58</f>
        <v>17.5</v>
      </c>
      <c r="L58" s="333">
        <v>0</v>
      </c>
      <c r="M58" s="336">
        <f t="shared" si="3"/>
        <v>17.5</v>
      </c>
      <c r="N58" s="336">
        <f>'BM 07'!P58</f>
        <v>9130.4500000000007</v>
      </c>
      <c r="O58" s="336">
        <f t="shared" si="19"/>
        <v>0</v>
      </c>
      <c r="P58" s="502">
        <f t="shared" si="20"/>
        <v>9130.4500000000007</v>
      </c>
      <c r="Q58" s="336">
        <f t="shared" si="11"/>
        <v>1434.7849999999999</v>
      </c>
    </row>
    <row r="59" spans="1:18" s="371" customFormat="1">
      <c r="A59" s="521" t="s">
        <v>448</v>
      </c>
      <c r="B59" s="522" t="s">
        <v>460</v>
      </c>
      <c r="C59" s="523" t="s">
        <v>43</v>
      </c>
      <c r="D59" s="524">
        <v>435.04</v>
      </c>
      <c r="E59" s="524">
        <v>5.66</v>
      </c>
      <c r="F59" s="524">
        <v>7.21</v>
      </c>
      <c r="G59" s="523">
        <v>17</v>
      </c>
      <c r="H59" s="523" t="s">
        <v>447</v>
      </c>
      <c r="I59" s="525">
        <f t="shared" ref="I59" si="21">E59*D59</f>
        <v>2462.3264000000004</v>
      </c>
      <c r="J59" s="526">
        <f t="shared" ref="J59" si="22">D59*F59</f>
        <v>3136.6384000000003</v>
      </c>
      <c r="K59" s="333">
        <v>0</v>
      </c>
      <c r="L59" s="333">
        <v>435.04</v>
      </c>
      <c r="M59" s="333">
        <f t="shared" ref="M59" si="23">K59+L59</f>
        <v>435.04</v>
      </c>
      <c r="N59" s="333">
        <f t="shared" ref="N59" si="24">K59*F59</f>
        <v>0</v>
      </c>
      <c r="O59" s="333">
        <f t="shared" ref="O59" si="25">L59*F59</f>
        <v>3136.6384000000003</v>
      </c>
      <c r="P59" s="527">
        <f t="shared" ref="P59" si="26">O59+N59</f>
        <v>3136.6384000000003</v>
      </c>
      <c r="Q59" s="333">
        <f t="shared" ref="Q59" si="27">J59-P59</f>
        <v>0</v>
      </c>
    </row>
    <row r="60" spans="1:18">
      <c r="A60" s="133" t="s">
        <v>144</v>
      </c>
      <c r="B60" s="683" t="s">
        <v>145</v>
      </c>
      <c r="C60" s="684"/>
      <c r="D60" s="684"/>
      <c r="E60" s="684"/>
      <c r="F60" s="684"/>
      <c r="G60" s="685"/>
      <c r="H60" s="135"/>
      <c r="I60" s="157">
        <f>SUM(I61:I66)</f>
        <v>64651.267199999995</v>
      </c>
      <c r="J60" s="158">
        <f>SUM(J61:J66)</f>
        <v>81566.551600000006</v>
      </c>
      <c r="K60" s="319"/>
      <c r="L60" s="320"/>
      <c r="M60" s="328"/>
      <c r="N60" s="143">
        <f>SUM(N61:N66)</f>
        <v>18689.616000000002</v>
      </c>
      <c r="O60" s="328">
        <f>SUM(O61:O66)</f>
        <v>40022.20362</v>
      </c>
      <c r="P60" s="328">
        <f>SUM(P61:P66)</f>
        <v>58711.819620000002</v>
      </c>
      <c r="Q60" s="160">
        <f>SUM(Q61:Q66)</f>
        <v>22854.73198</v>
      </c>
      <c r="R60" s="118"/>
    </row>
    <row r="61" spans="1:18" ht="26.4">
      <c r="A61" s="510" t="s">
        <v>146</v>
      </c>
      <c r="B61" s="516" t="s">
        <v>147</v>
      </c>
      <c r="C61" s="517" t="s">
        <v>43</v>
      </c>
      <c r="D61" s="458">
        <v>4.8</v>
      </c>
      <c r="E61" s="458">
        <v>663.13</v>
      </c>
      <c r="F61" s="458">
        <f t="shared" ref="F61:F64" si="28">TRUNC(E61*1.2522,2)</f>
        <v>830.37</v>
      </c>
      <c r="G61" s="517" t="s">
        <v>148</v>
      </c>
      <c r="H61" s="517" t="s">
        <v>34</v>
      </c>
      <c r="I61" s="519">
        <f>E61*D61</f>
        <v>3183.0239999999999</v>
      </c>
      <c r="J61" s="520">
        <f>D61*F61</f>
        <v>3985.7759999999998</v>
      </c>
      <c r="K61" s="336">
        <f>'BM 07'!M60</f>
        <v>0</v>
      </c>
      <c r="L61" s="333">
        <v>0</v>
      </c>
      <c r="M61" s="336">
        <f t="shared" ref="M61:M112" si="29">L61+K61</f>
        <v>0</v>
      </c>
      <c r="N61" s="336">
        <f>'BM 07'!P60</f>
        <v>0</v>
      </c>
      <c r="O61" s="336">
        <f t="shared" ref="O61:O66" si="30">L61*F61</f>
        <v>0</v>
      </c>
      <c r="P61" s="502">
        <f t="shared" ref="P61:P66" si="31">O61+N61</f>
        <v>0</v>
      </c>
      <c r="Q61" s="336">
        <f t="shared" si="11"/>
        <v>3985.7759999999998</v>
      </c>
      <c r="R61" s="119"/>
    </row>
    <row r="62" spans="1:18" s="318" customFormat="1" ht="54" customHeight="1">
      <c r="A62" s="510" t="s">
        <v>149</v>
      </c>
      <c r="B62" s="516" t="s">
        <v>150</v>
      </c>
      <c r="C62" s="517" t="s">
        <v>151</v>
      </c>
      <c r="D62" s="458">
        <v>8</v>
      </c>
      <c r="E62" s="458">
        <v>669.97</v>
      </c>
      <c r="F62" s="458">
        <f t="shared" si="28"/>
        <v>838.93</v>
      </c>
      <c r="G62" s="517" t="s">
        <v>152</v>
      </c>
      <c r="H62" s="517" t="s">
        <v>34</v>
      </c>
      <c r="I62" s="519">
        <f t="shared" ref="I62:I66" si="32">E62*D62</f>
        <v>5359.76</v>
      </c>
      <c r="J62" s="520">
        <f t="shared" ref="J62:J66" si="33">D62*F62</f>
        <v>6711.44</v>
      </c>
      <c r="K62" s="336">
        <f>'BM 07'!M61</f>
        <v>0</v>
      </c>
      <c r="L62" s="333">
        <v>8</v>
      </c>
      <c r="M62" s="336">
        <f t="shared" si="29"/>
        <v>8</v>
      </c>
      <c r="N62" s="336">
        <f>'BM 07'!P61</f>
        <v>0</v>
      </c>
      <c r="O62" s="336">
        <f t="shared" si="30"/>
        <v>6711.44</v>
      </c>
      <c r="P62" s="502">
        <f t="shared" si="31"/>
        <v>6711.44</v>
      </c>
      <c r="Q62" s="336">
        <f t="shared" si="11"/>
        <v>0</v>
      </c>
      <c r="R62" s="317"/>
    </row>
    <row r="63" spans="1:18" s="318" customFormat="1" ht="52.8">
      <c r="A63" s="510" t="s">
        <v>153</v>
      </c>
      <c r="B63" s="516" t="s">
        <v>154</v>
      </c>
      <c r="C63" s="517" t="s">
        <v>43</v>
      </c>
      <c r="D63" s="458">
        <v>30.8</v>
      </c>
      <c r="E63" s="458">
        <v>565.36</v>
      </c>
      <c r="F63" s="458">
        <f t="shared" si="28"/>
        <v>707.94</v>
      </c>
      <c r="G63" s="517" t="s">
        <v>155</v>
      </c>
      <c r="H63" s="517" t="s">
        <v>34</v>
      </c>
      <c r="I63" s="519">
        <f t="shared" si="32"/>
        <v>17413.088</v>
      </c>
      <c r="J63" s="520">
        <f t="shared" si="33"/>
        <v>21804.552000000003</v>
      </c>
      <c r="K63" s="336">
        <f>'BM 07'!M62</f>
        <v>26.400000000000002</v>
      </c>
      <c r="L63" s="333">
        <v>4.4000000000000004</v>
      </c>
      <c r="M63" s="336">
        <f t="shared" si="29"/>
        <v>30.800000000000004</v>
      </c>
      <c r="N63" s="336">
        <f>'BM 07'!P62</f>
        <v>18689.616000000002</v>
      </c>
      <c r="O63" s="336">
        <f t="shared" si="30"/>
        <v>3114.9360000000006</v>
      </c>
      <c r="P63" s="502">
        <f t="shared" si="31"/>
        <v>21804.552000000003</v>
      </c>
      <c r="Q63" s="336">
        <f t="shared" si="11"/>
        <v>0</v>
      </c>
      <c r="R63" s="317"/>
    </row>
    <row r="64" spans="1:18" s="318" customFormat="1" ht="39.6">
      <c r="A64" s="510" t="s">
        <v>156</v>
      </c>
      <c r="B64" s="516" t="s">
        <v>157</v>
      </c>
      <c r="C64" s="517" t="s">
        <v>43</v>
      </c>
      <c r="D64" s="458">
        <v>21.12</v>
      </c>
      <c r="E64" s="458">
        <v>476.96</v>
      </c>
      <c r="F64" s="458">
        <f t="shared" si="28"/>
        <v>597.24</v>
      </c>
      <c r="G64" s="517" t="s">
        <v>158</v>
      </c>
      <c r="H64" s="517" t="s">
        <v>34</v>
      </c>
      <c r="I64" s="519">
        <f t="shared" si="32"/>
        <v>10073.395200000001</v>
      </c>
      <c r="J64" s="520">
        <f t="shared" si="33"/>
        <v>12613.7088</v>
      </c>
      <c r="K64" s="336">
        <f>'BM 07'!M63</f>
        <v>0</v>
      </c>
      <c r="L64" s="333">
        <v>20.9755</v>
      </c>
      <c r="M64" s="336">
        <f t="shared" si="29"/>
        <v>20.9755</v>
      </c>
      <c r="N64" s="336">
        <f>'BM 07'!P63</f>
        <v>0</v>
      </c>
      <c r="O64" s="336">
        <f t="shared" si="30"/>
        <v>12527.40762</v>
      </c>
      <c r="P64" s="502">
        <f t="shared" si="31"/>
        <v>12527.40762</v>
      </c>
      <c r="Q64" s="336">
        <f t="shared" si="11"/>
        <v>86.301180000000386</v>
      </c>
      <c r="R64" s="317"/>
    </row>
    <row r="65" spans="1:18" s="318" customFormat="1" ht="26.4">
      <c r="A65" s="510" t="s">
        <v>366</v>
      </c>
      <c r="B65" s="516" t="s">
        <v>367</v>
      </c>
      <c r="C65" s="517" t="s">
        <v>43</v>
      </c>
      <c r="D65" s="458">
        <v>52.12</v>
      </c>
      <c r="E65" s="458">
        <v>450.44</v>
      </c>
      <c r="F65" s="458">
        <v>573.65</v>
      </c>
      <c r="G65" s="517" t="s">
        <v>155</v>
      </c>
      <c r="H65" s="517" t="s">
        <v>34</v>
      </c>
      <c r="I65" s="519">
        <f t="shared" si="32"/>
        <v>23476.932799999999</v>
      </c>
      <c r="J65" s="520">
        <f t="shared" si="33"/>
        <v>29898.637999999999</v>
      </c>
      <c r="K65" s="336">
        <f>'BM 07'!M64</f>
        <v>0</v>
      </c>
      <c r="L65" s="333">
        <v>30.8</v>
      </c>
      <c r="M65" s="336">
        <f t="shared" si="29"/>
        <v>30.8</v>
      </c>
      <c r="N65" s="336">
        <f>'BM 07'!P64</f>
        <v>0</v>
      </c>
      <c r="O65" s="336">
        <f t="shared" si="30"/>
        <v>17668.419999999998</v>
      </c>
      <c r="P65" s="502">
        <f t="shared" si="31"/>
        <v>17668.419999999998</v>
      </c>
      <c r="Q65" s="336">
        <f t="shared" si="11"/>
        <v>12230.218000000001</v>
      </c>
      <c r="R65" s="317"/>
    </row>
    <row r="66" spans="1:18" ht="26.4">
      <c r="A66" s="510" t="s">
        <v>368</v>
      </c>
      <c r="B66" s="516" t="s">
        <v>369</v>
      </c>
      <c r="C66" s="517" t="s">
        <v>43</v>
      </c>
      <c r="D66" s="458">
        <v>10.92</v>
      </c>
      <c r="E66" s="458">
        <v>471.16</v>
      </c>
      <c r="F66" s="458">
        <v>600.04</v>
      </c>
      <c r="G66" s="517" t="s">
        <v>158</v>
      </c>
      <c r="H66" s="517" t="s">
        <v>34</v>
      </c>
      <c r="I66" s="519">
        <f t="shared" si="32"/>
        <v>5145.0672000000004</v>
      </c>
      <c r="J66" s="520">
        <f t="shared" si="33"/>
        <v>6552.4367999999995</v>
      </c>
      <c r="K66" s="336">
        <f>'BM 07'!M65</f>
        <v>0</v>
      </c>
      <c r="L66" s="333">
        <v>0</v>
      </c>
      <c r="M66" s="336">
        <f t="shared" si="29"/>
        <v>0</v>
      </c>
      <c r="N66" s="336">
        <f>'BM 07'!P65</f>
        <v>0</v>
      </c>
      <c r="O66" s="336">
        <f t="shared" si="30"/>
        <v>0</v>
      </c>
      <c r="P66" s="502">
        <f t="shared" si="31"/>
        <v>0</v>
      </c>
      <c r="Q66" s="336">
        <f t="shared" si="11"/>
        <v>6552.4367999999995</v>
      </c>
      <c r="R66" s="119"/>
    </row>
    <row r="67" spans="1:18">
      <c r="A67" s="528" t="s">
        <v>159</v>
      </c>
      <c r="B67" s="760" t="s">
        <v>160</v>
      </c>
      <c r="C67" s="761"/>
      <c r="D67" s="761"/>
      <c r="E67" s="761"/>
      <c r="F67" s="761"/>
      <c r="G67" s="762"/>
      <c r="H67" s="529"/>
      <c r="I67" s="530">
        <f>SUM(I68:I71)</f>
        <v>5365.96</v>
      </c>
      <c r="J67" s="531">
        <f>SUM(J68:J71)</f>
        <v>6719.2380000000003</v>
      </c>
      <c r="K67" s="336"/>
      <c r="L67" s="333"/>
      <c r="M67" s="336">
        <f t="shared" si="29"/>
        <v>0</v>
      </c>
      <c r="N67" s="505">
        <f>SUM(N68:N71)</f>
        <v>0</v>
      </c>
      <c r="O67" s="505">
        <f>SUM(O68:O71)</f>
        <v>5354.34</v>
      </c>
      <c r="P67" s="505">
        <f>SUM(P68:P71)</f>
        <v>5354.34</v>
      </c>
      <c r="Q67" s="508">
        <f>SUM(Q68:Q71)</f>
        <v>1364.8980000000001</v>
      </c>
    </row>
    <row r="68" spans="1:18" s="318" customFormat="1" ht="39.6">
      <c r="A68" s="510" t="s">
        <v>161</v>
      </c>
      <c r="B68" s="516" t="s">
        <v>162</v>
      </c>
      <c r="C68" s="517" t="s">
        <v>151</v>
      </c>
      <c r="D68" s="458">
        <v>6</v>
      </c>
      <c r="E68" s="458">
        <v>381.49</v>
      </c>
      <c r="F68" s="458">
        <f t="shared" ref="F68:F71" si="34">TRUNC(E68*1.2522,2)</f>
        <v>477.7</v>
      </c>
      <c r="G68" s="517" t="s">
        <v>163</v>
      </c>
      <c r="H68" s="517" t="s">
        <v>34</v>
      </c>
      <c r="I68" s="519">
        <f>D68*E68</f>
        <v>2288.94</v>
      </c>
      <c r="J68" s="520">
        <f>D68*F68</f>
        <v>2866.2</v>
      </c>
      <c r="K68" s="336">
        <f>'BM 07'!M67</f>
        <v>0</v>
      </c>
      <c r="L68" s="333">
        <v>6</v>
      </c>
      <c r="M68" s="336">
        <f t="shared" si="29"/>
        <v>6</v>
      </c>
      <c r="N68" s="336">
        <f>'BM 07'!P67</f>
        <v>0</v>
      </c>
      <c r="O68" s="336">
        <f t="shared" ref="O68:O71" si="35">L68*F68</f>
        <v>2866.2</v>
      </c>
      <c r="P68" s="502">
        <f t="shared" ref="P68:P71" si="36">O68+N68</f>
        <v>2866.2</v>
      </c>
      <c r="Q68" s="336">
        <f t="shared" ref="Q68:Q96" si="37">J68-P68</f>
        <v>0</v>
      </c>
      <c r="R68" s="317"/>
    </row>
    <row r="69" spans="1:18" s="318" customFormat="1" ht="39.6">
      <c r="A69" s="510" t="s">
        <v>164</v>
      </c>
      <c r="B69" s="516" t="s">
        <v>165</v>
      </c>
      <c r="C69" s="517" t="s">
        <v>151</v>
      </c>
      <c r="D69" s="458">
        <v>6</v>
      </c>
      <c r="E69" s="458">
        <v>279.86</v>
      </c>
      <c r="F69" s="458">
        <f t="shared" si="34"/>
        <v>350.44</v>
      </c>
      <c r="G69" s="517" t="s">
        <v>166</v>
      </c>
      <c r="H69" s="517" t="s">
        <v>34</v>
      </c>
      <c r="I69" s="519">
        <f t="shared" ref="I69:I76" si="38">D69*E69</f>
        <v>1679.16</v>
      </c>
      <c r="J69" s="520">
        <f t="shared" ref="J69:J76" si="39">D69*F69</f>
        <v>2102.64</v>
      </c>
      <c r="K69" s="336">
        <f>'BM 07'!M68</f>
        <v>0</v>
      </c>
      <c r="L69" s="333">
        <v>6</v>
      </c>
      <c r="M69" s="336">
        <f t="shared" si="29"/>
        <v>6</v>
      </c>
      <c r="N69" s="336">
        <f>'BM 07'!P68</f>
        <v>0</v>
      </c>
      <c r="O69" s="336">
        <f t="shared" si="35"/>
        <v>2102.64</v>
      </c>
      <c r="P69" s="502">
        <f t="shared" si="36"/>
        <v>2102.64</v>
      </c>
      <c r="Q69" s="336">
        <f t="shared" si="37"/>
        <v>0</v>
      </c>
      <c r="R69" s="317"/>
    </row>
    <row r="70" spans="1:18" s="312" customFormat="1" ht="26.4">
      <c r="A70" s="510" t="s">
        <v>167</v>
      </c>
      <c r="B70" s="516" t="s">
        <v>168</v>
      </c>
      <c r="C70" s="517" t="s">
        <v>151</v>
      </c>
      <c r="D70" s="458">
        <v>2.1800000000000002</v>
      </c>
      <c r="E70" s="458">
        <v>500</v>
      </c>
      <c r="F70" s="458">
        <f t="shared" si="34"/>
        <v>626.1</v>
      </c>
      <c r="G70" s="517">
        <v>2</v>
      </c>
      <c r="H70" s="517" t="s">
        <v>29</v>
      </c>
      <c r="I70" s="519">
        <f t="shared" si="38"/>
        <v>1090</v>
      </c>
      <c r="J70" s="520">
        <f t="shared" si="39"/>
        <v>1364.8980000000001</v>
      </c>
      <c r="K70" s="336">
        <f>'BM 07'!M69</f>
        <v>0</v>
      </c>
      <c r="L70" s="333">
        <v>0</v>
      </c>
      <c r="M70" s="336">
        <f t="shared" si="29"/>
        <v>0</v>
      </c>
      <c r="N70" s="336">
        <f>'BM 07'!P69</f>
        <v>0</v>
      </c>
      <c r="O70" s="336">
        <f t="shared" si="35"/>
        <v>0</v>
      </c>
      <c r="P70" s="502">
        <f t="shared" si="36"/>
        <v>0</v>
      </c>
      <c r="Q70" s="336">
        <f t="shared" si="37"/>
        <v>1364.8980000000001</v>
      </c>
      <c r="R70" s="311"/>
    </row>
    <row r="71" spans="1:18" s="318" customFormat="1" ht="26.25" customHeight="1">
      <c r="A71" s="510" t="s">
        <v>169</v>
      </c>
      <c r="B71" s="516" t="s">
        <v>170</v>
      </c>
      <c r="C71" s="517" t="s">
        <v>151</v>
      </c>
      <c r="D71" s="458">
        <v>6</v>
      </c>
      <c r="E71" s="458">
        <v>51.31</v>
      </c>
      <c r="F71" s="458">
        <f t="shared" si="34"/>
        <v>64.25</v>
      </c>
      <c r="G71" s="517" t="s">
        <v>171</v>
      </c>
      <c r="H71" s="517" t="s">
        <v>34</v>
      </c>
      <c r="I71" s="519">
        <f t="shared" si="38"/>
        <v>307.86</v>
      </c>
      <c r="J71" s="520">
        <f t="shared" si="39"/>
        <v>385.5</v>
      </c>
      <c r="K71" s="336">
        <f>'BM 07'!M70</f>
        <v>0</v>
      </c>
      <c r="L71" s="333">
        <v>6</v>
      </c>
      <c r="M71" s="336">
        <f t="shared" si="29"/>
        <v>6</v>
      </c>
      <c r="N71" s="336">
        <f>'BM 07'!P70</f>
        <v>0</v>
      </c>
      <c r="O71" s="336">
        <f t="shared" si="35"/>
        <v>385.5</v>
      </c>
      <c r="P71" s="502">
        <f t="shared" si="36"/>
        <v>385.5</v>
      </c>
      <c r="Q71" s="336">
        <f t="shared" si="37"/>
        <v>0</v>
      </c>
      <c r="R71" s="317"/>
    </row>
    <row r="72" spans="1:18">
      <c r="A72" s="528" t="s">
        <v>172</v>
      </c>
      <c r="B72" s="532" t="s">
        <v>173</v>
      </c>
      <c r="C72" s="533"/>
      <c r="D72" s="533"/>
      <c r="E72" s="533"/>
      <c r="F72" s="534"/>
      <c r="G72" s="533"/>
      <c r="H72" s="533"/>
      <c r="I72" s="525">
        <f>SUM(I73:I76)</f>
        <v>40010.809000000001</v>
      </c>
      <c r="J72" s="526">
        <f>SUM(J73:J76)</f>
        <v>50096.300600000002</v>
      </c>
      <c r="K72" s="336">
        <f>'BM 07'!M71</f>
        <v>0</v>
      </c>
      <c r="L72" s="333"/>
      <c r="M72" s="336"/>
      <c r="N72" s="333">
        <f>SUM(N73:N76)</f>
        <v>35655.358000000007</v>
      </c>
      <c r="O72" s="333">
        <f>SUM(O73:O76)</f>
        <v>4277.4242999999997</v>
      </c>
      <c r="P72" s="527">
        <f>SUM(P73:P76)</f>
        <v>39932.782300000006</v>
      </c>
      <c r="Q72" s="333">
        <f>SUM(Q73:Q76)</f>
        <v>10163.5183</v>
      </c>
    </row>
    <row r="73" spans="1:18" ht="52.8">
      <c r="A73" s="510" t="s">
        <v>174</v>
      </c>
      <c r="B73" s="516" t="s">
        <v>175</v>
      </c>
      <c r="C73" s="517" t="s">
        <v>43</v>
      </c>
      <c r="D73" s="458">
        <v>302.60000000000002</v>
      </c>
      <c r="E73" s="458">
        <v>46.81</v>
      </c>
      <c r="F73" s="458">
        <f t="shared" ref="F73:F76" si="40">TRUNC(E73*1.2522,2)</f>
        <v>58.61</v>
      </c>
      <c r="G73" s="517" t="s">
        <v>176</v>
      </c>
      <c r="H73" s="517" t="s">
        <v>34</v>
      </c>
      <c r="I73" s="519">
        <f t="shared" si="38"/>
        <v>14164.706000000002</v>
      </c>
      <c r="J73" s="520">
        <f t="shared" si="39"/>
        <v>17735.386000000002</v>
      </c>
      <c r="K73" s="336">
        <f>'BM 07'!M72</f>
        <v>302.60000000000002</v>
      </c>
      <c r="L73" s="333">
        <v>0</v>
      </c>
      <c r="M73" s="336">
        <f t="shared" si="29"/>
        <v>302.60000000000002</v>
      </c>
      <c r="N73" s="336">
        <f>'BM 07'!P72</f>
        <v>17735.386000000002</v>
      </c>
      <c r="O73" s="336">
        <f t="shared" ref="O73:O76" si="41">L73*F73</f>
        <v>0</v>
      </c>
      <c r="P73" s="502">
        <f t="shared" ref="P73:P76" si="42">O73+N73</f>
        <v>17735.386000000002</v>
      </c>
      <c r="Q73" s="336">
        <f t="shared" si="37"/>
        <v>0</v>
      </c>
    </row>
    <row r="74" spans="1:18" s="327" customFormat="1" ht="26.4">
      <c r="A74" s="510" t="s">
        <v>177</v>
      </c>
      <c r="B74" s="516" t="s">
        <v>178</v>
      </c>
      <c r="C74" s="517" t="s">
        <v>32</v>
      </c>
      <c r="D74" s="458">
        <v>85.76</v>
      </c>
      <c r="E74" s="458">
        <v>59.75</v>
      </c>
      <c r="F74" s="458">
        <f t="shared" si="40"/>
        <v>74.81</v>
      </c>
      <c r="G74" s="517" t="s">
        <v>179</v>
      </c>
      <c r="H74" s="517" t="s">
        <v>34</v>
      </c>
      <c r="I74" s="519">
        <f t="shared" si="38"/>
        <v>5124.16</v>
      </c>
      <c r="J74" s="520">
        <f t="shared" si="39"/>
        <v>6415.7056000000002</v>
      </c>
      <c r="K74" s="336">
        <f>'BM 07'!M73</f>
        <v>0</v>
      </c>
      <c r="L74" s="333">
        <v>0</v>
      </c>
      <c r="M74" s="336">
        <f t="shared" si="29"/>
        <v>0</v>
      </c>
      <c r="N74" s="336">
        <f>'BM 07'!P73</f>
        <v>0</v>
      </c>
      <c r="O74" s="336">
        <f t="shared" si="41"/>
        <v>0</v>
      </c>
      <c r="P74" s="502">
        <f t="shared" si="42"/>
        <v>0</v>
      </c>
      <c r="Q74" s="336">
        <f t="shared" si="37"/>
        <v>6415.7056000000002</v>
      </c>
      <c r="R74" s="326"/>
    </row>
    <row r="75" spans="1:18" s="318" customFormat="1" ht="26.4">
      <c r="A75" s="510" t="s">
        <v>180</v>
      </c>
      <c r="B75" s="516" t="s">
        <v>181</v>
      </c>
      <c r="C75" s="517" t="s">
        <v>32</v>
      </c>
      <c r="D75" s="458">
        <v>89.1</v>
      </c>
      <c r="E75" s="458">
        <v>71.930000000000007</v>
      </c>
      <c r="F75" s="458">
        <f t="shared" si="40"/>
        <v>90.07</v>
      </c>
      <c r="G75" s="517" t="s">
        <v>182</v>
      </c>
      <c r="H75" s="517" t="s">
        <v>34</v>
      </c>
      <c r="I75" s="519">
        <f t="shared" si="38"/>
        <v>6408.9630000000006</v>
      </c>
      <c r="J75" s="520">
        <f t="shared" si="39"/>
        <v>8025.2369999999992</v>
      </c>
      <c r="K75" s="336">
        <f>'BM 07'!M74</f>
        <v>0</v>
      </c>
      <c r="L75" s="333">
        <v>47.49</v>
      </c>
      <c r="M75" s="336">
        <f t="shared" si="29"/>
        <v>47.49</v>
      </c>
      <c r="N75" s="336">
        <f>'BM 07'!P74</f>
        <v>0</v>
      </c>
      <c r="O75" s="336">
        <f t="shared" si="41"/>
        <v>4277.4242999999997</v>
      </c>
      <c r="P75" s="502">
        <f t="shared" si="42"/>
        <v>4277.4242999999997</v>
      </c>
      <c r="Q75" s="336">
        <f t="shared" si="37"/>
        <v>3747.8126999999995</v>
      </c>
      <c r="R75" s="317"/>
    </row>
    <row r="76" spans="1:18" ht="39.6">
      <c r="A76" s="125" t="s">
        <v>183</v>
      </c>
      <c r="B76" s="126" t="s">
        <v>184</v>
      </c>
      <c r="C76" s="127" t="s">
        <v>43</v>
      </c>
      <c r="D76" s="128">
        <v>302.60000000000002</v>
      </c>
      <c r="E76" s="128">
        <v>47.3</v>
      </c>
      <c r="F76" s="128">
        <f t="shared" si="40"/>
        <v>59.22</v>
      </c>
      <c r="G76" s="127" t="s">
        <v>185</v>
      </c>
      <c r="H76" s="127" t="s">
        <v>34</v>
      </c>
      <c r="I76" s="147">
        <f t="shared" si="38"/>
        <v>14312.98</v>
      </c>
      <c r="J76" s="148">
        <f t="shared" si="39"/>
        <v>17919.972000000002</v>
      </c>
      <c r="K76" s="319">
        <f>'BM 07'!M75</f>
        <v>302.60000000000002</v>
      </c>
      <c r="L76" s="320">
        <v>0</v>
      </c>
      <c r="M76" s="319">
        <f t="shared" si="29"/>
        <v>302.60000000000002</v>
      </c>
      <c r="N76" s="264">
        <f>'BM 07'!P75</f>
        <v>17919.972000000002</v>
      </c>
      <c r="O76" s="319">
        <f t="shared" si="41"/>
        <v>0</v>
      </c>
      <c r="P76" s="500">
        <f t="shared" si="42"/>
        <v>17919.972000000002</v>
      </c>
      <c r="Q76" s="149">
        <f t="shared" si="37"/>
        <v>0</v>
      </c>
    </row>
    <row r="77" spans="1:18">
      <c r="A77" s="133" t="s">
        <v>186</v>
      </c>
      <c r="B77" s="683" t="s">
        <v>187</v>
      </c>
      <c r="C77" s="684"/>
      <c r="D77" s="684"/>
      <c r="E77" s="684"/>
      <c r="F77" s="684"/>
      <c r="G77" s="685"/>
      <c r="H77" s="135"/>
      <c r="I77" s="167">
        <f>SUM(I78:I96)</f>
        <v>16138.148999999999</v>
      </c>
      <c r="J77" s="168">
        <f>SUM(J78:J96)</f>
        <v>20197.987000000001</v>
      </c>
      <c r="K77" s="319"/>
      <c r="L77" s="320"/>
      <c r="M77" s="495"/>
      <c r="N77" s="143">
        <f>SUM(N78:N96)</f>
        <v>5609.7929999999997</v>
      </c>
      <c r="O77" s="328">
        <f>SUM(O78:O96)</f>
        <v>1192.5</v>
      </c>
      <c r="P77" s="328">
        <f>SUM(P78:P96)</f>
        <v>6802.2929999999997</v>
      </c>
      <c r="Q77" s="143">
        <f>SUM(Q78:Q96)</f>
        <v>13395.693999999998</v>
      </c>
    </row>
    <row r="78" spans="1:18" ht="26.4">
      <c r="A78" s="125" t="s">
        <v>188</v>
      </c>
      <c r="B78" s="126" t="s">
        <v>189</v>
      </c>
      <c r="C78" s="127" t="s">
        <v>32</v>
      </c>
      <c r="D78" s="128">
        <v>461.8</v>
      </c>
      <c r="E78" s="128">
        <v>3</v>
      </c>
      <c r="F78" s="128">
        <f t="shared" ref="F78:F96" si="43">TRUNC(E78*1.2522,2)</f>
        <v>3.75</v>
      </c>
      <c r="G78" s="127" t="s">
        <v>190</v>
      </c>
      <c r="H78" s="127" t="s">
        <v>34</v>
      </c>
      <c r="I78" s="170">
        <f>D78*E78</f>
        <v>1385.4</v>
      </c>
      <c r="J78" s="171">
        <f>F78*D78</f>
        <v>1731.75</v>
      </c>
      <c r="K78" s="319">
        <f>'BM 07'!M77</f>
        <v>461.8</v>
      </c>
      <c r="L78" s="320">
        <v>0</v>
      </c>
      <c r="M78" s="319">
        <f t="shared" si="29"/>
        <v>461.8</v>
      </c>
      <c r="N78" s="264">
        <f>'BM 07'!P77</f>
        <v>1731.75</v>
      </c>
      <c r="O78" s="319">
        <f t="shared" ref="O78:O96" si="44">L78*F78</f>
        <v>0</v>
      </c>
      <c r="P78" s="500">
        <f t="shared" ref="P78:P96" si="45">O78+N78</f>
        <v>1731.75</v>
      </c>
      <c r="Q78" s="149">
        <f>J78-P78</f>
        <v>0</v>
      </c>
    </row>
    <row r="79" spans="1:18" ht="26.4">
      <c r="A79" s="510" t="s">
        <v>191</v>
      </c>
      <c r="B79" s="511" t="s">
        <v>192</v>
      </c>
      <c r="C79" s="512" t="s">
        <v>32</v>
      </c>
      <c r="D79" s="535">
        <v>764.9</v>
      </c>
      <c r="E79" s="535">
        <v>4.05</v>
      </c>
      <c r="F79" s="535">
        <f t="shared" si="43"/>
        <v>5.07</v>
      </c>
      <c r="G79" s="512" t="s">
        <v>193</v>
      </c>
      <c r="H79" s="512" t="s">
        <v>34</v>
      </c>
      <c r="I79" s="536">
        <f t="shared" ref="I79:I96" si="46">D79*E79</f>
        <v>3097.8449999999998</v>
      </c>
      <c r="J79" s="537">
        <f t="shared" ref="J79:J96" si="47">F79*D79</f>
        <v>3878.0430000000001</v>
      </c>
      <c r="K79" s="319">
        <f>'BM 07'!M78</f>
        <v>764.9</v>
      </c>
      <c r="L79" s="320">
        <v>0</v>
      </c>
      <c r="M79" s="319">
        <f t="shared" si="29"/>
        <v>764.9</v>
      </c>
      <c r="N79" s="319">
        <f>'BM 07'!P78</f>
        <v>3878.0430000000001</v>
      </c>
      <c r="O79" s="319">
        <f t="shared" si="44"/>
        <v>0</v>
      </c>
      <c r="P79" s="500">
        <f t="shared" si="45"/>
        <v>3878.0430000000001</v>
      </c>
      <c r="Q79" s="319">
        <f t="shared" si="37"/>
        <v>0</v>
      </c>
    </row>
    <row r="80" spans="1:18" s="312" customFormat="1" ht="39.6">
      <c r="A80" s="337" t="s">
        <v>194</v>
      </c>
      <c r="B80" s="348" t="s">
        <v>195</v>
      </c>
      <c r="C80" s="339" t="s">
        <v>32</v>
      </c>
      <c r="D80" s="349">
        <v>412.2</v>
      </c>
      <c r="E80" s="349">
        <v>12.84</v>
      </c>
      <c r="F80" s="349">
        <f t="shared" si="43"/>
        <v>16.07</v>
      </c>
      <c r="G80" s="339" t="s">
        <v>196</v>
      </c>
      <c r="H80" s="339" t="s">
        <v>34</v>
      </c>
      <c r="I80" s="350">
        <f t="shared" si="46"/>
        <v>5292.6480000000001</v>
      </c>
      <c r="J80" s="351">
        <f t="shared" si="47"/>
        <v>6624.0540000000001</v>
      </c>
      <c r="K80" s="319">
        <f>'BM 07'!M79</f>
        <v>0</v>
      </c>
      <c r="L80" s="347">
        <v>0</v>
      </c>
      <c r="M80" s="319">
        <f t="shared" si="29"/>
        <v>0</v>
      </c>
      <c r="N80" s="319">
        <f>'BM 07'!P79</f>
        <v>0</v>
      </c>
      <c r="O80" s="343">
        <f t="shared" si="44"/>
        <v>0</v>
      </c>
      <c r="P80" s="344">
        <f t="shared" si="45"/>
        <v>0</v>
      </c>
      <c r="Q80" s="343">
        <f t="shared" si="37"/>
        <v>6624.0540000000001</v>
      </c>
      <c r="R80" s="313"/>
    </row>
    <row r="81" spans="1:18" s="346" customFormat="1" ht="25.8" customHeight="1">
      <c r="A81" s="337" t="s">
        <v>197</v>
      </c>
      <c r="B81" s="348" t="s">
        <v>198</v>
      </c>
      <c r="C81" s="339" t="s">
        <v>151</v>
      </c>
      <c r="D81" s="349">
        <v>4</v>
      </c>
      <c r="E81" s="349">
        <v>33.83</v>
      </c>
      <c r="F81" s="349">
        <f t="shared" si="43"/>
        <v>42.36</v>
      </c>
      <c r="G81" s="339" t="s">
        <v>199</v>
      </c>
      <c r="H81" s="339" t="s">
        <v>34</v>
      </c>
      <c r="I81" s="350">
        <f t="shared" si="46"/>
        <v>135.32</v>
      </c>
      <c r="J81" s="351">
        <f t="shared" si="47"/>
        <v>169.44</v>
      </c>
      <c r="K81" s="319">
        <f>'BM 07'!M80</f>
        <v>0</v>
      </c>
      <c r="L81" s="347">
        <v>0</v>
      </c>
      <c r="M81" s="319">
        <f t="shared" si="29"/>
        <v>0</v>
      </c>
      <c r="N81" s="319">
        <f>'BM 07'!P80</f>
        <v>0</v>
      </c>
      <c r="O81" s="343">
        <f t="shared" si="44"/>
        <v>0</v>
      </c>
      <c r="P81" s="344">
        <f t="shared" si="45"/>
        <v>0</v>
      </c>
      <c r="Q81" s="343">
        <f t="shared" si="37"/>
        <v>169.44</v>
      </c>
    </row>
    <row r="82" spans="1:18" s="346" customFormat="1" ht="26.4">
      <c r="A82" s="337" t="s">
        <v>200</v>
      </c>
      <c r="B82" s="348" t="s">
        <v>201</v>
      </c>
      <c r="C82" s="339" t="s">
        <v>151</v>
      </c>
      <c r="D82" s="349">
        <v>2</v>
      </c>
      <c r="E82" s="349">
        <v>27.65</v>
      </c>
      <c r="F82" s="349">
        <f t="shared" si="43"/>
        <v>34.619999999999997</v>
      </c>
      <c r="G82" s="339" t="s">
        <v>202</v>
      </c>
      <c r="H82" s="339" t="s">
        <v>34</v>
      </c>
      <c r="I82" s="350">
        <f t="shared" si="46"/>
        <v>55.3</v>
      </c>
      <c r="J82" s="351">
        <f t="shared" si="47"/>
        <v>69.239999999999995</v>
      </c>
      <c r="K82" s="319">
        <f>'BM 07'!M81</f>
        <v>0</v>
      </c>
      <c r="L82" s="347">
        <v>0</v>
      </c>
      <c r="M82" s="319">
        <f t="shared" si="29"/>
        <v>0</v>
      </c>
      <c r="N82" s="319">
        <f>'BM 07'!P81</f>
        <v>0</v>
      </c>
      <c r="O82" s="343">
        <f t="shared" si="44"/>
        <v>0</v>
      </c>
      <c r="P82" s="344">
        <f t="shared" si="45"/>
        <v>0</v>
      </c>
      <c r="Q82" s="343">
        <f t="shared" si="37"/>
        <v>69.239999999999995</v>
      </c>
      <c r="R82" s="352"/>
    </row>
    <row r="83" spans="1:18" s="312" customFormat="1" ht="26.4">
      <c r="A83" s="510" t="s">
        <v>203</v>
      </c>
      <c r="B83" s="511" t="s">
        <v>204</v>
      </c>
      <c r="C83" s="512" t="s">
        <v>151</v>
      </c>
      <c r="D83" s="535">
        <v>12</v>
      </c>
      <c r="E83" s="535">
        <v>36.74</v>
      </c>
      <c r="F83" s="535">
        <f t="shared" si="43"/>
        <v>46</v>
      </c>
      <c r="G83" s="512" t="s">
        <v>205</v>
      </c>
      <c r="H83" s="512" t="s">
        <v>34</v>
      </c>
      <c r="I83" s="536">
        <f t="shared" si="46"/>
        <v>440.88</v>
      </c>
      <c r="J83" s="537">
        <f t="shared" si="47"/>
        <v>552</v>
      </c>
      <c r="K83" s="319">
        <f>'BM 07'!M82</f>
        <v>0</v>
      </c>
      <c r="L83" s="320">
        <v>12</v>
      </c>
      <c r="M83" s="319">
        <f t="shared" si="29"/>
        <v>12</v>
      </c>
      <c r="N83" s="319">
        <f>'BM 07'!P82</f>
        <v>0</v>
      </c>
      <c r="O83" s="319">
        <f t="shared" si="44"/>
        <v>552</v>
      </c>
      <c r="P83" s="500">
        <f t="shared" si="45"/>
        <v>552</v>
      </c>
      <c r="Q83" s="319">
        <f t="shared" si="37"/>
        <v>0</v>
      </c>
      <c r="R83" s="313"/>
    </row>
    <row r="84" spans="1:18" s="312" customFormat="1" ht="27.75" customHeight="1">
      <c r="A84" s="510" t="s">
        <v>206</v>
      </c>
      <c r="B84" s="511" t="s">
        <v>207</v>
      </c>
      <c r="C84" s="512" t="s">
        <v>151</v>
      </c>
      <c r="D84" s="535">
        <v>12</v>
      </c>
      <c r="E84" s="535">
        <v>22.29</v>
      </c>
      <c r="F84" s="535">
        <f t="shared" si="43"/>
        <v>27.91</v>
      </c>
      <c r="G84" s="512" t="s">
        <v>208</v>
      </c>
      <c r="H84" s="512" t="s">
        <v>34</v>
      </c>
      <c r="I84" s="536">
        <f t="shared" si="46"/>
        <v>267.48</v>
      </c>
      <c r="J84" s="537">
        <f t="shared" si="47"/>
        <v>334.92</v>
      </c>
      <c r="K84" s="319">
        <f>'BM 07'!M83</f>
        <v>0</v>
      </c>
      <c r="L84" s="320">
        <v>12</v>
      </c>
      <c r="M84" s="319">
        <f t="shared" si="29"/>
        <v>12</v>
      </c>
      <c r="N84" s="319">
        <f>'BM 07'!P83</f>
        <v>0</v>
      </c>
      <c r="O84" s="319">
        <f t="shared" si="44"/>
        <v>334.92</v>
      </c>
      <c r="P84" s="500">
        <f t="shared" si="45"/>
        <v>334.92</v>
      </c>
      <c r="Q84" s="319">
        <f t="shared" si="37"/>
        <v>0</v>
      </c>
      <c r="R84" s="313"/>
    </row>
    <row r="85" spans="1:18" s="312" customFormat="1" ht="26.25" customHeight="1">
      <c r="A85" s="510" t="s">
        <v>209</v>
      </c>
      <c r="B85" s="511" t="s">
        <v>210</v>
      </c>
      <c r="C85" s="512" t="s">
        <v>151</v>
      </c>
      <c r="D85" s="535">
        <v>6</v>
      </c>
      <c r="E85" s="535">
        <v>40.68</v>
      </c>
      <c r="F85" s="535">
        <f t="shared" si="43"/>
        <v>50.93</v>
      </c>
      <c r="G85" s="512" t="s">
        <v>211</v>
      </c>
      <c r="H85" s="512" t="s">
        <v>34</v>
      </c>
      <c r="I85" s="536">
        <f t="shared" si="46"/>
        <v>244.07999999999998</v>
      </c>
      <c r="J85" s="537">
        <f t="shared" si="47"/>
        <v>305.58</v>
      </c>
      <c r="K85" s="319">
        <f>'BM 07'!M84</f>
        <v>0</v>
      </c>
      <c r="L85" s="320">
        <v>6</v>
      </c>
      <c r="M85" s="319">
        <f t="shared" si="29"/>
        <v>6</v>
      </c>
      <c r="N85" s="319">
        <f>'BM 07'!P84</f>
        <v>0</v>
      </c>
      <c r="O85" s="319">
        <f t="shared" si="44"/>
        <v>305.58</v>
      </c>
      <c r="P85" s="500">
        <f t="shared" si="45"/>
        <v>305.58</v>
      </c>
      <c r="Q85" s="319">
        <f t="shared" si="37"/>
        <v>0</v>
      </c>
      <c r="R85" s="313"/>
    </row>
    <row r="86" spans="1:18" s="312" customFormat="1" ht="39.6">
      <c r="A86" s="337" t="s">
        <v>212</v>
      </c>
      <c r="B86" s="348" t="s">
        <v>213</v>
      </c>
      <c r="C86" s="339" t="s">
        <v>151</v>
      </c>
      <c r="D86" s="349">
        <v>2</v>
      </c>
      <c r="E86" s="349">
        <v>44.17</v>
      </c>
      <c r="F86" s="349">
        <f t="shared" si="43"/>
        <v>55.3</v>
      </c>
      <c r="G86" s="339" t="s">
        <v>214</v>
      </c>
      <c r="H86" s="339" t="s">
        <v>34</v>
      </c>
      <c r="I86" s="350">
        <f t="shared" si="46"/>
        <v>88.34</v>
      </c>
      <c r="J86" s="351">
        <f t="shared" si="47"/>
        <v>110.6</v>
      </c>
      <c r="K86" s="319">
        <f>'BM 07'!M85</f>
        <v>0</v>
      </c>
      <c r="L86" s="347">
        <v>0</v>
      </c>
      <c r="M86" s="319">
        <f t="shared" si="29"/>
        <v>0</v>
      </c>
      <c r="N86" s="319">
        <f>'BM 07'!P85</f>
        <v>0</v>
      </c>
      <c r="O86" s="343">
        <f t="shared" si="44"/>
        <v>0</v>
      </c>
      <c r="P86" s="344">
        <f t="shared" si="45"/>
        <v>0</v>
      </c>
      <c r="Q86" s="343">
        <f t="shared" si="37"/>
        <v>110.6</v>
      </c>
      <c r="R86" s="313"/>
    </row>
    <row r="87" spans="1:18" s="312" customFormat="1" ht="26.4">
      <c r="A87" s="337" t="s">
        <v>215</v>
      </c>
      <c r="B87" s="348" t="s">
        <v>216</v>
      </c>
      <c r="C87" s="339" t="s">
        <v>151</v>
      </c>
      <c r="D87" s="349">
        <v>2</v>
      </c>
      <c r="E87" s="349">
        <v>8.34</v>
      </c>
      <c r="F87" s="349">
        <f t="shared" si="43"/>
        <v>10.44</v>
      </c>
      <c r="G87" s="339" t="s">
        <v>217</v>
      </c>
      <c r="H87" s="339" t="s">
        <v>34</v>
      </c>
      <c r="I87" s="350">
        <f t="shared" si="46"/>
        <v>16.68</v>
      </c>
      <c r="J87" s="351">
        <f t="shared" si="47"/>
        <v>20.88</v>
      </c>
      <c r="K87" s="319">
        <f>'BM 07'!M86</f>
        <v>0</v>
      </c>
      <c r="L87" s="347">
        <v>0</v>
      </c>
      <c r="M87" s="319">
        <f t="shared" si="29"/>
        <v>0</v>
      </c>
      <c r="N87" s="319">
        <f>'BM 07'!P86</f>
        <v>0</v>
      </c>
      <c r="O87" s="343">
        <f t="shared" si="44"/>
        <v>0</v>
      </c>
      <c r="P87" s="344">
        <f t="shared" si="45"/>
        <v>0</v>
      </c>
      <c r="Q87" s="343">
        <f t="shared" si="37"/>
        <v>20.88</v>
      </c>
      <c r="R87" s="313"/>
    </row>
    <row r="88" spans="1:18" s="312" customFormat="1" ht="26.4">
      <c r="A88" s="337" t="s">
        <v>218</v>
      </c>
      <c r="B88" s="348" t="s">
        <v>219</v>
      </c>
      <c r="C88" s="339" t="s">
        <v>151</v>
      </c>
      <c r="D88" s="349">
        <v>15</v>
      </c>
      <c r="E88" s="349">
        <v>8.75</v>
      </c>
      <c r="F88" s="349">
        <f t="shared" si="43"/>
        <v>10.95</v>
      </c>
      <c r="G88" s="339" t="s">
        <v>220</v>
      </c>
      <c r="H88" s="339" t="s">
        <v>34</v>
      </c>
      <c r="I88" s="350">
        <f t="shared" si="46"/>
        <v>131.25</v>
      </c>
      <c r="J88" s="351">
        <f t="shared" si="47"/>
        <v>164.25</v>
      </c>
      <c r="K88" s="319">
        <f>'BM 07'!M87</f>
        <v>0</v>
      </c>
      <c r="L88" s="347">
        <v>0</v>
      </c>
      <c r="M88" s="319">
        <f t="shared" si="29"/>
        <v>0</v>
      </c>
      <c r="N88" s="319">
        <f>'BM 07'!P87</f>
        <v>0</v>
      </c>
      <c r="O88" s="343">
        <f t="shared" si="44"/>
        <v>0</v>
      </c>
      <c r="P88" s="344">
        <f t="shared" si="45"/>
        <v>0</v>
      </c>
      <c r="Q88" s="343">
        <f t="shared" si="37"/>
        <v>164.25</v>
      </c>
      <c r="R88" s="313"/>
    </row>
    <row r="89" spans="1:18" s="312" customFormat="1" ht="26.4">
      <c r="A89" s="337" t="s">
        <v>221</v>
      </c>
      <c r="B89" s="348" t="s">
        <v>222</v>
      </c>
      <c r="C89" s="339" t="s">
        <v>151</v>
      </c>
      <c r="D89" s="349">
        <v>1</v>
      </c>
      <c r="E89" s="349">
        <v>15.24</v>
      </c>
      <c r="F89" s="349">
        <f t="shared" si="43"/>
        <v>19.079999999999998</v>
      </c>
      <c r="G89" s="339" t="s">
        <v>223</v>
      </c>
      <c r="H89" s="339" t="s">
        <v>34</v>
      </c>
      <c r="I89" s="350">
        <f t="shared" si="46"/>
        <v>15.24</v>
      </c>
      <c r="J89" s="351">
        <f t="shared" si="47"/>
        <v>19.079999999999998</v>
      </c>
      <c r="K89" s="319">
        <f>'BM 07'!M88</f>
        <v>0</v>
      </c>
      <c r="L89" s="347">
        <v>0</v>
      </c>
      <c r="M89" s="319">
        <f t="shared" si="29"/>
        <v>0</v>
      </c>
      <c r="N89" s="319">
        <f>'BM 07'!P88</f>
        <v>0</v>
      </c>
      <c r="O89" s="343">
        <f t="shared" si="44"/>
        <v>0</v>
      </c>
      <c r="P89" s="344">
        <f t="shared" si="45"/>
        <v>0</v>
      </c>
      <c r="Q89" s="343">
        <f t="shared" si="37"/>
        <v>19.079999999999998</v>
      </c>
      <c r="R89" s="313"/>
    </row>
    <row r="90" spans="1:18" s="312" customFormat="1" ht="27.75" customHeight="1">
      <c r="A90" s="337" t="s">
        <v>224</v>
      </c>
      <c r="B90" s="348" t="s">
        <v>225</v>
      </c>
      <c r="C90" s="339" t="s">
        <v>151</v>
      </c>
      <c r="D90" s="349">
        <v>1</v>
      </c>
      <c r="E90" s="349">
        <v>32.909999999999997</v>
      </c>
      <c r="F90" s="349">
        <f t="shared" si="43"/>
        <v>41.2</v>
      </c>
      <c r="G90" s="339" t="s">
        <v>226</v>
      </c>
      <c r="H90" s="339" t="s">
        <v>34</v>
      </c>
      <c r="I90" s="350">
        <f t="shared" si="46"/>
        <v>32.909999999999997</v>
      </c>
      <c r="J90" s="351">
        <f t="shared" si="47"/>
        <v>41.2</v>
      </c>
      <c r="K90" s="319">
        <f>'BM 07'!M89</f>
        <v>0</v>
      </c>
      <c r="L90" s="347">
        <v>0</v>
      </c>
      <c r="M90" s="319">
        <f t="shared" si="29"/>
        <v>0</v>
      </c>
      <c r="N90" s="264">
        <f>'BM 07'!P89</f>
        <v>0</v>
      </c>
      <c r="O90" s="343">
        <f t="shared" si="44"/>
        <v>0</v>
      </c>
      <c r="P90" s="344">
        <f t="shared" si="45"/>
        <v>0</v>
      </c>
      <c r="Q90" s="343">
        <f t="shared" si="37"/>
        <v>41.2</v>
      </c>
      <c r="R90" s="313"/>
    </row>
    <row r="91" spans="1:18" s="346" customFormat="1" ht="39.6">
      <c r="A91" s="337" t="s">
        <v>227</v>
      </c>
      <c r="B91" s="348" t="s">
        <v>228</v>
      </c>
      <c r="C91" s="339" t="s">
        <v>32</v>
      </c>
      <c r="D91" s="349">
        <v>114.7</v>
      </c>
      <c r="E91" s="349">
        <v>9.1300000000000008</v>
      </c>
      <c r="F91" s="349">
        <f t="shared" si="43"/>
        <v>11.43</v>
      </c>
      <c r="G91" s="339" t="s">
        <v>229</v>
      </c>
      <c r="H91" s="339" t="s">
        <v>34</v>
      </c>
      <c r="I91" s="350">
        <f t="shared" si="46"/>
        <v>1047.211</v>
      </c>
      <c r="J91" s="351">
        <f t="shared" si="47"/>
        <v>1311.021</v>
      </c>
      <c r="K91" s="319">
        <f>'BM 07'!M90</f>
        <v>0</v>
      </c>
      <c r="L91" s="347">
        <v>0</v>
      </c>
      <c r="M91" s="319">
        <f t="shared" si="29"/>
        <v>0</v>
      </c>
      <c r="N91" s="264">
        <f>'BM 07'!P90</f>
        <v>0</v>
      </c>
      <c r="O91" s="343">
        <f t="shared" si="44"/>
        <v>0</v>
      </c>
      <c r="P91" s="344">
        <f t="shared" si="45"/>
        <v>0</v>
      </c>
      <c r="Q91" s="343">
        <f t="shared" si="37"/>
        <v>1311.021</v>
      </c>
      <c r="R91" s="352"/>
    </row>
    <row r="92" spans="1:18" s="346" customFormat="1" ht="39.6">
      <c r="A92" s="337" t="s">
        <v>230</v>
      </c>
      <c r="B92" s="348" t="s">
        <v>231</v>
      </c>
      <c r="C92" s="339" t="s">
        <v>32</v>
      </c>
      <c r="D92" s="349">
        <v>261.7</v>
      </c>
      <c r="E92" s="349">
        <v>5.81</v>
      </c>
      <c r="F92" s="349">
        <f t="shared" si="43"/>
        <v>7.27</v>
      </c>
      <c r="G92" s="339" t="s">
        <v>232</v>
      </c>
      <c r="H92" s="339" t="s">
        <v>34</v>
      </c>
      <c r="I92" s="350">
        <f t="shared" si="46"/>
        <v>1520.4769999999999</v>
      </c>
      <c r="J92" s="351">
        <f t="shared" si="47"/>
        <v>1902.5589999999997</v>
      </c>
      <c r="K92" s="319">
        <f>'BM 07'!M91</f>
        <v>0</v>
      </c>
      <c r="L92" s="347">
        <v>0</v>
      </c>
      <c r="M92" s="319">
        <f t="shared" si="29"/>
        <v>0</v>
      </c>
      <c r="N92" s="264">
        <f>'BM 07'!P91</f>
        <v>0</v>
      </c>
      <c r="O92" s="343">
        <f t="shared" si="44"/>
        <v>0</v>
      </c>
      <c r="P92" s="344">
        <f t="shared" si="45"/>
        <v>0</v>
      </c>
      <c r="Q92" s="343">
        <f t="shared" si="37"/>
        <v>1902.5589999999997</v>
      </c>
      <c r="R92" s="352"/>
    </row>
    <row r="93" spans="1:18" s="346" customFormat="1" ht="39.6">
      <c r="A93" s="337" t="s">
        <v>233</v>
      </c>
      <c r="B93" s="348" t="s">
        <v>234</v>
      </c>
      <c r="C93" s="339" t="s">
        <v>32</v>
      </c>
      <c r="D93" s="349">
        <v>62.6</v>
      </c>
      <c r="E93" s="349">
        <v>13.78</v>
      </c>
      <c r="F93" s="349">
        <f t="shared" si="43"/>
        <v>17.25</v>
      </c>
      <c r="G93" s="339" t="s">
        <v>235</v>
      </c>
      <c r="H93" s="339" t="s">
        <v>34</v>
      </c>
      <c r="I93" s="350">
        <f t="shared" si="46"/>
        <v>862.62799999999993</v>
      </c>
      <c r="J93" s="351">
        <f t="shared" si="47"/>
        <v>1079.8500000000001</v>
      </c>
      <c r="K93" s="319">
        <f>'BM 07'!M92</f>
        <v>0</v>
      </c>
      <c r="L93" s="347">
        <v>0</v>
      </c>
      <c r="M93" s="319">
        <f t="shared" si="29"/>
        <v>0</v>
      </c>
      <c r="N93" s="264">
        <f>'BM 07'!P92</f>
        <v>0</v>
      </c>
      <c r="O93" s="343">
        <f t="shared" si="44"/>
        <v>0</v>
      </c>
      <c r="P93" s="344">
        <f t="shared" si="45"/>
        <v>0</v>
      </c>
      <c r="Q93" s="343">
        <f t="shared" si="37"/>
        <v>1079.8500000000001</v>
      </c>
      <c r="R93" s="352"/>
    </row>
    <row r="94" spans="1:18" ht="26.4">
      <c r="A94" s="125" t="s">
        <v>236</v>
      </c>
      <c r="B94" s="126" t="s">
        <v>237</v>
      </c>
      <c r="C94" s="127" t="s">
        <v>151</v>
      </c>
      <c r="D94" s="128">
        <v>13</v>
      </c>
      <c r="E94" s="128">
        <v>18.27</v>
      </c>
      <c r="F94" s="128">
        <f t="shared" si="43"/>
        <v>22.87</v>
      </c>
      <c r="G94" s="127" t="s">
        <v>238</v>
      </c>
      <c r="H94" s="127" t="s">
        <v>34</v>
      </c>
      <c r="I94" s="170">
        <f t="shared" si="46"/>
        <v>237.51</v>
      </c>
      <c r="J94" s="171">
        <f t="shared" si="47"/>
        <v>297.31</v>
      </c>
      <c r="K94" s="319">
        <f>'BM 07'!M93</f>
        <v>0</v>
      </c>
      <c r="L94" s="320">
        <v>0</v>
      </c>
      <c r="M94" s="319">
        <f t="shared" si="29"/>
        <v>0</v>
      </c>
      <c r="N94" s="264">
        <f>'BM 07'!P93</f>
        <v>0</v>
      </c>
      <c r="O94" s="319">
        <f t="shared" si="44"/>
        <v>0</v>
      </c>
      <c r="P94" s="500">
        <f t="shared" si="45"/>
        <v>0</v>
      </c>
      <c r="Q94" s="149">
        <f t="shared" si="37"/>
        <v>297.31</v>
      </c>
    </row>
    <row r="95" spans="1:18" ht="26.4">
      <c r="A95" s="125" t="s">
        <v>239</v>
      </c>
      <c r="B95" s="126" t="s">
        <v>240</v>
      </c>
      <c r="C95" s="127" t="s">
        <v>151</v>
      </c>
      <c r="D95" s="128">
        <v>36</v>
      </c>
      <c r="E95" s="128">
        <v>21.48</v>
      </c>
      <c r="F95" s="128">
        <f t="shared" si="43"/>
        <v>26.89</v>
      </c>
      <c r="G95" s="127" t="s">
        <v>241</v>
      </c>
      <c r="H95" s="127" t="s">
        <v>34</v>
      </c>
      <c r="I95" s="170">
        <f t="shared" si="46"/>
        <v>773.28</v>
      </c>
      <c r="J95" s="171">
        <f t="shared" si="47"/>
        <v>968.04</v>
      </c>
      <c r="K95" s="319">
        <f>'BM 07'!M94</f>
        <v>0</v>
      </c>
      <c r="L95" s="320">
        <v>0</v>
      </c>
      <c r="M95" s="319">
        <f t="shared" si="29"/>
        <v>0</v>
      </c>
      <c r="N95" s="264">
        <f>'BM 07'!P94</f>
        <v>0</v>
      </c>
      <c r="O95" s="319">
        <f t="shared" si="44"/>
        <v>0</v>
      </c>
      <c r="P95" s="500">
        <f t="shared" si="45"/>
        <v>0</v>
      </c>
      <c r="Q95" s="149">
        <f t="shared" si="37"/>
        <v>968.04</v>
      </c>
    </row>
    <row r="96" spans="1:18" s="346" customFormat="1" ht="39.6">
      <c r="A96" s="337" t="s">
        <v>242</v>
      </c>
      <c r="B96" s="348" t="s">
        <v>243</v>
      </c>
      <c r="C96" s="339" t="s">
        <v>151</v>
      </c>
      <c r="D96" s="349">
        <v>1</v>
      </c>
      <c r="E96" s="349">
        <v>493.67</v>
      </c>
      <c r="F96" s="349">
        <f t="shared" si="43"/>
        <v>618.16999999999996</v>
      </c>
      <c r="G96" s="339" t="s">
        <v>244</v>
      </c>
      <c r="H96" s="339" t="s">
        <v>34</v>
      </c>
      <c r="I96" s="350">
        <f t="shared" si="46"/>
        <v>493.67</v>
      </c>
      <c r="J96" s="351">
        <f t="shared" si="47"/>
        <v>618.16999999999996</v>
      </c>
      <c r="K96" s="319">
        <f>'BM 07'!M95</f>
        <v>0</v>
      </c>
      <c r="L96" s="347">
        <v>0</v>
      </c>
      <c r="M96" s="319">
        <f t="shared" si="29"/>
        <v>0</v>
      </c>
      <c r="N96" s="319">
        <f>'BM 07'!P95</f>
        <v>0</v>
      </c>
      <c r="O96" s="343">
        <f t="shared" si="44"/>
        <v>0</v>
      </c>
      <c r="P96" s="344">
        <f t="shared" si="45"/>
        <v>0</v>
      </c>
      <c r="Q96" s="343">
        <f t="shared" si="37"/>
        <v>618.16999999999996</v>
      </c>
      <c r="R96" s="352"/>
    </row>
    <row r="97" spans="1:18">
      <c r="A97" s="538" t="s">
        <v>245</v>
      </c>
      <c r="B97" s="756" t="s">
        <v>246</v>
      </c>
      <c r="C97" s="757"/>
      <c r="D97" s="757"/>
      <c r="E97" s="757"/>
      <c r="F97" s="757"/>
      <c r="G97" s="757"/>
      <c r="H97" s="539"/>
      <c r="I97" s="540">
        <f>SUM(I98:I104)</f>
        <v>5583.5925999999999</v>
      </c>
      <c r="J97" s="541">
        <f>SUM(J98:J104)</f>
        <v>7035.5436000000009</v>
      </c>
      <c r="K97" s="319"/>
      <c r="L97" s="320"/>
      <c r="M97" s="495"/>
      <c r="N97" s="328">
        <f>SUM(N98:N104)</f>
        <v>2792.6736000000005</v>
      </c>
      <c r="O97" s="328">
        <f>SUM(O98:O104)</f>
        <v>783.73</v>
      </c>
      <c r="P97" s="328">
        <f>SUM(P98:P104)</f>
        <v>3576.4036000000006</v>
      </c>
      <c r="Q97" s="542">
        <f>SUM(Q98:Q104)</f>
        <v>3459.1400000000003</v>
      </c>
    </row>
    <row r="98" spans="1:18" s="318" customFormat="1" ht="26.4">
      <c r="A98" s="510" t="s">
        <v>247</v>
      </c>
      <c r="B98" s="516" t="s">
        <v>248</v>
      </c>
      <c r="C98" s="517" t="s">
        <v>151</v>
      </c>
      <c r="D98" s="458">
        <v>5</v>
      </c>
      <c r="E98" s="518">
        <v>87.35</v>
      </c>
      <c r="F98" s="518">
        <f t="shared" ref="F98:F103" si="48">TRUNC(E98*1.2522,2)</f>
        <v>109.37</v>
      </c>
      <c r="G98" s="517" t="s">
        <v>249</v>
      </c>
      <c r="H98" s="517" t="s">
        <v>34</v>
      </c>
      <c r="I98" s="543">
        <f>E98*D98</f>
        <v>436.75</v>
      </c>
      <c r="J98" s="544">
        <f>F98*D98</f>
        <v>546.85</v>
      </c>
      <c r="K98" s="336">
        <f>'BM 07'!M97</f>
        <v>0</v>
      </c>
      <c r="L98" s="333">
        <v>5</v>
      </c>
      <c r="M98" s="319">
        <f t="shared" si="29"/>
        <v>5</v>
      </c>
      <c r="N98" s="336">
        <f>'BM 07'!P97</f>
        <v>0</v>
      </c>
      <c r="O98" s="336">
        <f t="shared" ref="O98:O104" si="49">L98*F98</f>
        <v>546.85</v>
      </c>
      <c r="P98" s="502">
        <f t="shared" ref="P98:P104" si="50">O98+N98</f>
        <v>546.85</v>
      </c>
      <c r="Q98" s="336">
        <f t="shared" ref="Q98:Q112" si="51">J98-P98</f>
        <v>0</v>
      </c>
      <c r="R98" s="322"/>
    </row>
    <row r="99" spans="1:18" s="318" customFormat="1" ht="26.4">
      <c r="A99" s="510" t="s">
        <v>250</v>
      </c>
      <c r="B99" s="516" t="s">
        <v>251</v>
      </c>
      <c r="C99" s="517" t="s">
        <v>151</v>
      </c>
      <c r="D99" s="458">
        <v>3</v>
      </c>
      <c r="E99" s="518">
        <v>63.06</v>
      </c>
      <c r="F99" s="518">
        <f t="shared" si="48"/>
        <v>78.959999999999994</v>
      </c>
      <c r="G99" s="517" t="s">
        <v>252</v>
      </c>
      <c r="H99" s="517" t="s">
        <v>34</v>
      </c>
      <c r="I99" s="543">
        <f t="shared" ref="I99:I112" si="52">E99*D99</f>
        <v>189.18</v>
      </c>
      <c r="J99" s="544">
        <f t="shared" ref="J99:J112" si="53">F99*D99</f>
        <v>236.88</v>
      </c>
      <c r="K99" s="336">
        <f>'BM 07'!M98</f>
        <v>0</v>
      </c>
      <c r="L99" s="333">
        <v>3</v>
      </c>
      <c r="M99" s="319">
        <f t="shared" si="29"/>
        <v>3</v>
      </c>
      <c r="N99" s="336">
        <f>'BM 07'!P98</f>
        <v>0</v>
      </c>
      <c r="O99" s="336">
        <f t="shared" si="49"/>
        <v>236.88</v>
      </c>
      <c r="P99" s="502">
        <f t="shared" si="50"/>
        <v>236.88</v>
      </c>
      <c r="Q99" s="336">
        <f t="shared" si="51"/>
        <v>0</v>
      </c>
      <c r="R99" s="322"/>
    </row>
    <row r="100" spans="1:18" ht="52.8">
      <c r="A100" s="510" t="s">
        <v>253</v>
      </c>
      <c r="B100" s="511" t="s">
        <v>254</v>
      </c>
      <c r="C100" s="512" t="s">
        <v>32</v>
      </c>
      <c r="D100" s="535">
        <v>51.88</v>
      </c>
      <c r="E100" s="513">
        <v>32.11</v>
      </c>
      <c r="F100" s="513">
        <f t="shared" si="48"/>
        <v>40.200000000000003</v>
      </c>
      <c r="G100" s="512" t="s">
        <v>255</v>
      </c>
      <c r="H100" s="512" t="s">
        <v>34</v>
      </c>
      <c r="I100" s="536">
        <f t="shared" si="52"/>
        <v>1665.8668</v>
      </c>
      <c r="J100" s="537">
        <f t="shared" si="53"/>
        <v>2085.5760000000005</v>
      </c>
      <c r="K100" s="336">
        <f>'BM 07'!M99</f>
        <v>51.88</v>
      </c>
      <c r="L100" s="320">
        <v>0</v>
      </c>
      <c r="M100" s="319">
        <f t="shared" si="29"/>
        <v>51.88</v>
      </c>
      <c r="N100" s="336">
        <f>'BM 07'!P99</f>
        <v>2085.5760000000005</v>
      </c>
      <c r="O100" s="319">
        <f t="shared" si="49"/>
        <v>0</v>
      </c>
      <c r="P100" s="500">
        <f>M100*F100</f>
        <v>2085.5760000000005</v>
      </c>
      <c r="Q100" s="319">
        <f t="shared" si="51"/>
        <v>0</v>
      </c>
      <c r="R100" s="245"/>
    </row>
    <row r="101" spans="1:18" ht="52.8">
      <c r="A101" s="510" t="s">
        <v>256</v>
      </c>
      <c r="B101" s="511" t="s">
        <v>257</v>
      </c>
      <c r="C101" s="512" t="s">
        <v>32</v>
      </c>
      <c r="D101" s="535">
        <v>17.82</v>
      </c>
      <c r="E101" s="513">
        <v>31.69</v>
      </c>
      <c r="F101" s="513">
        <f t="shared" si="48"/>
        <v>39.68</v>
      </c>
      <c r="G101" s="512" t="s">
        <v>258</v>
      </c>
      <c r="H101" s="512" t="s">
        <v>34</v>
      </c>
      <c r="I101" s="536">
        <f t="shared" si="52"/>
        <v>564.71580000000006</v>
      </c>
      <c r="J101" s="537">
        <f t="shared" si="53"/>
        <v>707.09760000000006</v>
      </c>
      <c r="K101" s="336">
        <f>'BM 07'!M100</f>
        <v>17.82</v>
      </c>
      <c r="L101" s="320">
        <v>0</v>
      </c>
      <c r="M101" s="319">
        <f t="shared" si="29"/>
        <v>17.82</v>
      </c>
      <c r="N101" s="336">
        <f>'BM 07'!P100</f>
        <v>707.09760000000006</v>
      </c>
      <c r="O101" s="319">
        <f t="shared" si="49"/>
        <v>0</v>
      </c>
      <c r="P101" s="500">
        <f>M101*F101</f>
        <v>707.09760000000006</v>
      </c>
      <c r="Q101" s="319">
        <f t="shared" si="51"/>
        <v>0</v>
      </c>
      <c r="R101" s="245"/>
    </row>
    <row r="102" spans="1:18" ht="26.4">
      <c r="A102" s="510" t="s">
        <v>259</v>
      </c>
      <c r="B102" s="511" t="s">
        <v>260</v>
      </c>
      <c r="C102" s="512" t="s">
        <v>151</v>
      </c>
      <c r="D102" s="535">
        <v>1</v>
      </c>
      <c r="E102" s="513">
        <v>651.1</v>
      </c>
      <c r="F102" s="513">
        <f t="shared" si="48"/>
        <v>815.3</v>
      </c>
      <c r="G102" s="512" t="s">
        <v>261</v>
      </c>
      <c r="H102" s="512" t="s">
        <v>34</v>
      </c>
      <c r="I102" s="536">
        <f t="shared" si="52"/>
        <v>651.1</v>
      </c>
      <c r="J102" s="537">
        <f t="shared" si="53"/>
        <v>815.3</v>
      </c>
      <c r="K102" s="336">
        <f>'BM 07'!M101</f>
        <v>0</v>
      </c>
      <c r="L102" s="320">
        <v>0</v>
      </c>
      <c r="M102" s="319">
        <f t="shared" si="29"/>
        <v>0</v>
      </c>
      <c r="N102" s="336">
        <f>'BM 07'!P101</f>
        <v>0</v>
      </c>
      <c r="O102" s="319">
        <f t="shared" si="49"/>
        <v>0</v>
      </c>
      <c r="P102" s="500">
        <f t="shared" si="50"/>
        <v>0</v>
      </c>
      <c r="Q102" s="319">
        <f t="shared" si="51"/>
        <v>815.3</v>
      </c>
    </row>
    <row r="103" spans="1:18" ht="26.4">
      <c r="A103" s="510" t="s">
        <v>262</v>
      </c>
      <c r="B103" s="511" t="s">
        <v>263</v>
      </c>
      <c r="C103" s="512" t="s">
        <v>151</v>
      </c>
      <c r="D103" s="535">
        <v>0</v>
      </c>
      <c r="E103" s="513">
        <v>2533.62</v>
      </c>
      <c r="F103" s="513">
        <f t="shared" si="48"/>
        <v>3172.59</v>
      </c>
      <c r="G103" s="512" t="s">
        <v>264</v>
      </c>
      <c r="H103" s="512" t="s">
        <v>34</v>
      </c>
      <c r="I103" s="536">
        <f t="shared" si="52"/>
        <v>0</v>
      </c>
      <c r="J103" s="537">
        <f t="shared" si="53"/>
        <v>0</v>
      </c>
      <c r="K103" s="336">
        <f>'BM 07'!M102</f>
        <v>0</v>
      </c>
      <c r="L103" s="320">
        <v>0</v>
      </c>
      <c r="M103" s="319">
        <f t="shared" si="29"/>
        <v>0</v>
      </c>
      <c r="N103" s="336">
        <f>'BM 07'!P102</f>
        <v>0</v>
      </c>
      <c r="O103" s="319">
        <f t="shared" si="49"/>
        <v>0</v>
      </c>
      <c r="P103" s="500">
        <f t="shared" si="50"/>
        <v>0</v>
      </c>
      <c r="Q103" s="319">
        <f t="shared" si="51"/>
        <v>0</v>
      </c>
      <c r="R103" s="119"/>
    </row>
    <row r="104" spans="1:18" s="318" customFormat="1" ht="26.4">
      <c r="A104" s="510" t="s">
        <v>432</v>
      </c>
      <c r="B104" s="511" t="s">
        <v>446</v>
      </c>
      <c r="C104" s="512" t="s">
        <v>151</v>
      </c>
      <c r="D104" s="535">
        <v>2</v>
      </c>
      <c r="E104" s="513">
        <v>1037.99</v>
      </c>
      <c r="F104" s="513">
        <v>1321.92</v>
      </c>
      <c r="G104" s="512">
        <v>102609</v>
      </c>
      <c r="H104" s="512" t="s">
        <v>34</v>
      </c>
      <c r="I104" s="536">
        <f t="shared" si="52"/>
        <v>2075.98</v>
      </c>
      <c r="J104" s="537">
        <f t="shared" si="53"/>
        <v>2643.84</v>
      </c>
      <c r="K104" s="336">
        <f>'BM 07'!M103</f>
        <v>0</v>
      </c>
      <c r="L104" s="320">
        <v>0</v>
      </c>
      <c r="M104" s="319">
        <f t="shared" si="29"/>
        <v>0</v>
      </c>
      <c r="N104" s="336">
        <f>'BM 07'!P103</f>
        <v>0</v>
      </c>
      <c r="O104" s="319">
        <f t="shared" si="49"/>
        <v>0</v>
      </c>
      <c r="P104" s="500">
        <f t="shared" si="50"/>
        <v>0</v>
      </c>
      <c r="Q104" s="319">
        <f t="shared" si="51"/>
        <v>2643.84</v>
      </c>
      <c r="R104" s="322"/>
    </row>
    <row r="105" spans="1:18">
      <c r="A105" s="538" t="s">
        <v>265</v>
      </c>
      <c r="B105" s="545" t="s">
        <v>404</v>
      </c>
      <c r="C105" s="546"/>
      <c r="D105" s="546"/>
      <c r="E105" s="546"/>
      <c r="F105" s="547"/>
      <c r="G105" s="546"/>
      <c r="H105" s="546"/>
      <c r="I105" s="548">
        <f>SUM(I106:I112)</f>
        <v>2623.2450000000003</v>
      </c>
      <c r="J105" s="549">
        <f>SUM(J106:J112)</f>
        <v>3284.58</v>
      </c>
      <c r="K105" s="319"/>
      <c r="L105" s="320"/>
      <c r="M105" s="319"/>
      <c r="N105" s="320">
        <f>SUM(N106:N112)</f>
        <v>2803.75</v>
      </c>
      <c r="O105" s="320">
        <f>SUM(O106:O112)</f>
        <v>0</v>
      </c>
      <c r="P105" s="503">
        <f>SUM(P106:P112)</f>
        <v>2803.75</v>
      </c>
      <c r="Q105" s="320">
        <f>SUM(Q106:Q112)</f>
        <v>480.83</v>
      </c>
    </row>
    <row r="106" spans="1:18" ht="39.6">
      <c r="A106" s="510" t="s">
        <v>267</v>
      </c>
      <c r="B106" s="511" t="s">
        <v>268</v>
      </c>
      <c r="C106" s="512" t="s">
        <v>151</v>
      </c>
      <c r="D106" s="535">
        <v>2</v>
      </c>
      <c r="E106" s="513">
        <v>26.57</v>
      </c>
      <c r="F106" s="513">
        <f t="shared" ref="F106:F112" si="54">TRUNC(E106*1.2522,2)</f>
        <v>33.270000000000003</v>
      </c>
      <c r="G106" s="512" t="s">
        <v>269</v>
      </c>
      <c r="H106" s="512" t="s">
        <v>34</v>
      </c>
      <c r="I106" s="536">
        <f>E106*D106</f>
        <v>53.14</v>
      </c>
      <c r="J106" s="537">
        <f>F106*D106</f>
        <v>66.540000000000006</v>
      </c>
      <c r="K106" s="319">
        <f>'BM 07'!M105</f>
        <v>2</v>
      </c>
      <c r="L106" s="320">
        <v>0</v>
      </c>
      <c r="M106" s="319">
        <f t="shared" si="29"/>
        <v>2</v>
      </c>
      <c r="N106" s="319">
        <f>'BM 07'!P105</f>
        <v>66.540000000000006</v>
      </c>
      <c r="O106" s="319">
        <f t="shared" ref="O106:O112" si="55">L106*F106</f>
        <v>0</v>
      </c>
      <c r="P106" s="500">
        <f>M106*F106</f>
        <v>66.540000000000006</v>
      </c>
      <c r="Q106" s="319">
        <f t="shared" si="51"/>
        <v>0</v>
      </c>
    </row>
    <row r="107" spans="1:18" ht="39.6">
      <c r="A107" s="510" t="s">
        <v>270</v>
      </c>
      <c r="B107" s="511" t="s">
        <v>271</v>
      </c>
      <c r="C107" s="512" t="s">
        <v>151</v>
      </c>
      <c r="D107" s="535">
        <v>1</v>
      </c>
      <c r="E107" s="513">
        <v>383.99</v>
      </c>
      <c r="F107" s="513">
        <f t="shared" si="54"/>
        <v>480.83</v>
      </c>
      <c r="G107" s="512" t="s">
        <v>272</v>
      </c>
      <c r="H107" s="512" t="s">
        <v>34</v>
      </c>
      <c r="I107" s="536">
        <f t="shared" si="52"/>
        <v>383.99</v>
      </c>
      <c r="J107" s="537">
        <f t="shared" si="53"/>
        <v>480.83</v>
      </c>
      <c r="K107" s="319">
        <f>'BM 07'!M106</f>
        <v>0</v>
      </c>
      <c r="L107" s="320">
        <v>0</v>
      </c>
      <c r="M107" s="319">
        <f t="shared" si="29"/>
        <v>0</v>
      </c>
      <c r="N107" s="319">
        <f>'BM 07'!P106</f>
        <v>0</v>
      </c>
      <c r="O107" s="319">
        <f t="shared" si="55"/>
        <v>0</v>
      </c>
      <c r="P107" s="500">
        <f t="shared" ref="P107:P112" si="56">M107*F107</f>
        <v>0</v>
      </c>
      <c r="Q107" s="319">
        <f t="shared" si="51"/>
        <v>480.83</v>
      </c>
      <c r="R107" s="245"/>
    </row>
    <row r="108" spans="1:18" ht="52.8">
      <c r="A108" s="125" t="s">
        <v>273</v>
      </c>
      <c r="B108" s="126" t="s">
        <v>274</v>
      </c>
      <c r="C108" s="127" t="s">
        <v>32</v>
      </c>
      <c r="D108" s="128">
        <v>19.72</v>
      </c>
      <c r="E108" s="136">
        <v>52.12</v>
      </c>
      <c r="F108" s="136">
        <f t="shared" si="54"/>
        <v>65.260000000000005</v>
      </c>
      <c r="G108" s="127" t="s">
        <v>275</v>
      </c>
      <c r="H108" s="127" t="s">
        <v>34</v>
      </c>
      <c r="I108" s="170">
        <f t="shared" si="52"/>
        <v>1027.8063999999999</v>
      </c>
      <c r="J108" s="171">
        <f t="shared" si="53"/>
        <v>1286.9272000000001</v>
      </c>
      <c r="K108" s="319">
        <f>'BM 07'!M107</f>
        <v>19.72</v>
      </c>
      <c r="L108" s="320">
        <v>0</v>
      </c>
      <c r="M108" s="319">
        <f t="shared" si="29"/>
        <v>19.72</v>
      </c>
      <c r="N108" s="264">
        <f>'BM 07'!P107</f>
        <v>1286.9272000000001</v>
      </c>
      <c r="O108" s="319">
        <f t="shared" si="55"/>
        <v>0</v>
      </c>
      <c r="P108" s="500">
        <f t="shared" si="56"/>
        <v>1286.9272000000001</v>
      </c>
      <c r="Q108" s="264">
        <f t="shared" si="51"/>
        <v>0</v>
      </c>
    </row>
    <row r="109" spans="1:18" ht="39.6">
      <c r="A109" s="125" t="s">
        <v>276</v>
      </c>
      <c r="B109" s="126" t="s">
        <v>277</v>
      </c>
      <c r="C109" s="127" t="s">
        <v>151</v>
      </c>
      <c r="D109" s="128">
        <v>2</v>
      </c>
      <c r="E109" s="136">
        <v>10.37</v>
      </c>
      <c r="F109" s="136">
        <f t="shared" si="54"/>
        <v>12.98</v>
      </c>
      <c r="G109" s="127" t="s">
        <v>278</v>
      </c>
      <c r="H109" s="127" t="s">
        <v>34</v>
      </c>
      <c r="I109" s="170">
        <f t="shared" si="52"/>
        <v>20.74</v>
      </c>
      <c r="J109" s="171">
        <f t="shared" si="53"/>
        <v>25.96</v>
      </c>
      <c r="K109" s="319">
        <f>'BM 07'!M108</f>
        <v>2</v>
      </c>
      <c r="L109" s="320">
        <v>0</v>
      </c>
      <c r="M109" s="319">
        <f t="shared" si="29"/>
        <v>2</v>
      </c>
      <c r="N109" s="264">
        <f>'BM 07'!P108</f>
        <v>25.96</v>
      </c>
      <c r="O109" s="319">
        <f t="shared" si="55"/>
        <v>0</v>
      </c>
      <c r="P109" s="500">
        <f t="shared" si="56"/>
        <v>25.96</v>
      </c>
      <c r="Q109" s="264">
        <f t="shared" si="51"/>
        <v>0</v>
      </c>
    </row>
    <row r="110" spans="1:18" ht="52.8">
      <c r="A110" s="125" t="s">
        <v>279</v>
      </c>
      <c r="B110" s="126" t="s">
        <v>280</v>
      </c>
      <c r="C110" s="127" t="s">
        <v>32</v>
      </c>
      <c r="D110" s="128">
        <v>9.84</v>
      </c>
      <c r="E110" s="136">
        <v>41.78</v>
      </c>
      <c r="F110" s="136">
        <f t="shared" si="54"/>
        <v>52.31</v>
      </c>
      <c r="G110" s="127" t="s">
        <v>281</v>
      </c>
      <c r="H110" s="127" t="s">
        <v>34</v>
      </c>
      <c r="I110" s="170">
        <f t="shared" si="52"/>
        <v>411.11520000000002</v>
      </c>
      <c r="J110" s="171">
        <f t="shared" si="53"/>
        <v>514.73040000000003</v>
      </c>
      <c r="K110" s="319">
        <f>'BM 07'!M109</f>
        <v>9.84</v>
      </c>
      <c r="L110" s="320">
        <v>0</v>
      </c>
      <c r="M110" s="319">
        <f t="shared" si="29"/>
        <v>9.84</v>
      </c>
      <c r="N110" s="264">
        <f>'BM 07'!P109</f>
        <v>514.73040000000003</v>
      </c>
      <c r="O110" s="319">
        <f t="shared" si="55"/>
        <v>0</v>
      </c>
      <c r="P110" s="500">
        <f t="shared" si="56"/>
        <v>514.73040000000003</v>
      </c>
      <c r="Q110" s="264">
        <f t="shared" si="51"/>
        <v>0</v>
      </c>
    </row>
    <row r="111" spans="1:18" ht="52.8">
      <c r="A111" s="125" t="s">
        <v>282</v>
      </c>
      <c r="B111" s="126" t="s">
        <v>283</v>
      </c>
      <c r="C111" s="127" t="s">
        <v>32</v>
      </c>
      <c r="D111" s="128">
        <v>11.19</v>
      </c>
      <c r="E111" s="136">
        <v>63.86</v>
      </c>
      <c r="F111" s="136">
        <f t="shared" si="54"/>
        <v>79.959999999999994</v>
      </c>
      <c r="G111" s="127" t="s">
        <v>284</v>
      </c>
      <c r="H111" s="127" t="s">
        <v>34</v>
      </c>
      <c r="I111" s="170">
        <f t="shared" si="52"/>
        <v>714.59339999999997</v>
      </c>
      <c r="J111" s="171">
        <f t="shared" si="53"/>
        <v>894.75239999999985</v>
      </c>
      <c r="K111" s="319">
        <f>'BM 07'!M110</f>
        <v>11.19</v>
      </c>
      <c r="L111" s="320">
        <v>0</v>
      </c>
      <c r="M111" s="319">
        <f t="shared" si="29"/>
        <v>11.19</v>
      </c>
      <c r="N111" s="264">
        <f>'BM 07'!P110</f>
        <v>894.75239999999985</v>
      </c>
      <c r="O111" s="319">
        <f t="shared" si="55"/>
        <v>0</v>
      </c>
      <c r="P111" s="500">
        <f t="shared" si="56"/>
        <v>894.75239999999985</v>
      </c>
      <c r="Q111" s="264">
        <f t="shared" si="51"/>
        <v>0</v>
      </c>
    </row>
    <row r="112" spans="1:18" ht="24" customHeight="1">
      <c r="A112" s="125" t="s">
        <v>285</v>
      </c>
      <c r="B112" s="126" t="s">
        <v>286</v>
      </c>
      <c r="C112" s="127" t="s">
        <v>151</v>
      </c>
      <c r="D112" s="128">
        <v>2</v>
      </c>
      <c r="E112" s="136">
        <v>5.93</v>
      </c>
      <c r="F112" s="136">
        <f t="shared" si="54"/>
        <v>7.42</v>
      </c>
      <c r="G112" s="127" t="s">
        <v>287</v>
      </c>
      <c r="H112" s="127" t="s">
        <v>34</v>
      </c>
      <c r="I112" s="170">
        <f t="shared" si="52"/>
        <v>11.86</v>
      </c>
      <c r="J112" s="171">
        <f t="shared" si="53"/>
        <v>14.84</v>
      </c>
      <c r="K112" s="319">
        <f>'BM 07'!M111</f>
        <v>2</v>
      </c>
      <c r="L112" s="320">
        <v>0</v>
      </c>
      <c r="M112" s="319">
        <f t="shared" si="29"/>
        <v>2</v>
      </c>
      <c r="N112" s="264">
        <f>'BM 07'!P111</f>
        <v>14.84</v>
      </c>
      <c r="O112" s="319">
        <f t="shared" si="55"/>
        <v>0</v>
      </c>
      <c r="P112" s="500">
        <f t="shared" si="56"/>
        <v>14.84</v>
      </c>
      <c r="Q112" s="264">
        <f t="shared" si="51"/>
        <v>0</v>
      </c>
    </row>
    <row r="113" spans="1:18">
      <c r="A113" s="134"/>
      <c r="B113" s="134"/>
      <c r="C113" s="134"/>
      <c r="D113" s="134"/>
      <c r="E113" s="134"/>
      <c r="F113" s="134"/>
      <c r="G113" s="134"/>
      <c r="H113" s="134"/>
      <c r="I113" s="174"/>
      <c r="J113" s="175"/>
      <c r="K113" s="319"/>
      <c r="L113" s="319"/>
      <c r="M113" s="319"/>
      <c r="N113" s="264"/>
      <c r="O113" s="319"/>
      <c r="P113" s="500"/>
      <c r="Q113" s="149"/>
    </row>
    <row r="114" spans="1:18">
      <c r="A114" s="686" t="s">
        <v>288</v>
      </c>
      <c r="B114" s="687"/>
      <c r="C114" s="687"/>
      <c r="D114" s="687"/>
      <c r="E114" s="687"/>
      <c r="F114" s="687"/>
      <c r="G114" s="687"/>
      <c r="H114" s="688"/>
      <c r="I114" s="176">
        <f>I105+I97+I77+I72+I67+I60+I42+I40+I28+I15+I11</f>
        <v>622890.50093999994</v>
      </c>
      <c r="J114" s="177">
        <f>J105+J97+J77+J72+J67+J60+J42+J40+J28+J15+J11</f>
        <v>782126.7294999999</v>
      </c>
      <c r="K114" s="319"/>
      <c r="L114" s="319"/>
      <c r="M114" s="319"/>
      <c r="N114" s="143">
        <f>N11+N15+N28+N40+N42+N60+N67+N77+N97+N105+N72</f>
        <v>557515.065282</v>
      </c>
      <c r="O114" s="328">
        <f>O11+O15+O28+O40+O42+O60+O67+O77+O97+O105+O72</f>
        <v>66400.355720000007</v>
      </c>
      <c r="P114" s="328">
        <f>P11+P15+P28+P40+P42+P60+P67+P77+P97+P105+P72-P59+1-0.16</f>
        <v>623916.26100199984</v>
      </c>
      <c r="Q114" s="160">
        <f>Q11+Q15+Q28+Q40+Q42+Q60+Q67+Q77+Q97+Q105+Q72</f>
        <v>158211.30849799994</v>
      </c>
      <c r="R114" s="216"/>
    </row>
    <row r="115" spans="1:18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323"/>
      <c r="L115" s="323"/>
      <c r="M115" s="323"/>
      <c r="N115" s="369"/>
      <c r="O115" s="323"/>
      <c r="P115" s="323"/>
      <c r="Q115" s="119"/>
    </row>
    <row r="116" spans="1:18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323"/>
      <c r="L116" s="323"/>
      <c r="M116" s="323"/>
      <c r="N116" s="369"/>
      <c r="O116" s="323"/>
      <c r="P116" s="323"/>
      <c r="Q116" s="119"/>
    </row>
    <row r="117" spans="1:18" ht="13.2" customHeight="1">
      <c r="A117" s="353"/>
      <c r="B117" s="353"/>
      <c r="C117" s="353"/>
      <c r="D117" s="353"/>
      <c r="E117" s="353"/>
      <c r="F117" s="353"/>
      <c r="G117" s="353"/>
      <c r="H117" s="353"/>
      <c r="I117" s="353"/>
      <c r="J117" s="353"/>
      <c r="K117" s="370"/>
      <c r="L117" s="370"/>
      <c r="M117" s="370"/>
      <c r="N117" s="496"/>
      <c r="O117" s="373"/>
      <c r="P117" s="370"/>
      <c r="Q117" s="353"/>
    </row>
    <row r="118" spans="1:18" ht="13.2" customHeight="1">
      <c r="A118" s="353"/>
      <c r="B118" s="353"/>
      <c r="C118" s="353"/>
      <c r="D118" s="353"/>
      <c r="E118" s="353"/>
      <c r="F118" s="353"/>
      <c r="G118" s="353"/>
      <c r="H118" s="353"/>
      <c r="I118" s="353"/>
      <c r="J118" s="353"/>
      <c r="K118" s="370"/>
      <c r="L118" s="370"/>
      <c r="M118" s="370"/>
      <c r="N118" s="496"/>
      <c r="O118" s="353"/>
      <c r="P118" s="370"/>
      <c r="Q118" s="353"/>
    </row>
    <row r="119" spans="1:18" ht="13.2" customHeight="1">
      <c r="A119" s="353"/>
      <c r="B119" s="353"/>
      <c r="C119" s="353"/>
      <c r="D119" s="353"/>
      <c r="E119" s="353"/>
      <c r="F119" s="353"/>
      <c r="G119" s="353"/>
      <c r="H119" s="353"/>
      <c r="I119" s="353"/>
      <c r="J119" s="353"/>
      <c r="K119" s="370"/>
      <c r="L119" s="370"/>
      <c r="M119" s="370"/>
      <c r="N119" s="496"/>
      <c r="O119" s="353"/>
      <c r="P119" s="370"/>
      <c r="Q119" s="353"/>
    </row>
    <row r="120" spans="1:18" ht="13.2" customHeight="1">
      <c r="A120" s="353"/>
      <c r="B120" s="353"/>
      <c r="C120" s="353"/>
      <c r="D120" s="353"/>
      <c r="E120" s="353"/>
      <c r="F120" s="353"/>
      <c r="G120" s="353"/>
      <c r="H120" s="353"/>
      <c r="I120" s="353"/>
      <c r="J120" s="353"/>
      <c r="K120" s="370"/>
      <c r="L120" s="370"/>
      <c r="M120" s="370"/>
      <c r="N120" s="496"/>
      <c r="O120" s="353"/>
      <c r="P120" s="370"/>
      <c r="Q120" s="353"/>
    </row>
    <row r="121" spans="1:18" ht="13.2" customHeight="1">
      <c r="A121" s="353"/>
      <c r="B121" s="353"/>
      <c r="C121" s="353"/>
      <c r="D121" s="353"/>
      <c r="E121" s="353"/>
      <c r="F121" s="353"/>
      <c r="G121" s="353"/>
      <c r="H121" s="353"/>
      <c r="I121" s="353"/>
      <c r="J121" s="353"/>
      <c r="K121" s="370"/>
      <c r="L121" s="370"/>
      <c r="M121" s="370"/>
      <c r="N121" s="496"/>
      <c r="O121" s="353"/>
      <c r="P121" s="370"/>
      <c r="Q121" s="353"/>
    </row>
    <row r="122" spans="1:18" ht="13.2" customHeight="1">
      <c r="A122" s="353"/>
      <c r="B122" s="353"/>
      <c r="C122" s="353"/>
      <c r="D122" s="353"/>
      <c r="E122" s="353"/>
      <c r="F122" s="353"/>
      <c r="G122" s="353"/>
      <c r="H122" s="353"/>
      <c r="I122" s="353"/>
      <c r="J122" s="353"/>
      <c r="K122" s="370"/>
      <c r="L122" s="370"/>
      <c r="M122" s="370"/>
      <c r="N122" s="496"/>
      <c r="O122" s="353"/>
      <c r="P122" s="370"/>
      <c r="Q122" s="353"/>
    </row>
    <row r="123" spans="1:18">
      <c r="K123" s="323"/>
      <c r="L123" s="323"/>
      <c r="M123" s="323"/>
      <c r="N123" s="369"/>
      <c r="O123" s="323"/>
      <c r="P123" s="323"/>
      <c r="Q123" s="119"/>
    </row>
    <row r="124" spans="1:18">
      <c r="K124" s="323"/>
      <c r="L124" s="323"/>
      <c r="M124" s="323"/>
      <c r="N124" s="369"/>
      <c r="O124" s="323"/>
      <c r="P124" s="323"/>
      <c r="Q124" s="119"/>
    </row>
    <row r="125" spans="1:18">
      <c r="K125" s="323"/>
      <c r="L125" s="323"/>
      <c r="M125" s="323"/>
      <c r="N125" s="369"/>
      <c r="O125" s="323"/>
      <c r="P125" s="323"/>
      <c r="Q125" s="119"/>
    </row>
    <row r="126" spans="1:18" ht="15.6">
      <c r="E126" s="758" t="s">
        <v>470</v>
      </c>
      <c r="F126" s="759"/>
      <c r="G126" s="759"/>
      <c r="H126" s="759"/>
      <c r="I126" s="759"/>
      <c r="J126" s="759"/>
      <c r="K126" s="759"/>
      <c r="L126" s="759"/>
      <c r="M126" s="323"/>
      <c r="N126" s="369"/>
      <c r="O126" s="323"/>
      <c r="P126" s="323"/>
      <c r="Q126" s="119"/>
    </row>
  </sheetData>
  <mergeCells count="36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28:G28"/>
    <mergeCell ref="B40:G40"/>
    <mergeCell ref="B42:G42"/>
    <mergeCell ref="B60:G60"/>
    <mergeCell ref="N9:P9"/>
    <mergeCell ref="H9:H10"/>
    <mergeCell ref="I9:I10"/>
    <mergeCell ref="J9:J10"/>
    <mergeCell ref="K9:M9"/>
    <mergeCell ref="B15:G15"/>
    <mergeCell ref="B77:G77"/>
    <mergeCell ref="B97:G97"/>
    <mergeCell ref="A114:H114"/>
    <mergeCell ref="E126:L126"/>
    <mergeCell ref="B67:G67"/>
  </mergeCells>
  <pageMargins left="0.511811024" right="0.511811024" top="0.78740157499999996" bottom="0.78740157499999996" header="0.31496062000000002" footer="0.31496062000000002"/>
  <pageSetup paperSize="9" scale="3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6"/>
  <sheetViews>
    <sheetView topLeftCell="A749" workbookViewId="0">
      <selection activeCell="J723" sqref="J723"/>
    </sheetView>
  </sheetViews>
  <sheetFormatPr defaultRowHeight="14.4"/>
  <cols>
    <col min="1" max="1" width="12.109375" style="4" customWidth="1"/>
    <col min="2" max="3" width="9.3320312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73" t="s">
        <v>442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 hidden="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 hidden="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 hidden="1">
      <c r="A10" s="307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 hidden="1">
      <c r="A19" s="307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307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 hidden="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 hidden="1">
      <c r="A38" s="307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 hidden="1">
      <c r="A51" s="307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 hidden="1">
      <c r="A64" s="307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t="13.8" hidden="1" customHeight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 hidden="1">
      <c r="A77" s="307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 hidden="1">
      <c r="A89" s="307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 hidden="1">
      <c r="A101" s="307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 hidden="1">
      <c r="A113" s="307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 hidden="1">
      <c r="A124" s="307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 hidden="1">
      <c r="A134" s="307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 hidden="1">
      <c r="A146" s="307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307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307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 hidden="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307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 hidden="1">
      <c r="A203" s="307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 hidden="1">
      <c r="A216" s="307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 hidden="1">
      <c r="A229" s="307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 hidden="1">
      <c r="A241" s="307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 hidden="1">
      <c r="A251" s="307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27"/>
      <c r="D261" s="727"/>
      <c r="E261" s="727"/>
      <c r="F261" s="727"/>
      <c r="G261" s="727"/>
      <c r="H261" s="727"/>
      <c r="I261" s="727"/>
      <c r="J261" s="727"/>
      <c r="K261" s="728"/>
    </row>
    <row r="262" spans="1:11" ht="13.2" hidden="1">
      <c r="A262" s="307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27" t="s">
        <v>97</v>
      </c>
      <c r="C272" s="727"/>
      <c r="D272" s="727"/>
      <c r="E272" s="727"/>
      <c r="F272" s="727"/>
      <c r="G272" s="727"/>
      <c r="H272" s="727"/>
      <c r="I272" s="727"/>
      <c r="J272" s="727"/>
      <c r="K272" s="728"/>
    </row>
    <row r="273" spans="1:11" ht="13.2" hidden="1">
      <c r="A273" s="307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 hidden="1">
      <c r="A285" s="50" t="s">
        <v>430</v>
      </c>
      <c r="B285" s="727" t="str">
        <f>'BM 07'!B39</f>
        <v>ESCORAMENTO METÁLICO PARA LAJE EM CONCRETO ARMADO, TIPO "A", ALTURA DE (200 ATÉ 310)CM, EXCLUSIVE DESCARGA, MONTAGEM, DESMONTAGEM E CARGA</v>
      </c>
      <c r="C285" s="727"/>
      <c r="D285" s="727"/>
      <c r="E285" s="727"/>
      <c r="F285" s="727"/>
      <c r="G285" s="727"/>
      <c r="H285" s="727"/>
      <c r="I285" s="727"/>
      <c r="J285" s="727"/>
      <c r="K285" s="728"/>
    </row>
    <row r="286" spans="1:11" ht="13.2" hidden="1">
      <c r="A286" s="307"/>
      <c r="B286" s="13"/>
      <c r="C286" s="13"/>
      <c r="D286" s="13"/>
      <c r="E286" s="234" t="s">
        <v>315</v>
      </c>
      <c r="F286" s="233" t="s">
        <v>314</v>
      </c>
      <c r="G286" s="15" t="s">
        <v>324</v>
      </c>
      <c r="H286" s="233" t="s">
        <v>316</v>
      </c>
      <c r="I286" s="54"/>
      <c r="J286" s="55"/>
      <c r="K286" s="56"/>
    </row>
    <row r="287" spans="1:11" hidden="1">
      <c r="B287" s="16"/>
      <c r="C287" s="17"/>
      <c r="D287" s="79" t="s">
        <v>378</v>
      </c>
      <c r="E287" s="20"/>
      <c r="F287" s="21"/>
      <c r="G287" s="21">
        <v>369.96</v>
      </c>
      <c r="H287" s="21"/>
      <c r="I287" s="57">
        <v>5</v>
      </c>
      <c r="J287" s="9">
        <f>G287</f>
        <v>369.96</v>
      </c>
      <c r="K287" s="78" t="s">
        <v>43</v>
      </c>
    </row>
    <row r="288" spans="1:11" hidden="1">
      <c r="A288" s="22"/>
      <c r="B288" s="23"/>
      <c r="C288" s="23"/>
      <c r="D288" s="23"/>
      <c r="E288" s="23"/>
      <c r="F288" s="23"/>
      <c r="G288" s="23"/>
      <c r="H288" s="24" t="s">
        <v>306</v>
      </c>
      <c r="I288" s="59" t="s">
        <v>307</v>
      </c>
      <c r="J288" s="60">
        <f>SUM(J287:J287)</f>
        <v>369.96</v>
      </c>
      <c r="K288" s="61" t="s">
        <v>434</v>
      </c>
    </row>
    <row r="289" spans="1:11" hidden="1">
      <c r="A289" s="22"/>
      <c r="B289" s="23"/>
      <c r="C289" s="23"/>
      <c r="D289" s="23"/>
      <c r="E289" s="23"/>
      <c r="F289" s="23"/>
      <c r="G289" s="23"/>
      <c r="H289" s="24"/>
      <c r="I289" s="59"/>
      <c r="J289" s="60"/>
      <c r="K289" s="61"/>
    </row>
    <row r="290" spans="1:11" ht="13.2" hidden="1">
      <c r="A290" s="25"/>
      <c r="B290" s="26"/>
      <c r="C290" s="26"/>
      <c r="D290" s="27" t="s">
        <v>308</v>
      </c>
      <c r="E290" s="26"/>
      <c r="F290" s="28" t="s">
        <v>309</v>
      </c>
      <c r="G290" s="28"/>
      <c r="H290" s="28"/>
      <c r="I290" s="62" t="s">
        <v>307</v>
      </c>
      <c r="J290" s="63">
        <v>0</v>
      </c>
      <c r="K290" s="64" t="s">
        <v>43</v>
      </c>
    </row>
    <row r="291" spans="1:11" ht="13.2" hidden="1">
      <c r="A291" s="29"/>
      <c r="B291" s="30"/>
      <c r="C291" s="30"/>
      <c r="D291" s="31" t="s">
        <v>310</v>
      </c>
      <c r="E291" s="30"/>
      <c r="F291" s="32" t="s">
        <v>309</v>
      </c>
      <c r="G291" s="32"/>
      <c r="H291" s="32"/>
      <c r="I291" s="65" t="s">
        <v>307</v>
      </c>
      <c r="J291" s="66">
        <f>J288-J290</f>
        <v>369.96</v>
      </c>
      <c r="K291" s="67" t="str">
        <f>K290</f>
        <v>m²</v>
      </c>
    </row>
    <row r="292" spans="1:11" ht="13.2" hidden="1">
      <c r="A292" s="25"/>
      <c r="B292" s="33"/>
      <c r="C292" s="33"/>
      <c r="D292" s="27" t="s">
        <v>311</v>
      </c>
      <c r="E292" s="33"/>
      <c r="F292" s="28" t="s">
        <v>309</v>
      </c>
      <c r="G292" s="28"/>
      <c r="H292" s="28"/>
      <c r="I292" s="62" t="s">
        <v>307</v>
      </c>
      <c r="J292" s="63">
        <f>J288</f>
        <v>369.96</v>
      </c>
      <c r="K292" s="64" t="str">
        <f>K291</f>
        <v>m²</v>
      </c>
    </row>
    <row r="293" spans="1:11" ht="13.2" hidden="1">
      <c r="A293" s="43"/>
      <c r="B293" s="44"/>
      <c r="C293" s="44"/>
      <c r="D293" s="45" t="s">
        <v>323</v>
      </c>
      <c r="E293" s="46"/>
      <c r="F293" s="47" t="s">
        <v>309</v>
      </c>
      <c r="G293" s="47"/>
      <c r="H293" s="47"/>
      <c r="I293" s="72" t="s">
        <v>307</v>
      </c>
      <c r="J293" s="73">
        <v>0</v>
      </c>
      <c r="K293" s="74" t="str">
        <f>K292</f>
        <v>m²</v>
      </c>
    </row>
    <row r="294" spans="1:11" ht="13.2" hidden="1">
      <c r="A294" s="43"/>
      <c r="B294" s="44"/>
      <c r="C294" s="44"/>
      <c r="D294" s="48"/>
      <c r="E294" s="44"/>
      <c r="F294" s="49"/>
      <c r="G294" s="49"/>
      <c r="H294" s="49"/>
      <c r="I294" s="75"/>
      <c r="J294" s="76"/>
      <c r="K294" s="77"/>
    </row>
    <row r="295" spans="1:11" hidden="1">
      <c r="A295" s="10" t="s">
        <v>99</v>
      </c>
      <c r="B295" s="729" t="s">
        <v>100</v>
      </c>
      <c r="C295" s="729"/>
      <c r="D295" s="729"/>
      <c r="E295" s="729"/>
      <c r="F295" s="729"/>
      <c r="G295" s="729"/>
      <c r="H295" s="729"/>
      <c r="I295" s="51"/>
      <c r="J295" s="52"/>
      <c r="K295" s="53"/>
    </row>
    <row r="296" spans="1:11" hidden="1">
      <c r="A296" s="50" t="s">
        <v>101</v>
      </c>
      <c r="B296" s="727" t="s">
        <v>102</v>
      </c>
      <c r="C296" s="727"/>
      <c r="D296" s="727"/>
      <c r="E296" s="727"/>
      <c r="F296" s="727"/>
      <c r="G296" s="727"/>
      <c r="H296" s="727"/>
      <c r="I296" s="727"/>
      <c r="J296" s="727"/>
      <c r="K296" s="728"/>
    </row>
    <row r="297" spans="1:11" ht="13.2" hidden="1">
      <c r="A297" s="307"/>
      <c r="B297" s="13"/>
      <c r="C297" s="13"/>
      <c r="D297" s="13"/>
      <c r="E297" s="14"/>
      <c r="F297" s="15" t="s">
        <v>335</v>
      </c>
      <c r="G297" s="15" t="s">
        <v>316</v>
      </c>
      <c r="H297" s="15" t="s">
        <v>305</v>
      </c>
      <c r="I297" s="54"/>
      <c r="J297" s="55"/>
      <c r="K297" s="56"/>
    </row>
    <row r="298" spans="1:11" hidden="1">
      <c r="B298" s="16"/>
      <c r="C298" s="17"/>
      <c r="D298" s="79" t="s">
        <v>342</v>
      </c>
      <c r="E298" s="20"/>
      <c r="F298" s="21">
        <v>181.64</v>
      </c>
      <c r="G298" s="21">
        <v>3.1</v>
      </c>
      <c r="H298" s="21">
        <v>1</v>
      </c>
      <c r="I298" s="57">
        <v>5</v>
      </c>
      <c r="J298" s="9">
        <f>G298*H298*F298</f>
        <v>563.08399999999995</v>
      </c>
      <c r="K298" s="78" t="s">
        <v>43</v>
      </c>
    </row>
    <row r="299" spans="1:11" hidden="1">
      <c r="B299" s="16"/>
      <c r="C299" s="17"/>
      <c r="D299" s="79" t="s">
        <v>343</v>
      </c>
      <c r="E299" s="20"/>
      <c r="F299" s="21">
        <v>0.8</v>
      </c>
      <c r="G299" s="21">
        <v>2.1</v>
      </c>
      <c r="H299" s="21">
        <v>-8</v>
      </c>
      <c r="I299" s="57">
        <v>5</v>
      </c>
      <c r="J299" s="9">
        <f>G299*H299*F299</f>
        <v>-13.440000000000001</v>
      </c>
      <c r="K299" s="78" t="s">
        <v>43</v>
      </c>
    </row>
    <row r="300" spans="1:11" hidden="1">
      <c r="B300" s="16"/>
      <c r="C300" s="17"/>
      <c r="D300" s="79" t="s">
        <v>344</v>
      </c>
      <c r="E300" s="20"/>
      <c r="F300" s="21">
        <v>2.2000000000000002</v>
      </c>
      <c r="G300" s="21">
        <v>1</v>
      </c>
      <c r="H300" s="21">
        <v>-12</v>
      </c>
      <c r="I300" s="57">
        <v>5</v>
      </c>
      <c r="J300" s="9">
        <f>G300*H300*F300</f>
        <v>-26.400000000000002</v>
      </c>
      <c r="K300" s="78" t="s">
        <v>43</v>
      </c>
    </row>
    <row r="301" spans="1:11" hidden="1">
      <c r="B301" s="16"/>
      <c r="C301" s="17"/>
      <c r="D301" s="79" t="s">
        <v>343</v>
      </c>
      <c r="E301" s="20"/>
      <c r="F301" s="21">
        <v>1.8</v>
      </c>
      <c r="G301" s="21">
        <v>2.1</v>
      </c>
      <c r="H301" s="21">
        <v>-2</v>
      </c>
      <c r="I301" s="57">
        <v>5</v>
      </c>
      <c r="J301" s="9">
        <f>G301*H301*F301</f>
        <v>-7.5600000000000005</v>
      </c>
      <c r="K301" s="78" t="s">
        <v>43</v>
      </c>
    </row>
    <row r="302" spans="1:11" hidden="1">
      <c r="A302" s="267"/>
      <c r="B302" s="268"/>
      <c r="C302" s="269"/>
      <c r="D302" s="270" t="s">
        <v>417</v>
      </c>
      <c r="E302" s="271"/>
      <c r="F302" s="272">
        <v>115.52</v>
      </c>
      <c r="G302" s="272">
        <v>1</v>
      </c>
      <c r="H302" s="272">
        <v>1</v>
      </c>
      <c r="I302" s="273">
        <v>5</v>
      </c>
      <c r="J302" s="274">
        <f>G302*H302*F302</f>
        <v>115.52</v>
      </c>
      <c r="K302" s="275" t="s">
        <v>43</v>
      </c>
    </row>
    <row r="303" spans="1:11" hidden="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SUM(J298:J302)</f>
        <v>631.20399999999995</v>
      </c>
      <c r="K303" s="61" t="s">
        <v>43</v>
      </c>
    </row>
    <row r="304" spans="1:11" hidden="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 hidden="1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515.67999999999995</v>
      </c>
      <c r="K305" s="64" t="s">
        <v>43</v>
      </c>
    </row>
    <row r="306" spans="1:11" ht="13.2" hidden="1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115.524</v>
      </c>
      <c r="K306" s="67" t="str">
        <f>K305</f>
        <v>m²</v>
      </c>
    </row>
    <row r="307" spans="1:11" ht="13.2" hidden="1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631.20399999999995</v>
      </c>
      <c r="K307" s="64" t="str">
        <f>K306</f>
        <v>m²</v>
      </c>
    </row>
    <row r="308" spans="1:11" ht="13.2" hidden="1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 hidden="1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 hidden="1">
      <c r="A310" s="10" t="s">
        <v>104</v>
      </c>
      <c r="B310" s="729" t="s">
        <v>105</v>
      </c>
      <c r="C310" s="729"/>
      <c r="D310" s="729"/>
      <c r="E310" s="729"/>
      <c r="F310" s="729"/>
      <c r="G310" s="729"/>
      <c r="H310" s="729"/>
      <c r="I310" s="51"/>
      <c r="J310" s="52"/>
      <c r="K310" s="53"/>
    </row>
    <row r="311" spans="1:11" hidden="1">
      <c r="A311" s="50" t="s">
        <v>106</v>
      </c>
      <c r="B311" s="727" t="s">
        <v>107</v>
      </c>
      <c r="C311" s="727"/>
      <c r="D311" s="727"/>
      <c r="E311" s="727"/>
      <c r="F311" s="727"/>
      <c r="G311" s="727"/>
      <c r="H311" s="727"/>
      <c r="I311" s="727"/>
      <c r="J311" s="727"/>
      <c r="K311" s="728"/>
    </row>
    <row r="312" spans="1:11" ht="13.2" hidden="1">
      <c r="A312" s="307"/>
      <c r="B312" s="13"/>
      <c r="C312" s="13"/>
      <c r="D312" s="13"/>
      <c r="E312" s="14"/>
      <c r="F312" s="15"/>
      <c r="G312" s="15" t="s">
        <v>345</v>
      </c>
      <c r="H312" s="15" t="s">
        <v>346</v>
      </c>
      <c r="I312" s="54"/>
      <c r="J312" s="55"/>
      <c r="K312" s="56"/>
    </row>
    <row r="313" spans="1:11" hidden="1">
      <c r="B313" s="16"/>
      <c r="C313" s="17"/>
      <c r="D313" s="79" t="s">
        <v>342</v>
      </c>
      <c r="E313" s="20"/>
      <c r="F313" s="21"/>
      <c r="G313" s="21">
        <v>515.67999999999995</v>
      </c>
      <c r="H313" s="21">
        <v>2</v>
      </c>
      <c r="I313" s="57">
        <v>5</v>
      </c>
      <c r="J313" s="9">
        <f>H313*G313</f>
        <v>1031.3599999999999</v>
      </c>
      <c r="K313" s="78" t="s">
        <v>43</v>
      </c>
    </row>
    <row r="314" spans="1:11" hidden="1">
      <c r="A314" s="267"/>
      <c r="B314" s="268"/>
      <c r="C314" s="269"/>
      <c r="D314" s="270" t="s">
        <v>417</v>
      </c>
      <c r="E314" s="271"/>
      <c r="F314" s="272"/>
      <c r="G314" s="272">
        <v>115.52</v>
      </c>
      <c r="H314" s="272">
        <v>2</v>
      </c>
      <c r="I314" s="273">
        <v>5</v>
      </c>
      <c r="J314" s="274">
        <f>G314*H314</f>
        <v>231.04</v>
      </c>
      <c r="K314" s="275" t="s">
        <v>43</v>
      </c>
    </row>
    <row r="315" spans="1:11" hidden="1">
      <c r="A315" s="267"/>
      <c r="B315" s="268"/>
      <c r="C315" s="269"/>
      <c r="D315" s="270" t="s">
        <v>419</v>
      </c>
      <c r="E315" s="271"/>
      <c r="F315" s="272"/>
      <c r="G315" s="272">
        <v>228.22</v>
      </c>
      <c r="H315" s="272">
        <v>1</v>
      </c>
      <c r="I315" s="273">
        <v>5</v>
      </c>
      <c r="J315" s="274">
        <f>G315*H315</f>
        <v>228.22</v>
      </c>
      <c r="K315" s="275" t="s">
        <v>43</v>
      </c>
    </row>
    <row r="316" spans="1:11" hidden="1">
      <c r="A316" s="22"/>
      <c r="B316" s="23"/>
      <c r="C316" s="23"/>
      <c r="D316" s="23"/>
      <c r="E316" s="23"/>
      <c r="F316" s="23"/>
      <c r="G316" s="23"/>
      <c r="H316" s="24" t="s">
        <v>306</v>
      </c>
      <c r="I316" s="59" t="s">
        <v>307</v>
      </c>
      <c r="J316" s="60">
        <f>SUM(J313:J315)</f>
        <v>1490.62</v>
      </c>
      <c r="K316" s="61" t="s">
        <v>43</v>
      </c>
    </row>
    <row r="317" spans="1:11" hidden="1">
      <c r="A317" s="22"/>
      <c r="B317" s="23"/>
      <c r="C317" s="23"/>
      <c r="D317" s="23"/>
      <c r="E317" s="23"/>
      <c r="F317" s="23"/>
      <c r="G317" s="23"/>
      <c r="H317" s="24"/>
      <c r="I317" s="59"/>
      <c r="J317" s="60"/>
      <c r="K317" s="61"/>
    </row>
    <row r="318" spans="1:11" ht="13.2" hidden="1">
      <c r="A318" s="25"/>
      <c r="B318" s="26"/>
      <c r="C318" s="26"/>
      <c r="D318" s="27" t="s">
        <v>308</v>
      </c>
      <c r="E318" s="26"/>
      <c r="F318" s="28" t="s">
        <v>309</v>
      </c>
      <c r="G318" s="28"/>
      <c r="H318" s="28"/>
      <c r="I318" s="62" t="s">
        <v>307</v>
      </c>
      <c r="J318" s="63">
        <v>1031.3599999999999</v>
      </c>
      <c r="K318" s="64" t="s">
        <v>43</v>
      </c>
    </row>
    <row r="319" spans="1:11" ht="13.2" hidden="1">
      <c r="A319" s="29"/>
      <c r="B319" s="30"/>
      <c r="C319" s="30"/>
      <c r="D319" s="31" t="s">
        <v>310</v>
      </c>
      <c r="E319" s="30"/>
      <c r="F319" s="32" t="s">
        <v>309</v>
      </c>
      <c r="G319" s="32"/>
      <c r="H319" s="32"/>
      <c r="I319" s="65" t="s">
        <v>307</v>
      </c>
      <c r="J319" s="66">
        <f>J316-J318</f>
        <v>459.26</v>
      </c>
      <c r="K319" s="67" t="str">
        <f>K318</f>
        <v>m²</v>
      </c>
    </row>
    <row r="320" spans="1:11" ht="13.2" hidden="1">
      <c r="A320" s="25"/>
      <c r="B320" s="33"/>
      <c r="C320" s="33"/>
      <c r="D320" s="27" t="s">
        <v>311</v>
      </c>
      <c r="E320" s="33"/>
      <c r="F320" s="28" t="s">
        <v>309</v>
      </c>
      <c r="G320" s="28"/>
      <c r="H320" s="28"/>
      <c r="I320" s="62" t="s">
        <v>307</v>
      </c>
      <c r="J320" s="63">
        <f>J316</f>
        <v>1490.62</v>
      </c>
      <c r="K320" s="64" t="str">
        <f>K319</f>
        <v>m²</v>
      </c>
    </row>
    <row r="321" spans="1:11" ht="13.2" hidden="1">
      <c r="A321" s="43"/>
      <c r="B321" s="44"/>
      <c r="C321" s="44"/>
      <c r="D321" s="45" t="s">
        <v>323</v>
      </c>
      <c r="E321" s="46"/>
      <c r="F321" s="47" t="s">
        <v>309</v>
      </c>
      <c r="G321" s="47"/>
      <c r="H321" s="47"/>
      <c r="I321" s="72" t="s">
        <v>307</v>
      </c>
      <c r="J321" s="73">
        <v>0</v>
      </c>
      <c r="K321" s="74" t="str">
        <f>K320</f>
        <v>m²</v>
      </c>
    </row>
    <row r="322" spans="1:11" ht="13.2" hidden="1">
      <c r="A322" s="43"/>
      <c r="B322" s="44"/>
      <c r="C322" s="44"/>
      <c r="D322" s="48"/>
      <c r="E322" s="44"/>
      <c r="F322" s="49"/>
      <c r="G322" s="49"/>
      <c r="H322" s="49"/>
      <c r="I322" s="75"/>
      <c r="J322" s="76"/>
      <c r="K322" s="77"/>
    </row>
    <row r="323" spans="1:11" hidden="1">
      <c r="A323" s="82" t="s">
        <v>109</v>
      </c>
      <c r="B323" s="745" t="s">
        <v>110</v>
      </c>
      <c r="C323" s="745"/>
      <c r="D323" s="745"/>
      <c r="E323" s="745"/>
      <c r="F323" s="745"/>
      <c r="G323" s="745"/>
      <c r="H323" s="745"/>
      <c r="I323" s="745"/>
      <c r="J323" s="745"/>
      <c r="K323" s="746"/>
    </row>
    <row r="324" spans="1:11" ht="13.8" hidden="1">
      <c r="A324" s="749"/>
      <c r="B324" s="750"/>
      <c r="C324" s="750"/>
      <c r="D324" s="750"/>
      <c r="E324" s="242" t="s">
        <v>375</v>
      </c>
      <c r="F324" s="243"/>
      <c r="G324" s="243" t="s">
        <v>316</v>
      </c>
      <c r="H324" s="243" t="s">
        <v>305</v>
      </c>
      <c r="I324" s="54"/>
      <c r="J324" s="55"/>
      <c r="K324" s="56"/>
    </row>
    <row r="325" spans="1:11" hidden="1">
      <c r="A325" s="189"/>
      <c r="B325" s="190"/>
      <c r="C325" s="191"/>
      <c r="D325" s="284" t="s">
        <v>376</v>
      </c>
      <c r="E325" s="215">
        <v>100</v>
      </c>
      <c r="F325" s="237"/>
      <c r="G325" s="237">
        <v>1.6</v>
      </c>
      <c r="H325" s="237">
        <v>1</v>
      </c>
      <c r="I325" s="194">
        <v>5</v>
      </c>
      <c r="J325" s="246">
        <f>H325*G325*E325</f>
        <v>160</v>
      </c>
      <c r="K325" s="196" t="s">
        <v>43</v>
      </c>
    </row>
    <row r="326" spans="1:11" hidden="1">
      <c r="A326" s="189"/>
      <c r="B326" s="190"/>
      <c r="C326" s="191"/>
      <c r="D326" s="241" t="s">
        <v>383</v>
      </c>
      <c r="E326" s="215"/>
      <c r="F326" s="237">
        <v>17.63</v>
      </c>
      <c r="G326" s="237">
        <v>1.6</v>
      </c>
      <c r="H326" s="237">
        <v>1</v>
      </c>
      <c r="I326" s="194">
        <v>5</v>
      </c>
      <c r="J326" s="237">
        <f t="shared" ref="J326:J358" si="4">F326*G326*H326</f>
        <v>28.207999999999998</v>
      </c>
      <c r="K326" s="196" t="s">
        <v>43</v>
      </c>
    </row>
    <row r="327" spans="1:11" hidden="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51">
        <f t="shared" si="4"/>
        <v>-1.2800000000000002</v>
      </c>
      <c r="K327" s="196" t="s">
        <v>43</v>
      </c>
    </row>
    <row r="328" spans="1:11" hidden="1">
      <c r="A328" s="189"/>
      <c r="B328" s="190"/>
      <c r="C328" s="191"/>
      <c r="D328" s="238" t="s">
        <v>380</v>
      </c>
      <c r="E328" s="215"/>
      <c r="F328" s="239">
        <v>0.65</v>
      </c>
      <c r="G328" s="239">
        <v>2.2400000000000002</v>
      </c>
      <c r="H328" s="239">
        <v>-1</v>
      </c>
      <c r="I328" s="194">
        <v>5</v>
      </c>
      <c r="J328" s="251">
        <f t="shared" si="4"/>
        <v>-1.4560000000000002</v>
      </c>
      <c r="K328" s="196" t="s">
        <v>43</v>
      </c>
    </row>
    <row r="329" spans="1:11" hidden="1">
      <c r="A329" s="189"/>
      <c r="B329" s="190"/>
      <c r="C329" s="191"/>
      <c r="D329" s="238" t="s">
        <v>380</v>
      </c>
      <c r="E329" s="215"/>
      <c r="F329" s="239">
        <v>0.5</v>
      </c>
      <c r="G329" s="239">
        <v>3.43</v>
      </c>
      <c r="H329" s="239">
        <v>-1</v>
      </c>
      <c r="I329" s="194">
        <v>5</v>
      </c>
      <c r="J329" s="251">
        <f t="shared" si="4"/>
        <v>-1.7150000000000001</v>
      </c>
      <c r="K329" s="196" t="s">
        <v>43</v>
      </c>
    </row>
    <row r="330" spans="1:11" hidden="1">
      <c r="A330" s="189"/>
      <c r="B330" s="190"/>
      <c r="C330" s="191"/>
      <c r="D330" s="240" t="s">
        <v>384</v>
      </c>
      <c r="E330" s="215"/>
      <c r="F330" s="237">
        <v>3.43</v>
      </c>
      <c r="G330" s="237">
        <v>1.6</v>
      </c>
      <c r="H330" s="237">
        <v>2</v>
      </c>
      <c r="I330" s="194">
        <v>5</v>
      </c>
      <c r="J330" s="237">
        <f t="shared" si="4"/>
        <v>10.976000000000001</v>
      </c>
      <c r="K330" s="196" t="s">
        <v>43</v>
      </c>
    </row>
    <row r="331" spans="1:11" hidden="1">
      <c r="A331" s="189"/>
      <c r="B331" s="190"/>
      <c r="C331" s="191"/>
      <c r="D331" s="240" t="s">
        <v>384</v>
      </c>
      <c r="E331" s="215"/>
      <c r="F331" s="237">
        <v>2.34</v>
      </c>
      <c r="G331" s="237">
        <v>1.6</v>
      </c>
      <c r="H331" s="237">
        <v>2</v>
      </c>
      <c r="I331" s="194">
        <v>5</v>
      </c>
      <c r="J331" s="237">
        <f t="shared" si="4"/>
        <v>7.4879999999999995</v>
      </c>
      <c r="K331" s="196" t="s">
        <v>43</v>
      </c>
    </row>
    <row r="332" spans="1:11" hidden="1">
      <c r="A332" s="189"/>
      <c r="B332" s="190"/>
      <c r="C332" s="191"/>
      <c r="D332" s="238" t="s">
        <v>380</v>
      </c>
      <c r="E332" s="215"/>
      <c r="F332" s="239">
        <v>0.8</v>
      </c>
      <c r="G332" s="239">
        <v>1.6</v>
      </c>
      <c r="H332" s="239">
        <v>-1</v>
      </c>
      <c r="I332" s="194">
        <v>5</v>
      </c>
      <c r="J332" s="251">
        <f t="shared" si="4"/>
        <v>-1.2800000000000002</v>
      </c>
      <c r="K332" s="196" t="s">
        <v>43</v>
      </c>
    </row>
    <row r="333" spans="1:11" hidden="1">
      <c r="A333" s="189"/>
      <c r="B333" s="190"/>
      <c r="C333" s="191"/>
      <c r="D333" s="240" t="s">
        <v>385</v>
      </c>
      <c r="E333" s="215"/>
      <c r="F333" s="237">
        <v>5.53</v>
      </c>
      <c r="G333" s="237">
        <v>1.6</v>
      </c>
      <c r="H333" s="237">
        <v>2</v>
      </c>
      <c r="I333" s="194">
        <v>5</v>
      </c>
      <c r="J333" s="237">
        <f t="shared" si="4"/>
        <v>17.696000000000002</v>
      </c>
      <c r="K333" s="196" t="s">
        <v>43</v>
      </c>
    </row>
    <row r="334" spans="1:11" hidden="1">
      <c r="A334" s="189"/>
      <c r="B334" s="190"/>
      <c r="C334" s="191"/>
      <c r="D334" s="240" t="s">
        <v>385</v>
      </c>
      <c r="E334" s="215"/>
      <c r="F334" s="237">
        <v>8.18</v>
      </c>
      <c r="G334" s="237">
        <v>1.6</v>
      </c>
      <c r="H334" s="237">
        <v>2</v>
      </c>
      <c r="I334" s="194">
        <v>5</v>
      </c>
      <c r="J334" s="237">
        <f t="shared" si="4"/>
        <v>26.176000000000002</v>
      </c>
      <c r="K334" s="196" t="s">
        <v>43</v>
      </c>
    </row>
    <row r="335" spans="1:11" hidden="1">
      <c r="A335" s="189"/>
      <c r="B335" s="190"/>
      <c r="C335" s="191"/>
      <c r="D335" s="238" t="s">
        <v>380</v>
      </c>
      <c r="E335" s="215"/>
      <c r="F335" s="239">
        <v>2</v>
      </c>
      <c r="G335" s="239">
        <v>0.5</v>
      </c>
      <c r="H335" s="239">
        <v>-2</v>
      </c>
      <c r="I335" s="194">
        <v>5</v>
      </c>
      <c r="J335" s="251">
        <f t="shared" si="4"/>
        <v>-2</v>
      </c>
      <c r="K335" s="196" t="s">
        <v>43</v>
      </c>
    </row>
    <row r="336" spans="1:11" hidden="1">
      <c r="A336" s="189"/>
      <c r="B336" s="190"/>
      <c r="C336" s="191"/>
      <c r="D336" s="238" t="s">
        <v>380</v>
      </c>
      <c r="E336" s="215"/>
      <c r="F336" s="239">
        <v>0.8</v>
      </c>
      <c r="G336" s="239">
        <v>1.6</v>
      </c>
      <c r="H336" s="239">
        <v>-1</v>
      </c>
      <c r="I336" s="194">
        <v>5</v>
      </c>
      <c r="J336" s="244">
        <f t="shared" si="4"/>
        <v>-1.2800000000000002</v>
      </c>
      <c r="K336" s="196" t="s">
        <v>43</v>
      </c>
    </row>
    <row r="337" spans="1:11" hidden="1">
      <c r="A337" s="189"/>
      <c r="B337" s="190"/>
      <c r="C337" s="191"/>
      <c r="D337" s="240" t="s">
        <v>386</v>
      </c>
      <c r="E337" s="215"/>
      <c r="F337" s="237">
        <v>8.06</v>
      </c>
      <c r="G337" s="237">
        <v>1.6</v>
      </c>
      <c r="H337" s="237">
        <v>2</v>
      </c>
      <c r="I337" s="194">
        <v>5</v>
      </c>
      <c r="J337" s="252">
        <f t="shared" si="4"/>
        <v>25.792000000000002</v>
      </c>
      <c r="K337" s="196" t="s">
        <v>43</v>
      </c>
    </row>
    <row r="338" spans="1:11" hidden="1">
      <c r="A338" s="189"/>
      <c r="B338" s="190"/>
      <c r="C338" s="191"/>
      <c r="D338" s="240" t="s">
        <v>386</v>
      </c>
      <c r="E338" s="215"/>
      <c r="F338" s="237">
        <v>5.53</v>
      </c>
      <c r="G338" s="237">
        <v>1.6</v>
      </c>
      <c r="H338" s="237">
        <v>2</v>
      </c>
      <c r="I338" s="194">
        <v>5</v>
      </c>
      <c r="J338" s="252">
        <f t="shared" si="4"/>
        <v>17.696000000000002</v>
      </c>
      <c r="K338" s="196" t="s">
        <v>43</v>
      </c>
    </row>
    <row r="339" spans="1:11" hidden="1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1" ht="13.8" hidden="1" customHeight="1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1" hidden="1">
      <c r="A341" s="189"/>
      <c r="B341" s="190"/>
      <c r="C341" s="191"/>
      <c r="D341" s="240" t="s">
        <v>387</v>
      </c>
      <c r="E341" s="215"/>
      <c r="F341" s="237">
        <v>5.21</v>
      </c>
      <c r="G341" s="237">
        <v>1.6</v>
      </c>
      <c r="H341" s="237">
        <v>2</v>
      </c>
      <c r="I341" s="194">
        <v>5</v>
      </c>
      <c r="J341" s="252">
        <f t="shared" si="4"/>
        <v>16.672000000000001</v>
      </c>
      <c r="K341" s="196" t="s">
        <v>43</v>
      </c>
    </row>
    <row r="342" spans="1:11" hidden="1">
      <c r="A342" s="189"/>
      <c r="B342" s="190"/>
      <c r="C342" s="191"/>
      <c r="D342" s="240" t="s">
        <v>387</v>
      </c>
      <c r="E342" s="215"/>
      <c r="F342" s="237">
        <v>7.8</v>
      </c>
      <c r="G342" s="237">
        <v>1.6</v>
      </c>
      <c r="H342" s="237">
        <v>2</v>
      </c>
      <c r="I342" s="194">
        <v>5</v>
      </c>
      <c r="J342" s="252">
        <f t="shared" si="4"/>
        <v>24.96</v>
      </c>
      <c r="K342" s="196" t="s">
        <v>43</v>
      </c>
    </row>
    <row r="343" spans="1:11" hidden="1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1" hidden="1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1" hidden="1">
      <c r="A345" s="189"/>
      <c r="B345" s="190"/>
      <c r="C345" s="191"/>
      <c r="D345" s="240" t="s">
        <v>388</v>
      </c>
      <c r="E345" s="215"/>
      <c r="F345" s="237">
        <v>2.87</v>
      </c>
      <c r="G345" s="237">
        <v>1.6</v>
      </c>
      <c r="H345" s="237">
        <v>2</v>
      </c>
      <c r="I345" s="194">
        <v>5</v>
      </c>
      <c r="J345" s="252">
        <f t="shared" si="4"/>
        <v>9.1840000000000011</v>
      </c>
      <c r="K345" s="196" t="s">
        <v>43</v>
      </c>
    </row>
    <row r="346" spans="1:11" hidden="1">
      <c r="A346" s="189"/>
      <c r="B346" s="190"/>
      <c r="C346" s="191"/>
      <c r="D346" s="240" t="s">
        <v>388</v>
      </c>
      <c r="E346" s="215"/>
      <c r="F346" s="237">
        <v>1.37</v>
      </c>
      <c r="G346" s="237">
        <v>1.6</v>
      </c>
      <c r="H346" s="237">
        <v>2</v>
      </c>
      <c r="I346" s="194">
        <v>5</v>
      </c>
      <c r="J346" s="252">
        <f t="shared" si="4"/>
        <v>4.3840000000000003</v>
      </c>
      <c r="K346" s="196" t="s">
        <v>43</v>
      </c>
    </row>
    <row r="347" spans="1:11" hidden="1">
      <c r="A347" s="189"/>
      <c r="B347" s="190"/>
      <c r="C347" s="191"/>
      <c r="D347" s="240" t="s">
        <v>389</v>
      </c>
      <c r="E347" s="215"/>
      <c r="F347" s="237">
        <v>7.63</v>
      </c>
      <c r="G347" s="237">
        <v>1.6</v>
      </c>
      <c r="H347" s="237">
        <v>2</v>
      </c>
      <c r="I347" s="194">
        <v>5</v>
      </c>
      <c r="J347" s="252">
        <f t="shared" si="4"/>
        <v>24.416</v>
      </c>
      <c r="K347" s="196" t="s">
        <v>43</v>
      </c>
    </row>
    <row r="348" spans="1:11" hidden="1">
      <c r="A348" s="189"/>
      <c r="B348" s="190"/>
      <c r="C348" s="191"/>
      <c r="D348" s="240" t="s">
        <v>389</v>
      </c>
      <c r="E348" s="215"/>
      <c r="F348" s="237">
        <v>5.61</v>
      </c>
      <c r="G348" s="237">
        <v>1.6</v>
      </c>
      <c r="H348" s="237">
        <v>2</v>
      </c>
      <c r="I348" s="194">
        <v>5</v>
      </c>
      <c r="J348" s="252">
        <f t="shared" si="4"/>
        <v>17.952000000000002</v>
      </c>
      <c r="K348" s="196" t="s">
        <v>43</v>
      </c>
    </row>
    <row r="349" spans="1:11" hidden="1">
      <c r="A349" s="189"/>
      <c r="B349" s="190"/>
      <c r="C349" s="191"/>
      <c r="D349" s="238" t="s">
        <v>380</v>
      </c>
      <c r="E349" s="215"/>
      <c r="F349" s="239">
        <v>2</v>
      </c>
      <c r="G349" s="239">
        <v>0.5</v>
      </c>
      <c r="H349" s="239">
        <v>-2</v>
      </c>
      <c r="I349" s="194">
        <v>5</v>
      </c>
      <c r="J349" s="244">
        <f t="shared" si="4"/>
        <v>-2</v>
      </c>
      <c r="K349" s="196" t="s">
        <v>43</v>
      </c>
    </row>
    <row r="350" spans="1:11" hidden="1">
      <c r="A350" s="189"/>
      <c r="B350" s="190"/>
      <c r="C350" s="191"/>
      <c r="D350" s="238" t="s">
        <v>380</v>
      </c>
      <c r="E350" s="215"/>
      <c r="F350" s="239">
        <v>0.8</v>
      </c>
      <c r="G350" s="239">
        <v>1.6</v>
      </c>
      <c r="H350" s="239">
        <v>-1</v>
      </c>
      <c r="I350" s="194">
        <v>5</v>
      </c>
      <c r="J350" s="244">
        <f t="shared" si="4"/>
        <v>-1.2800000000000002</v>
      </c>
      <c r="K350" s="196" t="s">
        <v>43</v>
      </c>
    </row>
    <row r="351" spans="1:11" hidden="1">
      <c r="A351" s="189"/>
      <c r="B351" s="190"/>
      <c r="C351" s="191"/>
      <c r="D351" s="240" t="s">
        <v>390</v>
      </c>
      <c r="E351" s="215"/>
      <c r="F351" s="237">
        <v>8.06</v>
      </c>
      <c r="G351" s="237">
        <v>1.6</v>
      </c>
      <c r="H351" s="237">
        <v>2</v>
      </c>
      <c r="I351" s="194">
        <v>5</v>
      </c>
      <c r="J351" s="252">
        <f t="shared" si="4"/>
        <v>25.792000000000002</v>
      </c>
      <c r="K351" s="196" t="s">
        <v>43</v>
      </c>
    </row>
    <row r="352" spans="1:11" hidden="1">
      <c r="A352" s="189"/>
      <c r="B352" s="190"/>
      <c r="C352" s="191"/>
      <c r="D352" s="240" t="s">
        <v>390</v>
      </c>
      <c r="E352" s="215"/>
      <c r="F352" s="237">
        <v>5.61</v>
      </c>
      <c r="G352" s="237">
        <v>1.6</v>
      </c>
      <c r="H352" s="237">
        <v>2</v>
      </c>
      <c r="I352" s="194">
        <v>5</v>
      </c>
      <c r="J352" s="252">
        <f t="shared" si="4"/>
        <v>17.952000000000002</v>
      </c>
      <c r="K352" s="196" t="s">
        <v>43</v>
      </c>
    </row>
    <row r="353" spans="1:12" hidden="1">
      <c r="A353" s="189"/>
      <c r="B353" s="190"/>
      <c r="C353" s="191"/>
      <c r="D353" s="238" t="s">
        <v>380</v>
      </c>
      <c r="E353" s="215"/>
      <c r="F353" s="239">
        <v>2</v>
      </c>
      <c r="G353" s="239">
        <v>0.5</v>
      </c>
      <c r="H353" s="239">
        <v>-2</v>
      </c>
      <c r="I353" s="194">
        <v>5</v>
      </c>
      <c r="J353" s="244">
        <f t="shared" si="4"/>
        <v>-2</v>
      </c>
      <c r="K353" s="196" t="s">
        <v>43</v>
      </c>
    </row>
    <row r="354" spans="1:12" hidden="1">
      <c r="A354" s="189"/>
      <c r="B354" s="190"/>
      <c r="C354" s="191"/>
      <c r="D354" s="238" t="s">
        <v>380</v>
      </c>
      <c r="E354" s="215"/>
      <c r="F354" s="239">
        <v>0.8</v>
      </c>
      <c r="G354" s="239">
        <v>1.6</v>
      </c>
      <c r="H354" s="239">
        <v>-1</v>
      </c>
      <c r="I354" s="194">
        <v>5</v>
      </c>
      <c r="J354" s="244">
        <f t="shared" si="4"/>
        <v>-1.2800000000000002</v>
      </c>
      <c r="K354" s="196" t="s">
        <v>43</v>
      </c>
    </row>
    <row r="355" spans="1:12" hidden="1">
      <c r="A355" s="189"/>
      <c r="B355" s="190"/>
      <c r="C355" s="191"/>
      <c r="D355" s="240" t="s">
        <v>391</v>
      </c>
      <c r="E355" s="215"/>
      <c r="F355" s="237">
        <v>5.81</v>
      </c>
      <c r="G355" s="237">
        <v>1.6</v>
      </c>
      <c r="H355" s="237">
        <v>2</v>
      </c>
      <c r="I355" s="194">
        <v>5</v>
      </c>
      <c r="J355" s="252">
        <f t="shared" si="4"/>
        <v>18.591999999999999</v>
      </c>
      <c r="K355" s="196" t="s">
        <v>43</v>
      </c>
    </row>
    <row r="356" spans="1:12" hidden="1">
      <c r="A356" s="189"/>
      <c r="B356" s="190"/>
      <c r="C356" s="191"/>
      <c r="D356" s="240" t="s">
        <v>391</v>
      </c>
      <c r="E356" s="215"/>
      <c r="F356" s="237">
        <v>5.93</v>
      </c>
      <c r="G356" s="237">
        <v>1.6</v>
      </c>
      <c r="H356" s="237">
        <v>2</v>
      </c>
      <c r="I356" s="194">
        <v>5</v>
      </c>
      <c r="J356" s="252">
        <f t="shared" si="4"/>
        <v>18.975999999999999</v>
      </c>
      <c r="K356" s="196" t="s">
        <v>43</v>
      </c>
    </row>
    <row r="357" spans="1:12" hidden="1">
      <c r="A357" s="189"/>
      <c r="B357" s="190"/>
      <c r="C357" s="191"/>
      <c r="D357" s="238" t="s">
        <v>380</v>
      </c>
      <c r="E357" s="215"/>
      <c r="F357" s="239"/>
      <c r="G357" s="239"/>
      <c r="H357" s="239"/>
      <c r="I357" s="194">
        <v>5</v>
      </c>
      <c r="J357" s="244">
        <v>-1.2</v>
      </c>
      <c r="K357" s="196" t="s">
        <v>43</v>
      </c>
    </row>
    <row r="358" spans="1:12" hidden="1">
      <c r="A358" s="189"/>
      <c r="B358" s="190"/>
      <c r="C358" s="191"/>
      <c r="D358" s="238" t="s">
        <v>380</v>
      </c>
      <c r="E358" s="215"/>
      <c r="F358" s="239">
        <v>0.8</v>
      </c>
      <c r="G358" s="239">
        <v>1.6</v>
      </c>
      <c r="H358" s="239">
        <v>-2</v>
      </c>
      <c r="I358" s="194">
        <v>5</v>
      </c>
      <c r="J358" s="244">
        <f t="shared" si="4"/>
        <v>-2.5600000000000005</v>
      </c>
      <c r="K358" s="196" t="s">
        <v>43</v>
      </c>
      <c r="L358" s="179">
        <f>SUM(J325:J358)</f>
        <v>447.02100000000019</v>
      </c>
    </row>
    <row r="359" spans="1:12" hidden="1">
      <c r="A359" s="189"/>
      <c r="B359" s="190"/>
      <c r="C359" s="191"/>
      <c r="D359" s="240" t="s">
        <v>392</v>
      </c>
      <c r="E359" s="248"/>
      <c r="F359" s="249">
        <v>5.5</v>
      </c>
      <c r="G359" s="249">
        <v>2.8</v>
      </c>
      <c r="H359" s="249">
        <v>4</v>
      </c>
      <c r="I359" s="194">
        <v>5</v>
      </c>
      <c r="J359" s="252">
        <f>H359*G359*F359</f>
        <v>61.599999999999994</v>
      </c>
      <c r="K359" s="196" t="s">
        <v>43</v>
      </c>
    </row>
    <row r="360" spans="1:12" hidden="1">
      <c r="A360" s="189"/>
      <c r="B360" s="190"/>
      <c r="C360" s="191"/>
      <c r="D360" s="240" t="s">
        <v>394</v>
      </c>
      <c r="E360" s="248"/>
      <c r="F360" s="249">
        <v>21.8</v>
      </c>
      <c r="G360" s="249">
        <v>2.7</v>
      </c>
      <c r="H360" s="249">
        <v>2</v>
      </c>
      <c r="I360" s="194">
        <v>5</v>
      </c>
      <c r="J360" s="252">
        <f>H360*G360*F360</f>
        <v>117.72000000000001</v>
      </c>
      <c r="K360" s="196" t="s">
        <v>43</v>
      </c>
    </row>
    <row r="361" spans="1:12" hidden="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-3</v>
      </c>
      <c r="I361" s="194">
        <v>5</v>
      </c>
      <c r="J361" s="244">
        <f t="shared" ref="J361" si="5">F361*G361*H361</f>
        <v>-5.0400000000000009</v>
      </c>
      <c r="K361" s="196" t="s">
        <v>43</v>
      </c>
    </row>
    <row r="362" spans="1:12" hidden="1">
      <c r="A362" s="189"/>
      <c r="B362" s="190"/>
      <c r="C362" s="191"/>
      <c r="D362" s="240" t="s">
        <v>394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>H362*G362*F362</f>
        <v>46.98</v>
      </c>
      <c r="K362" s="196" t="s">
        <v>43</v>
      </c>
    </row>
    <row r="363" spans="1:12" hidden="1">
      <c r="A363" s="189"/>
      <c r="B363" s="190"/>
      <c r="C363" s="191"/>
      <c r="D363" s="238" t="s">
        <v>380</v>
      </c>
      <c r="E363" s="215"/>
      <c r="F363" s="239">
        <v>0.8</v>
      </c>
      <c r="G363" s="239">
        <v>2.1</v>
      </c>
      <c r="H363" s="239">
        <v>-2</v>
      </c>
      <c r="I363" s="194">
        <v>5</v>
      </c>
      <c r="J363" s="244">
        <f t="shared" ref="J363:J365" si="6">F363*G363*H363</f>
        <v>-3.3600000000000003</v>
      </c>
      <c r="K363" s="196" t="s">
        <v>43</v>
      </c>
    </row>
    <row r="364" spans="1:12" hidden="1">
      <c r="A364" s="189"/>
      <c r="B364" s="190"/>
      <c r="C364" s="191"/>
      <c r="D364" s="240" t="s">
        <v>393</v>
      </c>
      <c r="E364" s="248"/>
      <c r="F364" s="249">
        <v>8.6999999999999993</v>
      </c>
      <c r="G364" s="249">
        <v>2.7</v>
      </c>
      <c r="H364" s="249">
        <v>2</v>
      </c>
      <c r="I364" s="194">
        <v>5</v>
      </c>
      <c r="J364" s="252">
        <f t="shared" si="6"/>
        <v>46.98</v>
      </c>
      <c r="K364" s="196" t="s">
        <v>43</v>
      </c>
    </row>
    <row r="365" spans="1:12" hidden="1">
      <c r="A365" s="189"/>
      <c r="B365" s="190"/>
      <c r="C365" s="191"/>
      <c r="D365" s="240" t="s">
        <v>393</v>
      </c>
      <c r="E365" s="248"/>
      <c r="F365" s="249">
        <v>5.5</v>
      </c>
      <c r="G365" s="249">
        <v>2.8</v>
      </c>
      <c r="H365" s="249">
        <v>2</v>
      </c>
      <c r="I365" s="194">
        <v>5</v>
      </c>
      <c r="J365" s="252">
        <f t="shared" si="6"/>
        <v>30.799999999999997</v>
      </c>
      <c r="K365" s="196" t="s">
        <v>43</v>
      </c>
    </row>
    <row r="366" spans="1:12" hidden="1">
      <c r="A366" s="189"/>
      <c r="B366" s="190"/>
      <c r="C366" s="191"/>
      <c r="D366" s="238" t="s">
        <v>380</v>
      </c>
      <c r="E366" s="215"/>
      <c r="F366" s="239">
        <v>0.8</v>
      </c>
      <c r="G366" s="239">
        <v>2.1</v>
      </c>
      <c r="H366" s="239">
        <v>-1</v>
      </c>
      <c r="I366" s="194">
        <v>5</v>
      </c>
      <c r="J366" s="244">
        <f>H366*G366*F366</f>
        <v>-1.6800000000000002</v>
      </c>
      <c r="K366" s="196" t="s">
        <v>43</v>
      </c>
    </row>
    <row r="367" spans="1:12" hidden="1">
      <c r="A367" s="189"/>
      <c r="B367" s="190"/>
      <c r="C367" s="191"/>
      <c r="D367" s="238" t="s">
        <v>380</v>
      </c>
      <c r="E367" s="215"/>
      <c r="F367" s="239">
        <v>2</v>
      </c>
      <c r="G367" s="239">
        <v>1</v>
      </c>
      <c r="H367" s="239">
        <v>-2</v>
      </c>
      <c r="I367" s="194">
        <v>5</v>
      </c>
      <c r="J367" s="244">
        <f>H367*G367*F367</f>
        <v>-4</v>
      </c>
      <c r="K367" s="196" t="s">
        <v>43</v>
      </c>
    </row>
    <row r="368" spans="1:12" hidden="1">
      <c r="A368" s="189"/>
      <c r="B368" s="190"/>
      <c r="C368" s="191"/>
      <c r="D368" s="240" t="s">
        <v>408</v>
      </c>
      <c r="E368" s="248"/>
      <c r="F368" s="249">
        <v>8.6999999999999993</v>
      </c>
      <c r="G368" s="249">
        <v>2.7</v>
      </c>
      <c r="H368" s="249">
        <v>2</v>
      </c>
      <c r="I368" s="194">
        <v>5</v>
      </c>
      <c r="J368" s="252">
        <f t="shared" ref="J368:J369" si="7">F368*G368*H368</f>
        <v>46.98</v>
      </c>
      <c r="K368" s="196" t="s">
        <v>43</v>
      </c>
    </row>
    <row r="369" spans="1:11" hidden="1">
      <c r="A369" s="189"/>
      <c r="B369" s="190"/>
      <c r="C369" s="191"/>
      <c r="D369" s="240" t="s">
        <v>408</v>
      </c>
      <c r="E369" s="248"/>
      <c r="F369" s="249">
        <v>5.5</v>
      </c>
      <c r="G369" s="249">
        <v>2.8</v>
      </c>
      <c r="H369" s="249">
        <v>2</v>
      </c>
      <c r="I369" s="194">
        <v>5</v>
      </c>
      <c r="J369" s="252">
        <f t="shared" si="7"/>
        <v>30.799999999999997</v>
      </c>
      <c r="K369" s="196" t="s">
        <v>43</v>
      </c>
    </row>
    <row r="370" spans="1:11" hidden="1">
      <c r="A370" s="189"/>
      <c r="B370" s="190"/>
      <c r="C370" s="191"/>
      <c r="D370" s="238" t="s">
        <v>380</v>
      </c>
      <c r="E370" s="215"/>
      <c r="F370" s="239">
        <v>0.8</v>
      </c>
      <c r="G370" s="239">
        <v>2.1</v>
      </c>
      <c r="H370" s="239">
        <v>-1</v>
      </c>
      <c r="I370" s="194">
        <v>5</v>
      </c>
      <c r="J370" s="244">
        <f>H370*G370*F370</f>
        <v>-1.6800000000000002</v>
      </c>
      <c r="K370" s="196" t="s">
        <v>43</v>
      </c>
    </row>
    <row r="371" spans="1:11" hidden="1">
      <c r="A371" s="189"/>
      <c r="B371" s="190"/>
      <c r="C371" s="191"/>
      <c r="D371" s="238" t="s">
        <v>380</v>
      </c>
      <c r="E371" s="215"/>
      <c r="F371" s="239">
        <v>2</v>
      </c>
      <c r="G371" s="239">
        <v>1</v>
      </c>
      <c r="H371" s="239">
        <v>-2</v>
      </c>
      <c r="I371" s="194">
        <v>5</v>
      </c>
      <c r="J371" s="244">
        <f>H371*G371*F371</f>
        <v>-4</v>
      </c>
      <c r="K371" s="196" t="s">
        <v>43</v>
      </c>
    </row>
    <row r="372" spans="1:11" hidden="1">
      <c r="A372" s="189"/>
      <c r="B372" s="190"/>
      <c r="C372" s="191"/>
      <c r="D372" s="240" t="s">
        <v>409</v>
      </c>
      <c r="E372" s="248"/>
      <c r="F372" s="249">
        <v>8.6999999999999993</v>
      </c>
      <c r="G372" s="249">
        <v>2.7</v>
      </c>
      <c r="H372" s="249">
        <v>2</v>
      </c>
      <c r="I372" s="194">
        <v>5</v>
      </c>
      <c r="J372" s="252">
        <f t="shared" ref="J372:J373" si="8">F372*G372*H372</f>
        <v>46.98</v>
      </c>
      <c r="K372" s="196" t="s">
        <v>43</v>
      </c>
    </row>
    <row r="373" spans="1:11" hidden="1">
      <c r="A373" s="189"/>
      <c r="B373" s="190"/>
      <c r="C373" s="191"/>
      <c r="D373" s="240" t="s">
        <v>409</v>
      </c>
      <c r="E373" s="248"/>
      <c r="F373" s="249">
        <v>5.5</v>
      </c>
      <c r="G373" s="249">
        <v>2.8</v>
      </c>
      <c r="H373" s="249">
        <v>2</v>
      </c>
      <c r="I373" s="194">
        <v>5</v>
      </c>
      <c r="J373" s="252">
        <f t="shared" si="8"/>
        <v>30.799999999999997</v>
      </c>
      <c r="K373" s="196" t="s">
        <v>43</v>
      </c>
    </row>
    <row r="374" spans="1:11" hidden="1">
      <c r="A374" s="189"/>
      <c r="B374" s="190"/>
      <c r="C374" s="191"/>
      <c r="D374" s="238" t="s">
        <v>380</v>
      </c>
      <c r="E374" s="215"/>
      <c r="F374" s="239">
        <v>0.8</v>
      </c>
      <c r="G374" s="239">
        <v>2.1</v>
      </c>
      <c r="H374" s="239">
        <v>-1</v>
      </c>
      <c r="I374" s="194">
        <v>5</v>
      </c>
      <c r="J374" s="244">
        <f>H374*G374*F374</f>
        <v>-1.6800000000000002</v>
      </c>
      <c r="K374" s="196" t="s">
        <v>43</v>
      </c>
    </row>
    <row r="375" spans="1:11" hidden="1">
      <c r="A375" s="189"/>
      <c r="B375" s="190"/>
      <c r="C375" s="191"/>
      <c r="D375" s="238" t="s">
        <v>380</v>
      </c>
      <c r="E375" s="215"/>
      <c r="F375" s="239">
        <v>2</v>
      </c>
      <c r="G375" s="239">
        <v>1</v>
      </c>
      <c r="H375" s="239">
        <v>-2</v>
      </c>
      <c r="I375" s="194">
        <v>5</v>
      </c>
      <c r="J375" s="244">
        <f>H375*G375*F375</f>
        <v>-4</v>
      </c>
      <c r="K375" s="196" t="s">
        <v>43</v>
      </c>
    </row>
    <row r="376" spans="1:11" hidden="1">
      <c r="A376" s="189"/>
      <c r="B376" s="190"/>
      <c r="C376" s="191"/>
      <c r="D376" s="240" t="s">
        <v>410</v>
      </c>
      <c r="E376" s="248"/>
      <c r="F376" s="249">
        <v>8.6999999999999993</v>
      </c>
      <c r="G376" s="249">
        <v>2.7</v>
      </c>
      <c r="H376" s="249">
        <v>2</v>
      </c>
      <c r="I376" s="194">
        <v>5</v>
      </c>
      <c r="J376" s="252">
        <f t="shared" ref="J376:J377" si="9">F376*G376*H376</f>
        <v>46.98</v>
      </c>
      <c r="K376" s="196" t="s">
        <v>43</v>
      </c>
    </row>
    <row r="377" spans="1:11" hidden="1">
      <c r="A377" s="189"/>
      <c r="B377" s="190"/>
      <c r="C377" s="191"/>
      <c r="D377" s="240" t="s">
        <v>410</v>
      </c>
      <c r="E377" s="248"/>
      <c r="F377" s="249">
        <v>5.5</v>
      </c>
      <c r="G377" s="249">
        <v>2.8</v>
      </c>
      <c r="H377" s="249">
        <v>2</v>
      </c>
      <c r="I377" s="194">
        <v>5</v>
      </c>
      <c r="J377" s="252">
        <f t="shared" si="9"/>
        <v>30.799999999999997</v>
      </c>
      <c r="K377" s="196" t="s">
        <v>43</v>
      </c>
    </row>
    <row r="378" spans="1:11" hidden="1">
      <c r="A378" s="189"/>
      <c r="B378" s="190"/>
      <c r="C378" s="191"/>
      <c r="D378" s="238" t="s">
        <v>380</v>
      </c>
      <c r="E378" s="215"/>
      <c r="F378" s="239">
        <v>0.8</v>
      </c>
      <c r="G378" s="239">
        <v>2.1</v>
      </c>
      <c r="H378" s="239">
        <v>-1</v>
      </c>
      <c r="I378" s="194">
        <v>5</v>
      </c>
      <c r="J378" s="244">
        <f t="shared" ref="J378:J383" si="10">H378*G378*F378</f>
        <v>-1.6800000000000002</v>
      </c>
      <c r="K378" s="196" t="s">
        <v>43</v>
      </c>
    </row>
    <row r="379" spans="1:11" hidden="1">
      <c r="A379" s="189"/>
      <c r="B379" s="190"/>
      <c r="C379" s="191"/>
      <c r="D379" s="238" t="s">
        <v>380</v>
      </c>
      <c r="E379" s="215"/>
      <c r="F379" s="239">
        <v>2</v>
      </c>
      <c r="G379" s="239">
        <v>1</v>
      </c>
      <c r="H379" s="239">
        <v>-2</v>
      </c>
      <c r="I379" s="194">
        <v>5</v>
      </c>
      <c r="J379" s="244">
        <f t="shared" si="10"/>
        <v>-4</v>
      </c>
      <c r="K379" s="196" t="s">
        <v>43</v>
      </c>
    </row>
    <row r="380" spans="1:11" hidden="1">
      <c r="A380" s="189"/>
      <c r="B380" s="190"/>
      <c r="C380" s="191"/>
      <c r="D380" s="240" t="s">
        <v>411</v>
      </c>
      <c r="E380" s="215"/>
      <c r="F380" s="249">
        <v>12.86</v>
      </c>
      <c r="G380" s="249">
        <v>3</v>
      </c>
      <c r="H380" s="249">
        <v>2</v>
      </c>
      <c r="I380" s="194"/>
      <c r="J380" s="262">
        <f t="shared" si="10"/>
        <v>77.16</v>
      </c>
      <c r="K380" s="196" t="s">
        <v>43</v>
      </c>
    </row>
    <row r="381" spans="1:11" hidden="1">
      <c r="A381" s="189"/>
      <c r="B381" s="190"/>
      <c r="C381" s="191"/>
      <c r="D381" s="238" t="s">
        <v>380</v>
      </c>
      <c r="E381" s="215"/>
      <c r="F381" s="239">
        <v>1.7</v>
      </c>
      <c r="G381" s="239">
        <v>1</v>
      </c>
      <c r="H381" s="239">
        <v>-2</v>
      </c>
      <c r="I381" s="194"/>
      <c r="J381" s="244">
        <f t="shared" si="10"/>
        <v>-3.4</v>
      </c>
      <c r="K381" s="196" t="s">
        <v>43</v>
      </c>
    </row>
    <row r="382" spans="1:11" hidden="1">
      <c r="A382" s="189"/>
      <c r="B382" s="190"/>
      <c r="C382" s="191"/>
      <c r="D382" s="240" t="s">
        <v>411</v>
      </c>
      <c r="E382" s="215"/>
      <c r="F382" s="249">
        <v>28.9</v>
      </c>
      <c r="G382" s="249">
        <v>3</v>
      </c>
      <c r="H382" s="249">
        <v>2</v>
      </c>
      <c r="I382" s="194"/>
      <c r="J382" s="262">
        <f t="shared" si="10"/>
        <v>173.39999999999998</v>
      </c>
      <c r="K382" s="196" t="s">
        <v>43</v>
      </c>
    </row>
    <row r="383" spans="1:11" hidden="1">
      <c r="A383" s="189"/>
      <c r="B383" s="190"/>
      <c r="C383" s="191"/>
      <c r="D383" s="238" t="s">
        <v>380</v>
      </c>
      <c r="E383" s="215"/>
      <c r="F383" s="239">
        <v>2</v>
      </c>
      <c r="G383" s="239">
        <v>1</v>
      </c>
      <c r="H383" s="239">
        <v>-6</v>
      </c>
      <c r="I383" s="194"/>
      <c r="J383" s="244">
        <f t="shared" si="10"/>
        <v>-12</v>
      </c>
      <c r="K383" s="196" t="s">
        <v>43</v>
      </c>
    </row>
    <row r="384" spans="1:11" hidden="1">
      <c r="A384" s="189"/>
      <c r="B384" s="190"/>
      <c r="C384" s="191"/>
      <c r="D384" s="240" t="s">
        <v>418</v>
      </c>
      <c r="E384" s="215">
        <v>115.52</v>
      </c>
      <c r="F384" s="249"/>
      <c r="G384" s="249">
        <v>1</v>
      </c>
      <c r="H384" s="249">
        <v>2</v>
      </c>
      <c r="I384" s="194"/>
      <c r="J384" s="262">
        <f>H384*G384*E384</f>
        <v>231.04</v>
      </c>
      <c r="K384" s="196" t="s">
        <v>43</v>
      </c>
    </row>
    <row r="385" spans="1:11" hidden="1">
      <c r="A385" s="22"/>
      <c r="B385" s="23"/>
      <c r="C385" s="23"/>
      <c r="D385" s="23"/>
      <c r="E385" s="23"/>
      <c r="F385" s="23"/>
      <c r="G385" s="23"/>
      <c r="H385" s="24" t="s">
        <v>306</v>
      </c>
      <c r="I385" s="59" t="s">
        <v>307</v>
      </c>
      <c r="J385" s="60">
        <f>SUM(J325:J384)</f>
        <v>1419.5210000000002</v>
      </c>
      <c r="K385" s="61" t="s">
        <v>43</v>
      </c>
    </row>
    <row r="386" spans="1:11" hidden="1">
      <c r="A386" s="22"/>
      <c r="B386" s="23"/>
      <c r="C386" s="23"/>
      <c r="D386" s="23"/>
      <c r="E386" s="23"/>
      <c r="F386" s="23"/>
      <c r="G386" s="23"/>
      <c r="H386" s="24"/>
      <c r="I386" s="59"/>
      <c r="J386" s="60"/>
      <c r="K386" s="61"/>
    </row>
    <row r="387" spans="1:11" ht="13.2" hidden="1">
      <c r="A387" s="25"/>
      <c r="B387" s="26"/>
      <c r="C387" s="26"/>
      <c r="D387" s="27" t="s">
        <v>308</v>
      </c>
      <c r="E387" s="26"/>
      <c r="F387" s="28" t="s">
        <v>309</v>
      </c>
      <c r="G387" s="28"/>
      <c r="H387" s="28"/>
      <c r="I387" s="62" t="s">
        <v>307</v>
      </c>
      <c r="J387" s="63">
        <v>702.13</v>
      </c>
      <c r="K387" s="64" t="s">
        <v>43</v>
      </c>
    </row>
    <row r="388" spans="1:11" ht="13.2" hidden="1">
      <c r="A388" s="29"/>
      <c r="B388" s="30"/>
      <c r="C388" s="30"/>
      <c r="D388" s="31" t="s">
        <v>310</v>
      </c>
      <c r="E388" s="30"/>
      <c r="F388" s="32" t="s">
        <v>309</v>
      </c>
      <c r="G388" s="32"/>
      <c r="H388" s="32"/>
      <c r="I388" s="65" t="s">
        <v>307</v>
      </c>
      <c r="J388" s="66">
        <f>J385-J387</f>
        <v>717.39100000000019</v>
      </c>
      <c r="K388" s="67" t="str">
        <f>K387</f>
        <v>m²</v>
      </c>
    </row>
    <row r="389" spans="1:11" ht="13.2" hidden="1">
      <c r="A389" s="25"/>
      <c r="B389" s="33"/>
      <c r="C389" s="33"/>
      <c r="D389" s="27" t="s">
        <v>311</v>
      </c>
      <c r="E389" s="33"/>
      <c r="F389" s="28" t="s">
        <v>309</v>
      </c>
      <c r="G389" s="28"/>
      <c r="H389" s="28"/>
      <c r="I389" s="62" t="s">
        <v>307</v>
      </c>
      <c r="J389" s="63">
        <f>J385</f>
        <v>1419.5210000000002</v>
      </c>
      <c r="K389" s="64" t="str">
        <f>K388</f>
        <v>m²</v>
      </c>
    </row>
    <row r="390" spans="1:11" ht="13.2" hidden="1">
      <c r="A390" s="43"/>
      <c r="B390" s="44"/>
      <c r="C390" s="44"/>
      <c r="D390" s="45" t="s">
        <v>323</v>
      </c>
      <c r="E390" s="46"/>
      <c r="F390" s="47" t="s">
        <v>309</v>
      </c>
      <c r="G390" s="47"/>
      <c r="H390" s="47"/>
      <c r="I390" s="72" t="s">
        <v>307</v>
      </c>
      <c r="J390" s="73">
        <v>0</v>
      </c>
      <c r="K390" s="74" t="str">
        <f>K389</f>
        <v>m²</v>
      </c>
    </row>
    <row r="391" spans="1:11" ht="13.2" hidden="1">
      <c r="A391" s="43"/>
      <c r="B391" s="44"/>
      <c r="C391" s="44"/>
      <c r="D391" s="48"/>
      <c r="E391" s="44"/>
      <c r="F391" s="49"/>
      <c r="G391" s="49"/>
      <c r="H391" s="49"/>
      <c r="I391" s="75"/>
      <c r="J391" s="76"/>
      <c r="K391" s="77"/>
    </row>
    <row r="392" spans="1:11" hidden="1">
      <c r="A392" s="82" t="s">
        <v>112</v>
      </c>
      <c r="B392" s="745" t="s">
        <v>113</v>
      </c>
      <c r="C392" s="745"/>
      <c r="D392" s="745"/>
      <c r="E392" s="745"/>
      <c r="F392" s="745"/>
      <c r="G392" s="745"/>
      <c r="H392" s="745"/>
      <c r="I392" s="745"/>
      <c r="J392" s="745"/>
      <c r="K392" s="746"/>
    </row>
    <row r="393" spans="1:11" ht="13.2" hidden="1">
      <c r="A393" s="307"/>
      <c r="B393" s="13"/>
      <c r="C393" s="13"/>
      <c r="D393" s="13"/>
      <c r="E393" s="14" t="s">
        <v>375</v>
      </c>
      <c r="F393" s="15"/>
      <c r="G393" s="15" t="s">
        <v>316</v>
      </c>
      <c r="H393" s="15" t="s">
        <v>305</v>
      </c>
      <c r="I393" s="54"/>
      <c r="J393" s="55"/>
      <c r="K393" s="56"/>
    </row>
    <row r="394" spans="1:11" hidden="1">
      <c r="A394" s="189"/>
      <c r="B394" s="190"/>
      <c r="C394" s="191"/>
      <c r="D394" s="236" t="s">
        <v>379</v>
      </c>
      <c r="E394" s="215"/>
      <c r="F394" s="237">
        <v>6.23</v>
      </c>
      <c r="G394" s="237">
        <v>2.2999999999999998</v>
      </c>
      <c r="H394" s="237">
        <v>2</v>
      </c>
      <c r="I394" s="194">
        <v>5</v>
      </c>
      <c r="J394" s="250">
        <f t="shared" ref="J394:J424" si="11">F394*G394*H394</f>
        <v>28.658000000000001</v>
      </c>
      <c r="K394" s="196" t="s">
        <v>43</v>
      </c>
    </row>
    <row r="395" spans="1:11" hidden="1">
      <c r="A395" s="189"/>
      <c r="B395" s="190"/>
      <c r="C395" s="191"/>
      <c r="D395" s="238" t="s">
        <v>380</v>
      </c>
      <c r="E395" s="215"/>
      <c r="F395" s="239">
        <v>0.6</v>
      </c>
      <c r="G395" s="239">
        <v>1.6</v>
      </c>
      <c r="H395" s="239">
        <v>-1</v>
      </c>
      <c r="I395" s="194">
        <v>5</v>
      </c>
      <c r="J395" s="251">
        <f t="shared" si="11"/>
        <v>-0.96</v>
      </c>
      <c r="K395" s="196" t="s">
        <v>43</v>
      </c>
    </row>
    <row r="396" spans="1:11" hidden="1">
      <c r="A396" s="189"/>
      <c r="B396" s="190"/>
      <c r="C396" s="191"/>
      <c r="D396" s="236" t="s">
        <v>381</v>
      </c>
      <c r="E396" s="215"/>
      <c r="F396" s="237">
        <v>22.2</v>
      </c>
      <c r="G396" s="237">
        <v>1.6</v>
      </c>
      <c r="H396" s="237">
        <v>2</v>
      </c>
      <c r="I396" s="194">
        <v>5</v>
      </c>
      <c r="J396" s="250">
        <f t="shared" si="11"/>
        <v>71.040000000000006</v>
      </c>
      <c r="K396" s="196" t="s">
        <v>43</v>
      </c>
    </row>
    <row r="397" spans="1:11" hidden="1">
      <c r="A397" s="189"/>
      <c r="B397" s="190"/>
      <c r="C397" s="191"/>
      <c r="D397" s="238" t="s">
        <v>380</v>
      </c>
      <c r="E397" s="215"/>
      <c r="F397" s="239">
        <v>0.8</v>
      </c>
      <c r="G397" s="239">
        <v>1.6</v>
      </c>
      <c r="H397" s="239">
        <v>-3</v>
      </c>
      <c r="I397" s="194">
        <v>5</v>
      </c>
      <c r="J397" s="251">
        <f t="shared" si="11"/>
        <v>-3.8400000000000007</v>
      </c>
      <c r="K397" s="196" t="s">
        <v>43</v>
      </c>
    </row>
    <row r="398" spans="1:11" hidden="1">
      <c r="A398" s="189"/>
      <c r="B398" s="190"/>
      <c r="C398" s="191"/>
      <c r="D398" s="236" t="s">
        <v>382</v>
      </c>
      <c r="E398" s="215"/>
      <c r="F398" s="237">
        <v>23.26</v>
      </c>
      <c r="G398" s="237">
        <v>1.6</v>
      </c>
      <c r="H398" s="237">
        <v>1</v>
      </c>
      <c r="I398" s="194">
        <v>5</v>
      </c>
      <c r="J398" s="250">
        <f t="shared" si="11"/>
        <v>37.216000000000001</v>
      </c>
      <c r="K398" s="196" t="s">
        <v>43</v>
      </c>
    </row>
    <row r="399" spans="1:11" hidden="1">
      <c r="A399" s="189"/>
      <c r="B399" s="190"/>
      <c r="C399" s="191"/>
      <c r="D399" s="238" t="s">
        <v>380</v>
      </c>
      <c r="E399" s="215"/>
      <c r="F399" s="239">
        <v>0.8</v>
      </c>
      <c r="G399" s="239">
        <v>1.6</v>
      </c>
      <c r="H399" s="239">
        <v>-2</v>
      </c>
      <c r="I399" s="194">
        <v>5</v>
      </c>
      <c r="J399" s="251">
        <f t="shared" si="11"/>
        <v>-2.5600000000000005</v>
      </c>
      <c r="K399" s="196" t="s">
        <v>43</v>
      </c>
    </row>
    <row r="400" spans="1:11" hidden="1">
      <c r="A400" s="189"/>
      <c r="B400" s="190"/>
      <c r="C400" s="191"/>
      <c r="D400" s="236" t="s">
        <v>382</v>
      </c>
      <c r="E400" s="215"/>
      <c r="F400" s="237">
        <v>20.399999999999999</v>
      </c>
      <c r="G400" s="237">
        <v>1.6</v>
      </c>
      <c r="H400" s="237">
        <v>1</v>
      </c>
      <c r="I400" s="194">
        <v>5</v>
      </c>
      <c r="J400" s="250">
        <f t="shared" si="11"/>
        <v>32.64</v>
      </c>
      <c r="K400" s="196" t="s">
        <v>43</v>
      </c>
    </row>
    <row r="401" spans="1:11" hidden="1">
      <c r="A401" s="189"/>
      <c r="B401" s="190"/>
      <c r="C401" s="191"/>
      <c r="D401" s="238" t="s">
        <v>380</v>
      </c>
      <c r="E401" s="215"/>
      <c r="F401" s="239">
        <v>0.8</v>
      </c>
      <c r="G401" s="239">
        <v>1.6</v>
      </c>
      <c r="H401" s="239">
        <v>-3</v>
      </c>
      <c r="I401" s="194">
        <v>5</v>
      </c>
      <c r="J401" s="251">
        <f t="shared" si="11"/>
        <v>-3.8400000000000007</v>
      </c>
      <c r="K401" s="196" t="s">
        <v>43</v>
      </c>
    </row>
    <row r="402" spans="1:11" hidden="1">
      <c r="A402" s="189"/>
      <c r="B402" s="190"/>
      <c r="C402" s="191"/>
      <c r="D402" s="236" t="s">
        <v>383</v>
      </c>
      <c r="E402" s="215"/>
      <c r="F402" s="237">
        <v>17.63</v>
      </c>
      <c r="G402" s="237">
        <v>1.6</v>
      </c>
      <c r="H402" s="237">
        <v>1</v>
      </c>
      <c r="I402" s="194">
        <v>5</v>
      </c>
      <c r="J402" s="250">
        <f t="shared" si="11"/>
        <v>28.207999999999998</v>
      </c>
      <c r="K402" s="196" t="s">
        <v>43</v>
      </c>
    </row>
    <row r="403" spans="1:11" hidden="1">
      <c r="A403" s="189"/>
      <c r="B403" s="190"/>
      <c r="C403" s="191"/>
      <c r="D403" s="238" t="s">
        <v>380</v>
      </c>
      <c r="E403" s="215"/>
      <c r="F403" s="239">
        <v>0.8</v>
      </c>
      <c r="G403" s="239">
        <v>1.6</v>
      </c>
      <c r="H403" s="239">
        <v>-1</v>
      </c>
      <c r="I403" s="194">
        <v>5</v>
      </c>
      <c r="J403" s="251">
        <f t="shared" si="11"/>
        <v>-1.2800000000000002</v>
      </c>
      <c r="K403" s="196" t="s">
        <v>43</v>
      </c>
    </row>
    <row r="404" spans="1:11" hidden="1">
      <c r="A404" s="189"/>
      <c r="B404" s="190"/>
      <c r="C404" s="191"/>
      <c r="D404" s="238" t="s">
        <v>380</v>
      </c>
      <c r="E404" s="215"/>
      <c r="F404" s="239">
        <v>0.65</v>
      </c>
      <c r="G404" s="239">
        <v>2.2400000000000002</v>
      </c>
      <c r="H404" s="239">
        <v>-1</v>
      </c>
      <c r="I404" s="194">
        <v>5</v>
      </c>
      <c r="J404" s="244">
        <f t="shared" si="11"/>
        <v>-1.4560000000000002</v>
      </c>
      <c r="K404" s="196" t="s">
        <v>43</v>
      </c>
    </row>
    <row r="405" spans="1:11" hidden="1">
      <c r="A405" s="189"/>
      <c r="B405" s="190"/>
      <c r="C405" s="191"/>
      <c r="D405" s="238" t="s">
        <v>380</v>
      </c>
      <c r="E405" s="215"/>
      <c r="F405" s="239">
        <v>0.5</v>
      </c>
      <c r="G405" s="239">
        <v>3.43</v>
      </c>
      <c r="H405" s="239">
        <v>-1</v>
      </c>
      <c r="I405" s="194">
        <v>5</v>
      </c>
      <c r="J405" s="244">
        <f t="shared" si="11"/>
        <v>-1.7150000000000001</v>
      </c>
      <c r="K405" s="196" t="s">
        <v>43</v>
      </c>
    </row>
    <row r="406" spans="1:11" hidden="1">
      <c r="A406" s="189"/>
      <c r="B406" s="190"/>
      <c r="C406" s="191"/>
      <c r="D406" s="240" t="s">
        <v>384</v>
      </c>
      <c r="E406" s="215"/>
      <c r="F406" s="237">
        <v>3.43</v>
      </c>
      <c r="G406" s="237">
        <v>1.6</v>
      </c>
      <c r="H406" s="237">
        <v>2</v>
      </c>
      <c r="I406" s="194">
        <v>5</v>
      </c>
      <c r="J406" s="262">
        <f t="shared" si="11"/>
        <v>10.976000000000001</v>
      </c>
      <c r="K406" s="196" t="s">
        <v>43</v>
      </c>
    </row>
    <row r="407" spans="1:11" hidden="1">
      <c r="A407" s="189"/>
      <c r="B407" s="190"/>
      <c r="C407" s="191"/>
      <c r="D407" s="240" t="s">
        <v>384</v>
      </c>
      <c r="E407" s="215"/>
      <c r="F407" s="237">
        <v>2.34</v>
      </c>
      <c r="G407" s="237">
        <v>1.6</v>
      </c>
      <c r="H407" s="237">
        <v>2</v>
      </c>
      <c r="I407" s="194">
        <v>5</v>
      </c>
      <c r="J407" s="262">
        <f t="shared" si="11"/>
        <v>7.4879999999999995</v>
      </c>
      <c r="K407" s="196" t="s">
        <v>43</v>
      </c>
    </row>
    <row r="408" spans="1:11" hidden="1">
      <c r="A408" s="189"/>
      <c r="B408" s="190"/>
      <c r="C408" s="191"/>
      <c r="D408" s="238" t="s">
        <v>380</v>
      </c>
      <c r="E408" s="215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1"/>
        <v>-1.2800000000000002</v>
      </c>
      <c r="K408" s="196" t="s">
        <v>43</v>
      </c>
    </row>
    <row r="409" spans="1:11" hidden="1">
      <c r="A409" s="189"/>
      <c r="B409" s="190"/>
      <c r="C409" s="191"/>
      <c r="D409" s="240" t="s">
        <v>385</v>
      </c>
      <c r="E409" s="215"/>
      <c r="F409" s="237">
        <v>5.53</v>
      </c>
      <c r="G409" s="237">
        <v>1.6</v>
      </c>
      <c r="H409" s="237">
        <v>2</v>
      </c>
      <c r="I409" s="194">
        <v>5</v>
      </c>
      <c r="J409" s="262">
        <f t="shared" si="11"/>
        <v>17.696000000000002</v>
      </c>
      <c r="K409" s="196" t="s">
        <v>43</v>
      </c>
    </row>
    <row r="410" spans="1:11" hidden="1">
      <c r="A410" s="189"/>
      <c r="B410" s="190"/>
      <c r="C410" s="191"/>
      <c r="D410" s="240" t="s">
        <v>385</v>
      </c>
      <c r="E410" s="215"/>
      <c r="F410" s="237">
        <v>8.18</v>
      </c>
      <c r="G410" s="237">
        <v>1.6</v>
      </c>
      <c r="H410" s="237">
        <v>2</v>
      </c>
      <c r="I410" s="194">
        <v>5</v>
      </c>
      <c r="J410" s="262">
        <f t="shared" si="11"/>
        <v>26.176000000000002</v>
      </c>
      <c r="K410" s="196" t="s">
        <v>43</v>
      </c>
    </row>
    <row r="411" spans="1:11" hidden="1">
      <c r="A411" s="189"/>
      <c r="B411" s="190"/>
      <c r="C411" s="191"/>
      <c r="D411" s="238" t="s">
        <v>380</v>
      </c>
      <c r="E411" s="215"/>
      <c r="F411" s="239">
        <v>2</v>
      </c>
      <c r="G411" s="239">
        <v>0.5</v>
      </c>
      <c r="H411" s="239">
        <v>-2</v>
      </c>
      <c r="I411" s="194">
        <v>5</v>
      </c>
      <c r="J411" s="244">
        <f t="shared" si="11"/>
        <v>-2</v>
      </c>
      <c r="K411" s="196" t="s">
        <v>43</v>
      </c>
    </row>
    <row r="412" spans="1:11" hidden="1">
      <c r="A412" s="189"/>
      <c r="B412" s="190"/>
      <c r="C412" s="191"/>
      <c r="D412" s="238" t="s">
        <v>380</v>
      </c>
      <c r="E412" s="215"/>
      <c r="F412" s="239">
        <v>0.8</v>
      </c>
      <c r="G412" s="239">
        <v>1.6</v>
      </c>
      <c r="H412" s="239">
        <v>-1</v>
      </c>
      <c r="I412" s="194">
        <v>5</v>
      </c>
      <c r="J412" s="244">
        <f t="shared" si="11"/>
        <v>-1.2800000000000002</v>
      </c>
      <c r="K412" s="196" t="s">
        <v>43</v>
      </c>
    </row>
    <row r="413" spans="1:11" hidden="1">
      <c r="A413" s="189"/>
      <c r="B413" s="190"/>
      <c r="C413" s="191"/>
      <c r="D413" s="240" t="s">
        <v>386</v>
      </c>
      <c r="E413" s="215"/>
      <c r="F413" s="237">
        <v>8.06</v>
      </c>
      <c r="G413" s="237">
        <v>1.6</v>
      </c>
      <c r="H413" s="237">
        <v>2</v>
      </c>
      <c r="I413" s="194">
        <v>5</v>
      </c>
      <c r="J413" s="262">
        <f t="shared" si="11"/>
        <v>25.792000000000002</v>
      </c>
      <c r="K413" s="196" t="s">
        <v>43</v>
      </c>
    </row>
    <row r="414" spans="1:11" hidden="1">
      <c r="A414" s="189"/>
      <c r="B414" s="190"/>
      <c r="C414" s="191"/>
      <c r="D414" s="240" t="s">
        <v>386</v>
      </c>
      <c r="E414" s="215"/>
      <c r="F414" s="237">
        <v>5.53</v>
      </c>
      <c r="G414" s="237">
        <v>1.6</v>
      </c>
      <c r="H414" s="237">
        <v>2</v>
      </c>
      <c r="I414" s="194">
        <v>5</v>
      </c>
      <c r="J414" s="262">
        <f t="shared" si="11"/>
        <v>17.696000000000002</v>
      </c>
      <c r="K414" s="196" t="s">
        <v>43</v>
      </c>
    </row>
    <row r="415" spans="1:11" hidden="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si="11"/>
        <v>-2</v>
      </c>
      <c r="K415" s="196" t="s">
        <v>43</v>
      </c>
    </row>
    <row r="416" spans="1:11" hidden="1">
      <c r="A416" s="189"/>
      <c r="B416" s="190"/>
      <c r="C416" s="191"/>
      <c r="D416" s="238" t="s">
        <v>380</v>
      </c>
      <c r="E416" s="215"/>
      <c r="F416" s="239">
        <v>0.8</v>
      </c>
      <c r="G416" s="239">
        <v>1.6</v>
      </c>
      <c r="H416" s="239">
        <v>-1</v>
      </c>
      <c r="I416" s="194">
        <v>5</v>
      </c>
      <c r="J416" s="244">
        <f t="shared" si="11"/>
        <v>-1.2800000000000002</v>
      </c>
      <c r="K416" s="196" t="s">
        <v>43</v>
      </c>
    </row>
    <row r="417" spans="1:11" hidden="1">
      <c r="A417" s="189"/>
      <c r="B417" s="190"/>
      <c r="C417" s="191"/>
      <c r="D417" s="240" t="s">
        <v>395</v>
      </c>
      <c r="E417" s="215"/>
      <c r="F417" s="237">
        <v>5.34</v>
      </c>
      <c r="G417" s="237">
        <v>1.6</v>
      </c>
      <c r="H417" s="237">
        <v>2</v>
      </c>
      <c r="I417" s="194">
        <v>5</v>
      </c>
      <c r="J417" s="262">
        <f t="shared" si="11"/>
        <v>17.088000000000001</v>
      </c>
      <c r="K417" s="196" t="s">
        <v>43</v>
      </c>
    </row>
    <row r="418" spans="1:11" hidden="1">
      <c r="A418" s="189"/>
      <c r="B418" s="190"/>
      <c r="C418" s="191"/>
      <c r="D418" s="240" t="s">
        <v>395</v>
      </c>
      <c r="E418" s="215"/>
      <c r="F418" s="237">
        <v>5.4</v>
      </c>
      <c r="G418" s="237">
        <v>1.6</v>
      </c>
      <c r="H418" s="237">
        <v>2</v>
      </c>
      <c r="I418" s="194">
        <v>5</v>
      </c>
      <c r="J418" s="262">
        <f t="shared" si="11"/>
        <v>17.28</v>
      </c>
      <c r="K418" s="196" t="s">
        <v>43</v>
      </c>
    </row>
    <row r="419" spans="1:11" hidden="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1"/>
        <v>-2</v>
      </c>
      <c r="K419" s="196" t="s">
        <v>43</v>
      </c>
    </row>
    <row r="420" spans="1:11" hidden="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 t="shared" si="11"/>
        <v>-1.2800000000000002</v>
      </c>
      <c r="K420" s="196" t="s">
        <v>43</v>
      </c>
    </row>
    <row r="421" spans="1:11" hidden="1">
      <c r="A421" s="189"/>
      <c r="B421" s="190"/>
      <c r="C421" s="191"/>
      <c r="D421" s="240" t="s">
        <v>387</v>
      </c>
      <c r="E421" s="215"/>
      <c r="F421" s="237">
        <v>5.21</v>
      </c>
      <c r="G421" s="237">
        <v>1.6</v>
      </c>
      <c r="H421" s="237">
        <v>2</v>
      </c>
      <c r="I421" s="194">
        <v>5</v>
      </c>
      <c r="J421" s="262">
        <f t="shared" si="11"/>
        <v>16.672000000000001</v>
      </c>
      <c r="K421" s="196" t="s">
        <v>43</v>
      </c>
    </row>
    <row r="422" spans="1:11" hidden="1">
      <c r="A422" s="189"/>
      <c r="B422" s="190"/>
      <c r="C422" s="191"/>
      <c r="D422" s="240" t="s">
        <v>387</v>
      </c>
      <c r="E422" s="215"/>
      <c r="F422" s="237">
        <v>7.8</v>
      </c>
      <c r="G422" s="237">
        <v>1.6</v>
      </c>
      <c r="H422" s="237">
        <v>2</v>
      </c>
      <c r="I422" s="194">
        <v>5</v>
      </c>
      <c r="J422" s="262">
        <f t="shared" si="11"/>
        <v>24.96</v>
      </c>
      <c r="K422" s="196" t="s">
        <v>43</v>
      </c>
    </row>
    <row r="423" spans="1:11" hidden="1">
      <c r="A423" s="189"/>
      <c r="B423" s="190"/>
      <c r="C423" s="191"/>
      <c r="D423" s="238" t="s">
        <v>380</v>
      </c>
      <c r="E423" s="215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1"/>
        <v>-2</v>
      </c>
      <c r="K423" s="196" t="s">
        <v>43</v>
      </c>
    </row>
    <row r="424" spans="1:11" hidden="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 t="shared" si="11"/>
        <v>-1.2800000000000002</v>
      </c>
      <c r="K424" s="196" t="s">
        <v>43</v>
      </c>
    </row>
    <row r="425" spans="1:11" hidden="1">
      <c r="A425" s="189"/>
      <c r="B425" s="190"/>
      <c r="C425" s="191"/>
      <c r="D425" s="240" t="s">
        <v>388</v>
      </c>
      <c r="E425" s="215"/>
      <c r="F425" s="237">
        <v>2.87</v>
      </c>
      <c r="G425" s="237">
        <v>1.6</v>
      </c>
      <c r="H425" s="237">
        <v>2</v>
      </c>
      <c r="I425" s="194">
        <v>5</v>
      </c>
      <c r="J425" s="262">
        <f>H425*G425*F425</f>
        <v>9.1840000000000011</v>
      </c>
      <c r="K425" s="196" t="s">
        <v>43</v>
      </c>
    </row>
    <row r="426" spans="1:11" hidden="1">
      <c r="A426" s="189"/>
      <c r="B426" s="190"/>
      <c r="C426" s="191"/>
      <c r="D426" s="240" t="s">
        <v>388</v>
      </c>
      <c r="E426" s="215"/>
      <c r="F426" s="237">
        <v>1.37</v>
      </c>
      <c r="G426" s="237">
        <v>1.6</v>
      </c>
      <c r="H426" s="237">
        <v>2</v>
      </c>
      <c r="I426" s="194">
        <v>5</v>
      </c>
      <c r="J426" s="262">
        <f t="shared" ref="J426" si="12">F426*G426*H426</f>
        <v>4.3840000000000003</v>
      </c>
      <c r="K426" s="196" t="s">
        <v>43</v>
      </c>
    </row>
    <row r="427" spans="1:11" hidden="1">
      <c r="A427" s="189"/>
      <c r="B427" s="190"/>
      <c r="C427" s="191"/>
      <c r="D427" s="240" t="s">
        <v>389</v>
      </c>
      <c r="E427" s="248"/>
      <c r="F427" s="237">
        <v>7.63</v>
      </c>
      <c r="G427" s="237">
        <v>1.6</v>
      </c>
      <c r="H427" s="237">
        <v>2</v>
      </c>
      <c r="I427" s="194">
        <v>5</v>
      </c>
      <c r="J427" s="262">
        <f>H427*G427*F427</f>
        <v>24.416</v>
      </c>
      <c r="K427" s="196" t="s">
        <v>43</v>
      </c>
    </row>
    <row r="428" spans="1:11" hidden="1">
      <c r="A428" s="189"/>
      <c r="B428" s="190"/>
      <c r="C428" s="191"/>
      <c r="D428" s="240" t="s">
        <v>389</v>
      </c>
      <c r="E428" s="248"/>
      <c r="F428" s="237">
        <v>5.61</v>
      </c>
      <c r="G428" s="237">
        <v>1.6</v>
      </c>
      <c r="H428" s="237">
        <v>2</v>
      </c>
      <c r="I428" s="194">
        <v>5</v>
      </c>
      <c r="J428" s="262">
        <f>H428*G428*F428</f>
        <v>17.952000000000002</v>
      </c>
      <c r="K428" s="196" t="s">
        <v>43</v>
      </c>
    </row>
    <row r="429" spans="1:11" hidden="1">
      <c r="A429" s="189"/>
      <c r="B429" s="190"/>
      <c r="C429" s="191"/>
      <c r="D429" s="238" t="s">
        <v>380</v>
      </c>
      <c r="E429" s="215"/>
      <c r="F429" s="239">
        <v>2</v>
      </c>
      <c r="G429" s="239">
        <v>0.5</v>
      </c>
      <c r="H429" s="239">
        <v>-2</v>
      </c>
      <c r="I429" s="194">
        <v>5</v>
      </c>
      <c r="J429" s="244">
        <f t="shared" ref="J429" si="13">F429*G429*H429</f>
        <v>-2</v>
      </c>
      <c r="K429" s="196" t="s">
        <v>43</v>
      </c>
    </row>
    <row r="430" spans="1:11" hidden="1">
      <c r="A430" s="189"/>
      <c r="B430" s="190"/>
      <c r="C430" s="191"/>
      <c r="D430" s="238" t="s">
        <v>380</v>
      </c>
      <c r="E430" s="248"/>
      <c r="F430" s="239">
        <v>0.8</v>
      </c>
      <c r="G430" s="239">
        <v>1.6</v>
      </c>
      <c r="H430" s="239">
        <v>-1</v>
      </c>
      <c r="I430" s="194">
        <v>5</v>
      </c>
      <c r="J430" s="244">
        <f>H430*G430*F430</f>
        <v>-1.2800000000000002</v>
      </c>
      <c r="K430" s="196" t="s">
        <v>43</v>
      </c>
    </row>
    <row r="431" spans="1:11" hidden="1">
      <c r="A431" s="189"/>
      <c r="B431" s="190"/>
      <c r="C431" s="191"/>
      <c r="D431" s="240" t="s">
        <v>390</v>
      </c>
      <c r="E431" s="215"/>
      <c r="F431" s="237">
        <v>8.06</v>
      </c>
      <c r="G431" s="237">
        <v>1.6</v>
      </c>
      <c r="H431" s="237">
        <v>2</v>
      </c>
      <c r="I431" s="194">
        <v>5</v>
      </c>
      <c r="J431" s="262">
        <f t="shared" ref="J431:J433" si="14">F431*G431*H431</f>
        <v>25.792000000000002</v>
      </c>
      <c r="K431" s="196" t="s">
        <v>43</v>
      </c>
    </row>
    <row r="432" spans="1:11" hidden="1">
      <c r="A432" s="189"/>
      <c r="B432" s="190"/>
      <c r="C432" s="191"/>
      <c r="D432" s="240" t="s">
        <v>390</v>
      </c>
      <c r="E432" s="248"/>
      <c r="F432" s="237">
        <v>5.61</v>
      </c>
      <c r="G432" s="237">
        <v>1.6</v>
      </c>
      <c r="H432" s="237">
        <v>2</v>
      </c>
      <c r="I432" s="194">
        <v>5</v>
      </c>
      <c r="J432" s="262">
        <f t="shared" si="14"/>
        <v>17.952000000000002</v>
      </c>
      <c r="K432" s="196" t="s">
        <v>43</v>
      </c>
    </row>
    <row r="433" spans="1:11" hidden="1">
      <c r="A433" s="189"/>
      <c r="B433" s="190"/>
      <c r="C433" s="191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194">
        <v>5</v>
      </c>
      <c r="J433" s="244">
        <f t="shared" si="14"/>
        <v>-2</v>
      </c>
      <c r="K433" s="196" t="s">
        <v>43</v>
      </c>
    </row>
    <row r="434" spans="1:11" hidden="1">
      <c r="A434" s="189"/>
      <c r="B434" s="190"/>
      <c r="C434" s="191"/>
      <c r="D434" s="238" t="s">
        <v>380</v>
      </c>
      <c r="E434" s="215"/>
      <c r="F434" s="239">
        <v>0.8</v>
      </c>
      <c r="G434" s="239">
        <v>1.6</v>
      </c>
      <c r="H434" s="239">
        <v>-1</v>
      </c>
      <c r="I434" s="194">
        <v>5</v>
      </c>
      <c r="J434" s="244">
        <f>H434*G434*F434</f>
        <v>-1.2800000000000002</v>
      </c>
      <c r="K434" s="196" t="s">
        <v>43</v>
      </c>
    </row>
    <row r="435" spans="1:11" hidden="1">
      <c r="A435" s="189"/>
      <c r="B435" s="190"/>
      <c r="C435" s="191"/>
      <c r="D435" s="240" t="s">
        <v>391</v>
      </c>
      <c r="E435" s="215"/>
      <c r="F435" s="237">
        <v>5.81</v>
      </c>
      <c r="G435" s="237">
        <v>1.6</v>
      </c>
      <c r="H435" s="237">
        <v>2</v>
      </c>
      <c r="I435" s="194">
        <v>5</v>
      </c>
      <c r="J435" s="262">
        <f>F435*G435*H435</f>
        <v>18.591999999999999</v>
      </c>
      <c r="K435" s="196" t="s">
        <v>43</v>
      </c>
    </row>
    <row r="436" spans="1:11" hidden="1">
      <c r="A436" s="189"/>
      <c r="B436" s="190"/>
      <c r="C436" s="191"/>
      <c r="D436" s="240" t="s">
        <v>391</v>
      </c>
      <c r="E436" s="215"/>
      <c r="F436" s="237">
        <v>5.93</v>
      </c>
      <c r="G436" s="237">
        <v>1.6</v>
      </c>
      <c r="H436" s="237">
        <v>2</v>
      </c>
      <c r="I436" s="194">
        <v>5</v>
      </c>
      <c r="J436" s="262">
        <f t="shared" ref="J436" si="15">F436*G436*H436</f>
        <v>18.975999999999999</v>
      </c>
      <c r="K436" s="196" t="s">
        <v>43</v>
      </c>
    </row>
    <row r="437" spans="1:11" hidden="1">
      <c r="A437" s="189"/>
      <c r="B437" s="190"/>
      <c r="C437" s="191"/>
      <c r="D437" s="238" t="s">
        <v>380</v>
      </c>
      <c r="E437" s="248"/>
      <c r="F437" s="239"/>
      <c r="G437" s="239"/>
      <c r="H437" s="239"/>
      <c r="I437" s="194">
        <v>5</v>
      </c>
      <c r="J437" s="244">
        <v>-1.2</v>
      </c>
      <c r="K437" s="196" t="s">
        <v>43</v>
      </c>
    </row>
    <row r="438" spans="1:11" hidden="1">
      <c r="A438" s="189"/>
      <c r="B438" s="190"/>
      <c r="C438" s="191"/>
      <c r="D438" s="238" t="s">
        <v>380</v>
      </c>
      <c r="E438" s="248"/>
      <c r="F438" s="239">
        <v>0.8</v>
      </c>
      <c r="G438" s="239">
        <v>1.6</v>
      </c>
      <c r="H438" s="239">
        <v>-2</v>
      </c>
      <c r="I438" s="194">
        <v>5</v>
      </c>
      <c r="J438" s="244">
        <f>H438*G438*F438</f>
        <v>-2.5600000000000005</v>
      </c>
      <c r="K438" s="196" t="s">
        <v>43</v>
      </c>
    </row>
    <row r="439" spans="1:11" hidden="1">
      <c r="A439" s="189"/>
      <c r="B439" s="190"/>
      <c r="C439" s="191"/>
      <c r="D439" s="240" t="s">
        <v>396</v>
      </c>
      <c r="E439" s="215"/>
      <c r="F439" s="237">
        <v>5.96</v>
      </c>
      <c r="G439" s="237">
        <v>1.6</v>
      </c>
      <c r="H439" s="237">
        <v>2</v>
      </c>
      <c r="I439" s="194">
        <v>5</v>
      </c>
      <c r="J439" s="262">
        <f t="shared" ref="J439" si="16">F439*G439*H439</f>
        <v>19.071999999999999</v>
      </c>
      <c r="K439" s="196" t="s">
        <v>43</v>
      </c>
    </row>
    <row r="440" spans="1:11" hidden="1">
      <c r="A440" s="189"/>
      <c r="B440" s="190"/>
      <c r="C440" s="191"/>
      <c r="D440" s="240" t="s">
        <v>396</v>
      </c>
      <c r="E440" s="248"/>
      <c r="F440" s="237">
        <v>5.88</v>
      </c>
      <c r="G440" s="237">
        <v>1.6</v>
      </c>
      <c r="H440" s="237">
        <v>2</v>
      </c>
      <c r="I440" s="194">
        <v>5</v>
      </c>
      <c r="J440" s="262">
        <f>H440*G440*F440</f>
        <v>18.815999999999999</v>
      </c>
      <c r="K440" s="196" t="s">
        <v>43</v>
      </c>
    </row>
    <row r="441" spans="1:11" hidden="1">
      <c r="A441" s="189"/>
      <c r="B441" s="190"/>
      <c r="C441" s="191"/>
      <c r="D441" s="238" t="s">
        <v>380</v>
      </c>
      <c r="E441" s="215"/>
      <c r="F441" s="239">
        <v>2</v>
      </c>
      <c r="G441" s="239">
        <v>0.5</v>
      </c>
      <c r="H441" s="239">
        <v>-2</v>
      </c>
      <c r="I441" s="194">
        <v>5</v>
      </c>
      <c r="J441" s="244">
        <f t="shared" ref="J441:J443" si="17">F441*G441*H441</f>
        <v>-2</v>
      </c>
      <c r="K441" s="196" t="s">
        <v>43</v>
      </c>
    </row>
    <row r="442" spans="1:11" hidden="1">
      <c r="A442" s="189"/>
      <c r="B442" s="190"/>
      <c r="C442" s="191"/>
      <c r="D442" s="238" t="s">
        <v>380</v>
      </c>
      <c r="E442" s="248"/>
      <c r="F442" s="239">
        <v>0.8</v>
      </c>
      <c r="G442" s="239">
        <v>1.6</v>
      </c>
      <c r="H442" s="239">
        <v>-1</v>
      </c>
      <c r="I442" s="194">
        <v>5</v>
      </c>
      <c r="J442" s="244">
        <f t="shared" si="17"/>
        <v>-1.2800000000000002</v>
      </c>
      <c r="K442" s="196" t="s">
        <v>43</v>
      </c>
    </row>
    <row r="443" spans="1:11" hidden="1">
      <c r="A443" s="189"/>
      <c r="B443" s="190"/>
      <c r="C443" s="191"/>
      <c r="D443" s="240" t="s">
        <v>397</v>
      </c>
      <c r="E443" s="248"/>
      <c r="F443" s="237">
        <v>3.53</v>
      </c>
      <c r="G443" s="237">
        <v>1.6</v>
      </c>
      <c r="H443" s="237">
        <v>2</v>
      </c>
      <c r="I443" s="194">
        <v>5</v>
      </c>
      <c r="J443" s="262">
        <f t="shared" si="17"/>
        <v>11.295999999999999</v>
      </c>
      <c r="K443" s="196" t="s">
        <v>43</v>
      </c>
    </row>
    <row r="444" spans="1:11" hidden="1">
      <c r="A444" s="189"/>
      <c r="B444" s="190"/>
      <c r="C444" s="191"/>
      <c r="D444" s="240" t="s">
        <v>397</v>
      </c>
      <c r="E444" s="215"/>
      <c r="F444" s="237">
        <v>5.63</v>
      </c>
      <c r="G444" s="237">
        <v>1.6</v>
      </c>
      <c r="H444" s="237">
        <v>2</v>
      </c>
      <c r="I444" s="194">
        <v>5</v>
      </c>
      <c r="J444" s="262">
        <f>H444*G444*F444</f>
        <v>18.016000000000002</v>
      </c>
      <c r="K444" s="196" t="s">
        <v>43</v>
      </c>
    </row>
    <row r="445" spans="1:11" hidden="1">
      <c r="A445" s="189"/>
      <c r="B445" s="190"/>
      <c r="C445" s="191"/>
      <c r="D445" s="240" t="s">
        <v>398</v>
      </c>
      <c r="E445" s="215"/>
      <c r="F445" s="237">
        <v>3.49</v>
      </c>
      <c r="G445" s="237">
        <v>1.6</v>
      </c>
      <c r="H445" s="237">
        <v>1</v>
      </c>
      <c r="I445" s="194">
        <v>5</v>
      </c>
      <c r="J445" s="262">
        <f t="shared" ref="J445" si="18">F445*G445*H445</f>
        <v>5.5840000000000005</v>
      </c>
      <c r="K445" s="196" t="s">
        <v>43</v>
      </c>
    </row>
    <row r="446" spans="1:11" hidden="1">
      <c r="A446" s="189"/>
      <c r="B446" s="190"/>
      <c r="C446" s="191"/>
      <c r="D446" s="240" t="s">
        <v>398</v>
      </c>
      <c r="E446" s="248"/>
      <c r="F446" s="237">
        <v>3</v>
      </c>
      <c r="G446" s="237">
        <v>1.6</v>
      </c>
      <c r="H446" s="237">
        <v>1</v>
      </c>
      <c r="I446" s="194">
        <v>5</v>
      </c>
      <c r="J446" s="262">
        <f>H446*G446*F446</f>
        <v>4.8000000000000007</v>
      </c>
      <c r="K446" s="196" t="s">
        <v>43</v>
      </c>
    </row>
    <row r="447" spans="1:11" hidden="1">
      <c r="A447" s="189"/>
      <c r="B447" s="190"/>
      <c r="C447" s="191"/>
      <c r="D447" s="240" t="s">
        <v>398</v>
      </c>
      <c r="E447" s="248"/>
      <c r="F447" s="237">
        <v>4.8</v>
      </c>
      <c r="G447" s="237">
        <v>1.6</v>
      </c>
      <c r="H447" s="237">
        <v>1</v>
      </c>
      <c r="I447" s="194">
        <v>5</v>
      </c>
      <c r="J447" s="262">
        <f>H447*G447*F447</f>
        <v>7.68</v>
      </c>
      <c r="K447" s="196" t="s">
        <v>43</v>
      </c>
    </row>
    <row r="448" spans="1:11" hidden="1">
      <c r="A448" s="189"/>
      <c r="B448" s="190"/>
      <c r="C448" s="191"/>
      <c r="D448" s="240" t="s">
        <v>398</v>
      </c>
      <c r="E448" s="215"/>
      <c r="F448" s="237">
        <v>3.85</v>
      </c>
      <c r="G448" s="237">
        <v>1.6</v>
      </c>
      <c r="H448" s="237">
        <v>1</v>
      </c>
      <c r="I448" s="194">
        <v>5</v>
      </c>
      <c r="J448" s="262">
        <f t="shared" ref="J448" si="19">F448*G448*H448</f>
        <v>6.16</v>
      </c>
      <c r="K448" s="196" t="s">
        <v>43</v>
      </c>
    </row>
    <row r="449" spans="1:12" hidden="1">
      <c r="A449" s="189"/>
      <c r="B449" s="190"/>
      <c r="C449" s="191"/>
      <c r="D449" s="240" t="s">
        <v>398</v>
      </c>
      <c r="E449" s="248"/>
      <c r="F449" s="237">
        <v>1.58</v>
      </c>
      <c r="G449" s="237">
        <v>1.6</v>
      </c>
      <c r="H449" s="237">
        <v>1</v>
      </c>
      <c r="I449" s="194">
        <v>5</v>
      </c>
      <c r="J449" s="262">
        <f>H449*G449*F449</f>
        <v>2.5280000000000005</v>
      </c>
      <c r="K449" s="196" t="s">
        <v>43</v>
      </c>
      <c r="L449" s="245">
        <f>SUM(J394:J449)</f>
        <v>567.1350000000001</v>
      </c>
    </row>
    <row r="450" spans="1:12" hidden="1">
      <c r="A450" s="189"/>
      <c r="B450" s="190"/>
      <c r="C450" s="191"/>
      <c r="D450" s="240" t="s">
        <v>408</v>
      </c>
      <c r="E450" s="248"/>
      <c r="F450" s="249">
        <v>8.6999999999999993</v>
      </c>
      <c r="G450" s="249">
        <v>1.5</v>
      </c>
      <c r="H450" s="249">
        <v>2</v>
      </c>
      <c r="I450" s="194">
        <v>5</v>
      </c>
      <c r="J450" s="252">
        <f t="shared" ref="J450:J451" si="20">F450*G450*H450</f>
        <v>26.099999999999998</v>
      </c>
      <c r="K450" s="196" t="s">
        <v>43</v>
      </c>
    </row>
    <row r="451" spans="1:12" hidden="1">
      <c r="A451" s="189"/>
      <c r="B451" s="190"/>
      <c r="C451" s="191"/>
      <c r="D451" s="240" t="s">
        <v>408</v>
      </c>
      <c r="E451" s="248"/>
      <c r="F451" s="249">
        <v>5.5</v>
      </c>
      <c r="G451" s="249">
        <v>1.5</v>
      </c>
      <c r="H451" s="249">
        <v>2</v>
      </c>
      <c r="I451" s="194">
        <v>5</v>
      </c>
      <c r="J451" s="252">
        <f t="shared" si="20"/>
        <v>16.5</v>
      </c>
      <c r="K451" s="196" t="s">
        <v>43</v>
      </c>
    </row>
    <row r="452" spans="1:12" hidden="1">
      <c r="A452" s="189"/>
      <c r="B452" s="190"/>
      <c r="C452" s="191"/>
      <c r="D452" s="238" t="s">
        <v>380</v>
      </c>
      <c r="E452" s="215"/>
      <c r="F452" s="239">
        <v>0.8</v>
      </c>
      <c r="G452" s="239">
        <v>1.5</v>
      </c>
      <c r="H452" s="239">
        <v>-1</v>
      </c>
      <c r="I452" s="194">
        <v>5</v>
      </c>
      <c r="J452" s="244">
        <f>H452*G452*F452</f>
        <v>-1.2000000000000002</v>
      </c>
      <c r="K452" s="196" t="s">
        <v>43</v>
      </c>
    </row>
    <row r="453" spans="1:12" hidden="1">
      <c r="A453" s="189"/>
      <c r="B453" s="190"/>
      <c r="C453" s="191"/>
      <c r="D453" s="238" t="s">
        <v>380</v>
      </c>
      <c r="E453" s="215"/>
      <c r="F453" s="239">
        <v>2</v>
      </c>
      <c r="G453" s="239">
        <v>0.45</v>
      </c>
      <c r="H453" s="239">
        <v>-2</v>
      </c>
      <c r="I453" s="194">
        <v>5</v>
      </c>
      <c r="J453" s="244">
        <f>H453*G453*F453</f>
        <v>-1.8</v>
      </c>
      <c r="K453" s="196" t="s">
        <v>43</v>
      </c>
    </row>
    <row r="454" spans="1:12" hidden="1">
      <c r="A454" s="189"/>
      <c r="B454" s="190"/>
      <c r="C454" s="191"/>
      <c r="D454" s="240" t="s">
        <v>409</v>
      </c>
      <c r="E454" s="248"/>
      <c r="F454" s="249">
        <v>8.6999999999999993</v>
      </c>
      <c r="G454" s="249">
        <v>1.5</v>
      </c>
      <c r="H454" s="249">
        <v>2</v>
      </c>
      <c r="I454" s="194">
        <v>5</v>
      </c>
      <c r="J454" s="252">
        <f t="shared" ref="J454:J455" si="21">F454*G454*H454</f>
        <v>26.099999999999998</v>
      </c>
      <c r="K454" s="196" t="s">
        <v>43</v>
      </c>
    </row>
    <row r="455" spans="1:12" hidden="1">
      <c r="A455" s="189"/>
      <c r="B455" s="190"/>
      <c r="C455" s="191"/>
      <c r="D455" s="240" t="s">
        <v>409</v>
      </c>
      <c r="E455" s="248"/>
      <c r="F455" s="249">
        <v>5.5</v>
      </c>
      <c r="G455" s="249">
        <v>1.5</v>
      </c>
      <c r="H455" s="249">
        <v>2</v>
      </c>
      <c r="I455" s="194">
        <v>5</v>
      </c>
      <c r="J455" s="252">
        <f t="shared" si="21"/>
        <v>16.5</v>
      </c>
      <c r="K455" s="196" t="s">
        <v>43</v>
      </c>
    </row>
    <row r="456" spans="1:12" hidden="1">
      <c r="A456" s="189"/>
      <c r="B456" s="190"/>
      <c r="C456" s="191"/>
      <c r="D456" s="238" t="s">
        <v>380</v>
      </c>
      <c r="E456" s="215"/>
      <c r="F456" s="239">
        <v>0.8</v>
      </c>
      <c r="G456" s="239">
        <v>1.5</v>
      </c>
      <c r="H456" s="239">
        <v>-1</v>
      </c>
      <c r="I456" s="194">
        <v>5</v>
      </c>
      <c r="J456" s="244">
        <f>H456*G456*F456</f>
        <v>-1.2000000000000002</v>
      </c>
      <c r="K456" s="196" t="s">
        <v>43</v>
      </c>
    </row>
    <row r="457" spans="1:12" hidden="1">
      <c r="A457" s="189"/>
      <c r="B457" s="190"/>
      <c r="C457" s="191"/>
      <c r="D457" s="238" t="s">
        <v>380</v>
      </c>
      <c r="E457" s="215"/>
      <c r="F457" s="239">
        <v>2</v>
      </c>
      <c r="G457" s="239">
        <v>0.45</v>
      </c>
      <c r="H457" s="239">
        <v>-2</v>
      </c>
      <c r="I457" s="194">
        <v>5</v>
      </c>
      <c r="J457" s="244">
        <f>H457*G457*F457</f>
        <v>-1.8</v>
      </c>
      <c r="K457" s="196" t="s">
        <v>43</v>
      </c>
    </row>
    <row r="458" spans="1:12" hidden="1">
      <c r="A458" s="189"/>
      <c r="B458" s="190"/>
      <c r="C458" s="191"/>
      <c r="D458" s="240" t="s">
        <v>393</v>
      </c>
      <c r="E458" s="248"/>
      <c r="F458" s="249">
        <v>8.6999999999999993</v>
      </c>
      <c r="G458" s="249">
        <v>1.5</v>
      </c>
      <c r="H458" s="249">
        <v>2</v>
      </c>
      <c r="I458" s="194">
        <v>5</v>
      </c>
      <c r="J458" s="252">
        <f t="shared" ref="J458:J459" si="22">F458*G458*H458</f>
        <v>26.099999999999998</v>
      </c>
      <c r="K458" s="196" t="s">
        <v>43</v>
      </c>
    </row>
    <row r="459" spans="1:12" hidden="1">
      <c r="A459" s="189"/>
      <c r="B459" s="190"/>
      <c r="C459" s="191"/>
      <c r="D459" s="240" t="s">
        <v>393</v>
      </c>
      <c r="E459" s="248"/>
      <c r="F459" s="249">
        <v>5.5</v>
      </c>
      <c r="G459" s="249">
        <v>1.5</v>
      </c>
      <c r="H459" s="249">
        <v>2</v>
      </c>
      <c r="I459" s="194">
        <v>5</v>
      </c>
      <c r="J459" s="252">
        <f t="shared" si="22"/>
        <v>16.5</v>
      </c>
      <c r="K459" s="196" t="s">
        <v>43</v>
      </c>
    </row>
    <row r="460" spans="1:12" hidden="1">
      <c r="A460" s="189"/>
      <c r="B460" s="190"/>
      <c r="C460" s="191"/>
      <c r="D460" s="238" t="s">
        <v>380</v>
      </c>
      <c r="E460" s="215"/>
      <c r="F460" s="239">
        <v>0.8</v>
      </c>
      <c r="G460" s="239">
        <v>1.5</v>
      </c>
      <c r="H460" s="239">
        <v>-1</v>
      </c>
      <c r="I460" s="194">
        <v>5</v>
      </c>
      <c r="J460" s="244">
        <f>H460*G460*F460</f>
        <v>-1.2000000000000002</v>
      </c>
      <c r="K460" s="196" t="s">
        <v>43</v>
      </c>
    </row>
    <row r="461" spans="1:12" hidden="1">
      <c r="A461" s="189"/>
      <c r="B461" s="190"/>
      <c r="C461" s="191"/>
      <c r="D461" s="238" t="s">
        <v>380</v>
      </c>
      <c r="E461" s="215"/>
      <c r="F461" s="239">
        <v>2</v>
      </c>
      <c r="G461" s="239">
        <v>0.45</v>
      </c>
      <c r="H461" s="239">
        <v>-2</v>
      </c>
      <c r="I461" s="194">
        <v>5</v>
      </c>
      <c r="J461" s="244">
        <f>H461*G461*F461</f>
        <v>-1.8</v>
      </c>
      <c r="K461" s="196" t="s">
        <v>43</v>
      </c>
    </row>
    <row r="462" spans="1:12" hidden="1">
      <c r="A462" s="189"/>
      <c r="B462" s="190"/>
      <c r="C462" s="191"/>
      <c r="D462" s="240" t="s">
        <v>410</v>
      </c>
      <c r="E462" s="248"/>
      <c r="F462" s="249">
        <v>8.6999999999999993</v>
      </c>
      <c r="G462" s="249">
        <v>1.5</v>
      </c>
      <c r="H462" s="249">
        <v>2</v>
      </c>
      <c r="I462" s="194">
        <v>5</v>
      </c>
      <c r="J462" s="252">
        <f t="shared" ref="J462:J463" si="23">F462*G462*H462</f>
        <v>26.099999999999998</v>
      </c>
      <c r="K462" s="196" t="s">
        <v>43</v>
      </c>
    </row>
    <row r="463" spans="1:12" hidden="1">
      <c r="A463" s="189"/>
      <c r="B463" s="190"/>
      <c r="C463" s="191"/>
      <c r="D463" s="240" t="s">
        <v>410</v>
      </c>
      <c r="E463" s="248"/>
      <c r="F463" s="249">
        <v>5.5</v>
      </c>
      <c r="G463" s="249">
        <v>1.5</v>
      </c>
      <c r="H463" s="249">
        <v>2</v>
      </c>
      <c r="I463" s="194">
        <v>5</v>
      </c>
      <c r="J463" s="252">
        <f t="shared" si="23"/>
        <v>16.5</v>
      </c>
      <c r="K463" s="196" t="s">
        <v>43</v>
      </c>
    </row>
    <row r="464" spans="1:12" hidden="1">
      <c r="A464" s="189"/>
      <c r="B464" s="190"/>
      <c r="C464" s="191"/>
      <c r="D464" s="238" t="s">
        <v>380</v>
      </c>
      <c r="E464" s="215"/>
      <c r="F464" s="239">
        <v>0.8</v>
      </c>
      <c r="G464" s="239">
        <v>1.5</v>
      </c>
      <c r="H464" s="239">
        <v>-1</v>
      </c>
      <c r="I464" s="194">
        <v>5</v>
      </c>
      <c r="J464" s="244">
        <f>H464*G464*F464</f>
        <v>-1.2000000000000002</v>
      </c>
      <c r="K464" s="196" t="s">
        <v>43</v>
      </c>
    </row>
    <row r="465" spans="1:11" hidden="1">
      <c r="A465" s="189"/>
      <c r="B465" s="190"/>
      <c r="C465" s="191"/>
      <c r="D465" s="238" t="s">
        <v>380</v>
      </c>
      <c r="E465" s="215"/>
      <c r="F465" s="239">
        <v>2</v>
      </c>
      <c r="G465" s="239">
        <v>0.45</v>
      </c>
      <c r="H465" s="239">
        <v>-2</v>
      </c>
      <c r="I465" s="194">
        <v>5</v>
      </c>
      <c r="J465" s="244">
        <f>H465*G465*F465</f>
        <v>-1.8</v>
      </c>
      <c r="K465" s="196" t="s">
        <v>43</v>
      </c>
    </row>
    <row r="466" spans="1:11" hidden="1">
      <c r="A466" s="189"/>
      <c r="B466" s="190"/>
      <c r="C466" s="191"/>
      <c r="D466" s="240" t="s">
        <v>420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:J467" si="24">F466*G466*H466</f>
        <v>26.099999999999998</v>
      </c>
      <c r="K466" s="196" t="s">
        <v>43</v>
      </c>
    </row>
    <row r="467" spans="1:11" hidden="1">
      <c r="A467" s="189"/>
      <c r="B467" s="190"/>
      <c r="C467" s="191"/>
      <c r="D467" s="240" t="s">
        <v>420</v>
      </c>
      <c r="E467" s="248"/>
      <c r="F467" s="249">
        <v>5.5</v>
      </c>
      <c r="G467" s="249">
        <v>1.5</v>
      </c>
      <c r="H467" s="249">
        <v>2</v>
      </c>
      <c r="I467" s="194">
        <v>5</v>
      </c>
      <c r="J467" s="252">
        <f t="shared" si="24"/>
        <v>16.5</v>
      </c>
      <c r="K467" s="196" t="s">
        <v>43</v>
      </c>
    </row>
    <row r="468" spans="1:11" hidden="1">
      <c r="A468" s="189"/>
      <c r="B468" s="190"/>
      <c r="C468" s="191"/>
      <c r="D468" s="238" t="s">
        <v>380</v>
      </c>
      <c r="E468" s="215"/>
      <c r="F468" s="239">
        <v>0.8</v>
      </c>
      <c r="G468" s="239">
        <v>1.5</v>
      </c>
      <c r="H468" s="239">
        <v>-1</v>
      </c>
      <c r="I468" s="194">
        <v>5</v>
      </c>
      <c r="J468" s="244">
        <f>H468*G468*F468</f>
        <v>-1.2000000000000002</v>
      </c>
      <c r="K468" s="196" t="s">
        <v>43</v>
      </c>
    </row>
    <row r="469" spans="1:11" hidden="1">
      <c r="A469" s="189"/>
      <c r="B469" s="190"/>
      <c r="C469" s="191"/>
      <c r="D469" s="238" t="s">
        <v>380</v>
      </c>
      <c r="E469" s="215"/>
      <c r="F469" s="239">
        <v>2</v>
      </c>
      <c r="G469" s="239">
        <v>0.45</v>
      </c>
      <c r="H469" s="239">
        <v>-2</v>
      </c>
      <c r="I469" s="194">
        <v>5</v>
      </c>
      <c r="J469" s="244">
        <f>H469*G469*F469</f>
        <v>-1.8</v>
      </c>
      <c r="K469" s="196" t="s">
        <v>43</v>
      </c>
    </row>
    <row r="470" spans="1:11" hidden="1">
      <c r="A470" s="189"/>
      <c r="B470" s="190"/>
      <c r="C470" s="191"/>
      <c r="D470" s="240" t="s">
        <v>421</v>
      </c>
      <c r="E470" s="248"/>
      <c r="F470" s="249">
        <v>8.6999999999999993</v>
      </c>
      <c r="G470" s="249">
        <v>1.5</v>
      </c>
      <c r="H470" s="249">
        <v>2</v>
      </c>
      <c r="I470" s="194">
        <v>5</v>
      </c>
      <c r="J470" s="252">
        <f t="shared" ref="J470:J471" si="25">F470*G470*H470</f>
        <v>26.099999999999998</v>
      </c>
      <c r="K470" s="196" t="s">
        <v>43</v>
      </c>
    </row>
    <row r="471" spans="1:11" hidden="1">
      <c r="A471" s="189"/>
      <c r="B471" s="190"/>
      <c r="C471" s="191"/>
      <c r="D471" s="240" t="s">
        <v>421</v>
      </c>
      <c r="E471" s="248"/>
      <c r="F471" s="249">
        <v>5.5</v>
      </c>
      <c r="G471" s="249">
        <v>1.5</v>
      </c>
      <c r="H471" s="249">
        <v>2</v>
      </c>
      <c r="I471" s="194">
        <v>5</v>
      </c>
      <c r="J471" s="252">
        <f t="shared" si="25"/>
        <v>16.5</v>
      </c>
      <c r="K471" s="196" t="s">
        <v>43</v>
      </c>
    </row>
    <row r="472" spans="1:11" hidden="1">
      <c r="A472" s="189"/>
      <c r="B472" s="190"/>
      <c r="C472" s="191"/>
      <c r="D472" s="238" t="s">
        <v>380</v>
      </c>
      <c r="E472" s="215"/>
      <c r="F472" s="239">
        <v>0.8</v>
      </c>
      <c r="G472" s="239">
        <v>1.5</v>
      </c>
      <c r="H472" s="239">
        <v>-1</v>
      </c>
      <c r="I472" s="194">
        <v>5</v>
      </c>
      <c r="J472" s="244">
        <f>H472*G472*F472</f>
        <v>-1.2000000000000002</v>
      </c>
      <c r="K472" s="196" t="s">
        <v>43</v>
      </c>
    </row>
    <row r="473" spans="1:11" hidden="1">
      <c r="A473" s="189"/>
      <c r="B473" s="190"/>
      <c r="C473" s="191"/>
      <c r="D473" s="238" t="s">
        <v>380</v>
      </c>
      <c r="E473" s="215"/>
      <c r="F473" s="239">
        <v>2</v>
      </c>
      <c r="G473" s="239">
        <v>0.45</v>
      </c>
      <c r="H473" s="239">
        <v>-2</v>
      </c>
      <c r="I473" s="194">
        <v>5</v>
      </c>
      <c r="J473" s="244">
        <f>H473*G473*F473</f>
        <v>-1.8</v>
      </c>
      <c r="K473" s="196" t="s">
        <v>43</v>
      </c>
    </row>
    <row r="474" spans="1:11" hidden="1">
      <c r="A474" s="189"/>
      <c r="B474" s="190"/>
      <c r="C474" s="191"/>
      <c r="D474" s="240" t="s">
        <v>422</v>
      </c>
      <c r="E474" s="248"/>
      <c r="F474" s="249">
        <v>20.3</v>
      </c>
      <c r="G474" s="249">
        <v>1.5</v>
      </c>
      <c r="H474" s="249">
        <v>2</v>
      </c>
      <c r="I474" s="194">
        <v>5</v>
      </c>
      <c r="J474" s="252">
        <f t="shared" ref="J474" si="26">F474*G474*H474</f>
        <v>60.900000000000006</v>
      </c>
      <c r="K474" s="196" t="s">
        <v>43</v>
      </c>
    </row>
    <row r="475" spans="1:11" hidden="1">
      <c r="A475" s="189"/>
      <c r="B475" s="190"/>
      <c r="C475" s="191"/>
      <c r="D475" s="238" t="s">
        <v>380</v>
      </c>
      <c r="E475" s="285"/>
      <c r="F475" s="239">
        <v>0.8</v>
      </c>
      <c r="G475" s="239">
        <v>1.5</v>
      </c>
      <c r="H475" s="239">
        <v>6</v>
      </c>
      <c r="I475" s="286">
        <v>5</v>
      </c>
      <c r="J475" s="244">
        <f>-(F475*G475*H475)</f>
        <v>-7.2000000000000011</v>
      </c>
      <c r="K475" s="196" t="s">
        <v>43</v>
      </c>
    </row>
    <row r="476" spans="1:11" hidden="1">
      <c r="A476" s="189"/>
      <c r="B476" s="190"/>
      <c r="C476" s="191"/>
      <c r="D476" s="240" t="s">
        <v>423</v>
      </c>
      <c r="E476" s="248"/>
      <c r="F476" s="249">
        <v>8.6999999999999993</v>
      </c>
      <c r="G476" s="249">
        <v>1.5</v>
      </c>
      <c r="H476" s="249">
        <v>2</v>
      </c>
      <c r="I476" s="194">
        <v>5</v>
      </c>
      <c r="J476" s="252">
        <f t="shared" ref="J476" si="27">F476*G476*H476</f>
        <v>26.099999999999998</v>
      </c>
      <c r="K476" s="196" t="s">
        <v>43</v>
      </c>
    </row>
    <row r="477" spans="1:11" hidden="1">
      <c r="A477" s="189"/>
      <c r="B477" s="190"/>
      <c r="C477" s="191"/>
      <c r="D477" s="238" t="s">
        <v>380</v>
      </c>
      <c r="E477" s="285"/>
      <c r="F477" s="239">
        <v>0.8</v>
      </c>
      <c r="G477" s="239">
        <v>1.5</v>
      </c>
      <c r="H477" s="239">
        <v>2</v>
      </c>
      <c r="I477" s="286">
        <v>5</v>
      </c>
      <c r="J477" s="244">
        <f>-(F477*G477*H477)</f>
        <v>-2.4000000000000004</v>
      </c>
      <c r="K477" s="196" t="s">
        <v>43</v>
      </c>
    </row>
    <row r="478" spans="1:11" hidden="1">
      <c r="A478" s="189"/>
      <c r="B478" s="190"/>
      <c r="C478" s="191"/>
      <c r="D478" s="240" t="s">
        <v>424</v>
      </c>
      <c r="E478" s="248"/>
      <c r="F478" s="249">
        <v>5.58</v>
      </c>
      <c r="G478" s="249">
        <v>1.5</v>
      </c>
      <c r="H478" s="249">
        <v>4</v>
      </c>
      <c r="I478" s="194">
        <v>5</v>
      </c>
      <c r="J478" s="252">
        <f t="shared" ref="J478:J479" si="28">F478*G478*H478</f>
        <v>33.480000000000004</v>
      </c>
      <c r="K478" s="196" t="s">
        <v>43</v>
      </c>
    </row>
    <row r="479" spans="1:11" hidden="1">
      <c r="A479" s="189"/>
      <c r="B479" s="190"/>
      <c r="C479" s="191"/>
      <c r="D479" s="240" t="s">
        <v>425</v>
      </c>
      <c r="E479" s="248"/>
      <c r="F479" s="249">
        <v>20.3</v>
      </c>
      <c r="G479" s="249">
        <v>1.5</v>
      </c>
      <c r="H479" s="249">
        <v>2</v>
      </c>
      <c r="I479" s="194">
        <v>5</v>
      </c>
      <c r="J479" s="252">
        <f t="shared" si="28"/>
        <v>60.900000000000006</v>
      </c>
      <c r="K479" s="196" t="s">
        <v>43</v>
      </c>
    </row>
    <row r="480" spans="1:11" hidden="1">
      <c r="A480" s="189"/>
      <c r="B480" s="190"/>
      <c r="C480" s="191"/>
      <c r="D480" s="238" t="s">
        <v>380</v>
      </c>
      <c r="E480" s="285"/>
      <c r="F480" s="239">
        <v>0.8</v>
      </c>
      <c r="G480" s="239">
        <v>1.5</v>
      </c>
      <c r="H480" s="239">
        <v>8</v>
      </c>
      <c r="I480" s="286">
        <v>5</v>
      </c>
      <c r="J480" s="244">
        <f>-(F480*G480*H480)</f>
        <v>-9.6000000000000014</v>
      </c>
      <c r="K480" s="196" t="s">
        <v>43</v>
      </c>
    </row>
    <row r="481" spans="1:11" hidden="1">
      <c r="A481" s="189"/>
      <c r="B481" s="190"/>
      <c r="C481" s="191"/>
      <c r="D481" s="240" t="s">
        <v>425</v>
      </c>
      <c r="E481" s="248"/>
      <c r="F481" s="249">
        <v>8.6999999999999993</v>
      </c>
      <c r="G481" s="249">
        <v>1.5</v>
      </c>
      <c r="H481" s="249">
        <v>2</v>
      </c>
      <c r="I481" s="194">
        <v>5</v>
      </c>
      <c r="J481" s="252">
        <f t="shared" ref="J481" si="29">F481*G481*H481</f>
        <v>26.099999999999998</v>
      </c>
      <c r="K481" s="196" t="s">
        <v>43</v>
      </c>
    </row>
    <row r="482" spans="1:11" hidden="1">
      <c r="A482" s="189"/>
      <c r="B482" s="190"/>
      <c r="C482" s="191"/>
      <c r="D482" s="238" t="s">
        <v>380</v>
      </c>
      <c r="E482" s="285"/>
      <c r="F482" s="239">
        <v>2</v>
      </c>
      <c r="G482" s="239">
        <v>0.45</v>
      </c>
      <c r="H482" s="239">
        <v>4</v>
      </c>
      <c r="I482" s="286">
        <v>5</v>
      </c>
      <c r="J482" s="244">
        <f>-(F482*G482*H482)</f>
        <v>-3.6</v>
      </c>
      <c r="K482" s="196" t="s">
        <v>43</v>
      </c>
    </row>
    <row r="483" spans="1:11" hidden="1">
      <c r="A483" s="189"/>
      <c r="B483" s="190"/>
      <c r="C483" s="191"/>
      <c r="D483" s="240" t="s">
        <v>425</v>
      </c>
      <c r="E483" s="248"/>
      <c r="F483" s="249">
        <v>12.8</v>
      </c>
      <c r="G483" s="249">
        <v>1.5</v>
      </c>
      <c r="H483" s="249">
        <v>2</v>
      </c>
      <c r="I483" s="194">
        <v>5</v>
      </c>
      <c r="J483" s="252">
        <f t="shared" ref="J483" si="30">F483*G483*H483</f>
        <v>38.400000000000006</v>
      </c>
      <c r="K483" s="196" t="s">
        <v>43</v>
      </c>
    </row>
    <row r="484" spans="1:11" hidden="1">
      <c r="A484" s="189"/>
      <c r="B484" s="190"/>
      <c r="C484" s="191"/>
      <c r="D484" s="238" t="s">
        <v>380</v>
      </c>
      <c r="E484" s="285"/>
      <c r="F484" s="239">
        <v>2</v>
      </c>
      <c r="G484" s="239">
        <v>0.45</v>
      </c>
      <c r="H484" s="239">
        <v>2</v>
      </c>
      <c r="I484" s="286">
        <v>5</v>
      </c>
      <c r="J484" s="244">
        <f>-(F484*G484*H484)</f>
        <v>-1.8</v>
      </c>
      <c r="K484" s="196" t="s">
        <v>43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SUM(J394:J484)</f>
        <v>1026.0150000000003</v>
      </c>
      <c r="K485" s="61" t="s">
        <v>43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567.14</v>
      </c>
      <c r="K487" s="64" t="s">
        <v>43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J485-J487</f>
        <v>458.87500000000034</v>
      </c>
      <c r="K488" s="67" t="str">
        <f>K487</f>
        <v>m²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1026.0150000000003</v>
      </c>
      <c r="K489" s="64" t="str">
        <f>K488</f>
        <v>m²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m²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 hidden="1">
      <c r="A492" s="287" t="s">
        <v>114</v>
      </c>
      <c r="B49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92" s="745"/>
      <c r="D492" s="745"/>
      <c r="E492" s="745"/>
      <c r="F492" s="745"/>
      <c r="G492" s="745"/>
      <c r="H492" s="745"/>
      <c r="I492" s="745"/>
      <c r="J492" s="745"/>
      <c r="K492" s="746"/>
    </row>
    <row r="493" spans="1:11" ht="13.2" hidden="1">
      <c r="A493" s="307"/>
      <c r="B493" s="13"/>
      <c r="C493" s="13"/>
      <c r="D493" s="13"/>
      <c r="E493" s="14"/>
      <c r="F493" s="233" t="s">
        <v>315</v>
      </c>
      <c r="G493" s="233" t="s">
        <v>316</v>
      </c>
      <c r="H493" s="233" t="s">
        <v>305</v>
      </c>
      <c r="I493" s="54"/>
      <c r="J493" s="55"/>
      <c r="K493" s="56"/>
    </row>
    <row r="494" spans="1:11" hidden="1">
      <c r="A494" s="223"/>
      <c r="B494" s="224"/>
      <c r="C494" s="225"/>
      <c r="D494" s="226" t="s">
        <v>426</v>
      </c>
      <c r="E494" s="227"/>
      <c r="F494" s="228">
        <v>5.28</v>
      </c>
      <c r="G494" s="228">
        <v>3.1</v>
      </c>
      <c r="H494" s="228">
        <v>2</v>
      </c>
      <c r="I494" s="229">
        <v>5</v>
      </c>
      <c r="J494" s="230">
        <f>H494*G494*F494</f>
        <v>32.736000000000004</v>
      </c>
      <c r="K494" s="231" t="s">
        <v>43</v>
      </c>
    </row>
    <row r="495" spans="1:11" hidden="1">
      <c r="A495" s="223"/>
      <c r="B495" s="224"/>
      <c r="C495" s="225"/>
      <c r="D495" s="226" t="s">
        <v>426</v>
      </c>
      <c r="E495" s="227"/>
      <c r="F495" s="228">
        <v>2.8</v>
      </c>
      <c r="G495" s="228">
        <v>3.1</v>
      </c>
      <c r="H495" s="228">
        <v>2</v>
      </c>
      <c r="I495" s="229">
        <v>5</v>
      </c>
      <c r="J495" s="230">
        <f t="shared" ref="J495" si="31">H495*G495*F495</f>
        <v>17.36</v>
      </c>
      <c r="K495" s="231" t="s">
        <v>43</v>
      </c>
    </row>
    <row r="496" spans="1:11" hidden="1">
      <c r="A496" s="223"/>
      <c r="B496" s="224"/>
      <c r="C496" s="225"/>
      <c r="D496" s="288" t="s">
        <v>380</v>
      </c>
      <c r="E496" s="285"/>
      <c r="F496" s="289">
        <v>0.8</v>
      </c>
      <c r="G496" s="289">
        <v>2.1</v>
      </c>
      <c r="H496" s="289">
        <v>1</v>
      </c>
      <c r="I496" s="286">
        <v>5</v>
      </c>
      <c r="J496" s="290">
        <f>-(H496*G496*F496)</f>
        <v>-1.6800000000000002</v>
      </c>
      <c r="K496" s="291" t="s">
        <v>43</v>
      </c>
    </row>
    <row r="497" spans="1:11" hidden="1">
      <c r="A497" s="223"/>
      <c r="B497" s="224"/>
      <c r="C497" s="225"/>
      <c r="D497" s="288" t="s">
        <v>380</v>
      </c>
      <c r="E497" s="285"/>
      <c r="F497" s="289">
        <v>1</v>
      </c>
      <c r="G497" s="289">
        <v>0.5</v>
      </c>
      <c r="H497" s="289">
        <v>1</v>
      </c>
      <c r="I497" s="286">
        <v>5</v>
      </c>
      <c r="J497" s="290">
        <f>-(H497*G497*F497)</f>
        <v>-0.5</v>
      </c>
      <c r="K497" s="291" t="s">
        <v>43</v>
      </c>
    </row>
    <row r="498" spans="1:11" hidden="1">
      <c r="A498" s="223"/>
      <c r="B498" s="224"/>
      <c r="C498" s="225"/>
      <c r="D498" s="226" t="s">
        <v>427</v>
      </c>
      <c r="E498" s="227"/>
      <c r="F498" s="228">
        <v>5.28</v>
      </c>
      <c r="G498" s="228">
        <v>3.1</v>
      </c>
      <c r="H498" s="228">
        <v>2</v>
      </c>
      <c r="I498" s="229">
        <v>5</v>
      </c>
      <c r="J498" s="230">
        <f>H498*G498*F498</f>
        <v>32.736000000000004</v>
      </c>
      <c r="K498" s="231" t="s">
        <v>43</v>
      </c>
    </row>
    <row r="499" spans="1:11" hidden="1">
      <c r="A499" s="223"/>
      <c r="B499" s="224"/>
      <c r="C499" s="225"/>
      <c r="D499" s="226" t="s">
        <v>427</v>
      </c>
      <c r="E499" s="227"/>
      <c r="F499" s="228">
        <v>2.8</v>
      </c>
      <c r="G499" s="228">
        <v>3.1</v>
      </c>
      <c r="H499" s="228">
        <v>2</v>
      </c>
      <c r="I499" s="229">
        <v>5</v>
      </c>
      <c r="J499" s="230">
        <f t="shared" ref="J499" si="32">H499*G499*F499</f>
        <v>17.36</v>
      </c>
      <c r="K499" s="231" t="s">
        <v>43</v>
      </c>
    </row>
    <row r="500" spans="1:11" hidden="1">
      <c r="A500" s="223"/>
      <c r="B500" s="224"/>
      <c r="C500" s="225"/>
      <c r="D500" s="288" t="s">
        <v>380</v>
      </c>
      <c r="E500" s="285"/>
      <c r="F500" s="289">
        <v>0.8</v>
      </c>
      <c r="G500" s="289">
        <v>2.1</v>
      </c>
      <c r="H500" s="289">
        <v>1</v>
      </c>
      <c r="I500" s="286">
        <v>5</v>
      </c>
      <c r="J500" s="290">
        <f>-(H500*G500*F500)</f>
        <v>-1.6800000000000002</v>
      </c>
      <c r="K500" s="291" t="s">
        <v>43</v>
      </c>
    </row>
    <row r="501" spans="1:11" hidden="1">
      <c r="A501" s="223"/>
      <c r="B501" s="224"/>
      <c r="C501" s="225"/>
      <c r="D501" s="288" t="s">
        <v>380</v>
      </c>
      <c r="E501" s="285"/>
      <c r="F501" s="289">
        <v>1</v>
      </c>
      <c r="G501" s="289">
        <v>0.5</v>
      </c>
      <c r="H501" s="289">
        <v>1</v>
      </c>
      <c r="I501" s="286">
        <v>5</v>
      </c>
      <c r="J501" s="290">
        <f>-(H501*G501*F501)</f>
        <v>-0.5</v>
      </c>
      <c r="K501" s="291" t="s">
        <v>43</v>
      </c>
    </row>
    <row r="502" spans="1:11" hidden="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SUM(J494:J501)</f>
        <v>95.832000000000008</v>
      </c>
      <c r="K502" s="61" t="s">
        <v>43</v>
      </c>
    </row>
    <row r="503" spans="1:11" hidden="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 hidden="1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0</v>
      </c>
      <c r="K504" s="64" t="s">
        <v>43</v>
      </c>
    </row>
    <row r="505" spans="1:11" ht="13.2" hidden="1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95.832000000000008</v>
      </c>
      <c r="K505" s="67" t="str">
        <f>K504</f>
        <v>m²</v>
      </c>
    </row>
    <row r="506" spans="1:11" ht="13.2" hidden="1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95.832000000000008</v>
      </c>
      <c r="K506" s="64" t="str">
        <f>K505</f>
        <v>m²</v>
      </c>
    </row>
    <row r="507" spans="1:11" ht="13.2" hidden="1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2" hidden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>
      <c r="A509" s="287" t="s">
        <v>117</v>
      </c>
      <c r="B509" s="745" t="str">
        <f>'BM 08'!B47</f>
        <v>TEXTURA ACRÍLICA, APLICAÇÃO MANUAL EM PAREDE, UMA DEMÃO. AF_09/2016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>
      <c r="A510" s="308"/>
      <c r="B510" s="13"/>
      <c r="C510" s="13"/>
      <c r="D510" s="284"/>
      <c r="E510" s="248" t="s">
        <v>475</v>
      </c>
      <c r="F510" s="325" t="s">
        <v>466</v>
      </c>
      <c r="G510" s="325" t="s">
        <v>467</v>
      </c>
      <c r="H510" s="325" t="s">
        <v>473</v>
      </c>
      <c r="I510" s="194"/>
      <c r="J510" s="246"/>
      <c r="K510" s="196"/>
    </row>
    <row r="511" spans="1:11">
      <c r="A511" s="314"/>
      <c r="B511" s="315"/>
      <c r="C511" s="315"/>
      <c r="D511" s="241" t="s">
        <v>472</v>
      </c>
      <c r="E511" s="215"/>
      <c r="F511" s="237">
        <v>88.7</v>
      </c>
      <c r="G511" s="237">
        <v>2.4500000000000002</v>
      </c>
      <c r="H511" s="237">
        <f>F511*G511</f>
        <v>217.31500000000003</v>
      </c>
      <c r="I511" s="194">
        <v>5</v>
      </c>
      <c r="J511" s="237">
        <f>H511</f>
        <v>217.31500000000003</v>
      </c>
      <c r="K511" s="196" t="s">
        <v>43</v>
      </c>
    </row>
    <row r="512" spans="1:11">
      <c r="A512" s="314"/>
      <c r="B512" s="315"/>
      <c r="C512" s="315"/>
      <c r="D512" s="238" t="s">
        <v>474</v>
      </c>
      <c r="E512" s="215">
        <v>12</v>
      </c>
      <c r="F512" s="239">
        <v>2.2000000000000002</v>
      </c>
      <c r="G512" s="239">
        <v>0.5</v>
      </c>
      <c r="H512" s="239">
        <f>-G512*F512*E512</f>
        <v>-13.200000000000001</v>
      </c>
      <c r="I512" s="194">
        <v>5</v>
      </c>
      <c r="J512" s="251">
        <f>H512</f>
        <v>-13.200000000000001</v>
      </c>
      <c r="K512" s="196" t="s">
        <v>43</v>
      </c>
    </row>
    <row r="513" spans="1:11">
      <c r="A513" s="314"/>
      <c r="B513" s="315"/>
      <c r="C513" s="315"/>
      <c r="D513" s="238" t="s">
        <v>476</v>
      </c>
      <c r="E513" s="215">
        <v>2</v>
      </c>
      <c r="F513" s="239">
        <v>2.6</v>
      </c>
      <c r="G513" s="239">
        <v>0.5</v>
      </c>
      <c r="H513" s="239">
        <f>-G513*F513*E513</f>
        <v>-2.6</v>
      </c>
      <c r="I513" s="194">
        <v>5</v>
      </c>
      <c r="J513" s="251">
        <f>H513</f>
        <v>-2.6</v>
      </c>
      <c r="K513" s="196" t="s">
        <v>43</v>
      </c>
    </row>
    <row r="514" spans="1:11">
      <c r="A514" s="314"/>
      <c r="B514" s="315"/>
      <c r="C514" s="315"/>
      <c r="D514" s="238" t="s">
        <v>405</v>
      </c>
      <c r="E514" s="215">
        <v>2</v>
      </c>
      <c r="F514" s="239">
        <v>1</v>
      </c>
      <c r="G514" s="239">
        <v>0.5</v>
      </c>
      <c r="H514" s="239">
        <f>-G514*F514*E514</f>
        <v>-1</v>
      </c>
      <c r="I514" s="194">
        <v>5</v>
      </c>
      <c r="J514" s="251">
        <f>H514</f>
        <v>-1</v>
      </c>
      <c r="K514" s="196" t="s">
        <v>43</v>
      </c>
    </row>
    <row r="515" spans="1:11">
      <c r="A515" s="314"/>
      <c r="B515" s="315"/>
      <c r="C515" s="315"/>
      <c r="D515" s="240" t="s">
        <v>477</v>
      </c>
      <c r="E515" s="215">
        <v>2</v>
      </c>
      <c r="F515" s="237">
        <v>1.7</v>
      </c>
      <c r="G515" s="237">
        <v>0.5</v>
      </c>
      <c r="H515" s="239">
        <f>-G515*F515*E515</f>
        <v>-1.7</v>
      </c>
      <c r="I515" s="194">
        <v>5</v>
      </c>
      <c r="J515" s="251">
        <f>H515</f>
        <v>-1.7</v>
      </c>
      <c r="K515" s="196" t="s">
        <v>43</v>
      </c>
    </row>
    <row r="516" spans="1:11">
      <c r="A516" s="22"/>
      <c r="B516" s="23"/>
      <c r="C516" s="23"/>
      <c r="D516" s="240"/>
      <c r="E516" s="215"/>
      <c r="F516" s="237"/>
      <c r="G516" s="237"/>
      <c r="H516" s="237"/>
      <c r="I516" s="194">
        <v>5</v>
      </c>
      <c r="J516" s="252"/>
      <c r="K516" s="196" t="s">
        <v>43</v>
      </c>
    </row>
    <row r="517" spans="1:11" ht="13.2">
      <c r="A517" s="25"/>
      <c r="B517" s="26"/>
      <c r="C517" s="26"/>
      <c r="D517" s="27" t="s">
        <v>308</v>
      </c>
      <c r="E517" s="26"/>
      <c r="F517" s="28" t="s">
        <v>309</v>
      </c>
      <c r="G517" s="28"/>
      <c r="H517" s="28"/>
      <c r="I517" s="62" t="s">
        <v>307</v>
      </c>
      <c r="J517" s="63">
        <v>0</v>
      </c>
      <c r="K517" s="64" t="s">
        <v>43</v>
      </c>
    </row>
    <row r="518" spans="1:11" ht="13.2">
      <c r="A518" s="29"/>
      <c r="B518" s="30"/>
      <c r="C518" s="30"/>
      <c r="D518" s="31" t="s">
        <v>310</v>
      </c>
      <c r="E518" s="30"/>
      <c r="F518" s="32" t="s">
        <v>309</v>
      </c>
      <c r="G518" s="32"/>
      <c r="H518" s="32"/>
      <c r="I518" s="65" t="s">
        <v>307</v>
      </c>
      <c r="J518" s="66">
        <f>SUM(J510:J516)</f>
        <v>198.81500000000005</v>
      </c>
      <c r="K518" s="67" t="str">
        <f>K517</f>
        <v>m²</v>
      </c>
    </row>
    <row r="519" spans="1:11" ht="13.2">
      <c r="A519" s="25"/>
      <c r="B519" s="33"/>
      <c r="C519" s="33"/>
      <c r="D519" s="27" t="s">
        <v>311</v>
      </c>
      <c r="E519" s="33"/>
      <c r="F519" s="28" t="s">
        <v>309</v>
      </c>
      <c r="G519" s="28"/>
      <c r="H519" s="28"/>
      <c r="I519" s="62" t="s">
        <v>307</v>
      </c>
      <c r="J519" s="63">
        <f>J518</f>
        <v>198.81500000000005</v>
      </c>
      <c r="K519" s="64" t="str">
        <f>K518</f>
        <v>m²</v>
      </c>
    </row>
    <row r="520" spans="1:11" ht="13.2">
      <c r="A520" s="43"/>
      <c r="B520" s="44"/>
      <c r="C520" s="44"/>
      <c r="D520" s="45" t="s">
        <v>323</v>
      </c>
      <c r="E520" s="46"/>
      <c r="F520" s="47" t="s">
        <v>309</v>
      </c>
      <c r="G520" s="47"/>
      <c r="H520" s="47"/>
      <c r="I520" s="72" t="s">
        <v>307</v>
      </c>
      <c r="J520" s="73">
        <v>0</v>
      </c>
      <c r="K520" s="74" t="str">
        <f>K519</f>
        <v>m²</v>
      </c>
    </row>
    <row r="521" spans="1:11" ht="13.2">
      <c r="A521" s="43"/>
      <c r="B521" s="44"/>
      <c r="C521" s="44"/>
      <c r="D521" s="48"/>
      <c r="E521" s="44"/>
      <c r="F521" s="49"/>
      <c r="G521" s="49"/>
      <c r="H521" s="49"/>
      <c r="I521" s="75"/>
      <c r="J521" s="76"/>
      <c r="K521" s="77"/>
    </row>
    <row r="522" spans="1:11">
      <c r="A522" s="287" t="s">
        <v>120</v>
      </c>
      <c r="B522" s="745" t="str">
        <f>'BM 08'!B48</f>
        <v>APLICAÇÃO MANUAL DE FUNDO SELADOR ACRÍLICO EM PANOS COM PRESENÇA DE VÃOS DE EDIFÍCIOS DE MÚLTIPLOS PAVIMENTOS. AF_06/2014</v>
      </c>
      <c r="C522" s="745"/>
      <c r="D522" s="745"/>
      <c r="E522" s="745"/>
      <c r="F522" s="745"/>
      <c r="G522" s="745"/>
      <c r="H522" s="745"/>
      <c r="I522" s="745"/>
      <c r="J522" s="745"/>
      <c r="K522" s="746"/>
    </row>
    <row r="523" spans="1:11">
      <c r="A523" s="308"/>
      <c r="B523" s="13"/>
      <c r="C523" s="13"/>
      <c r="D523" s="284"/>
      <c r="E523" s="248" t="s">
        <v>466</v>
      </c>
      <c r="F523" s="325" t="s">
        <v>467</v>
      </c>
      <c r="G523" s="325" t="s">
        <v>468</v>
      </c>
      <c r="H523" s="325" t="s">
        <v>469</v>
      </c>
      <c r="I523" s="194"/>
      <c r="J523" s="246"/>
      <c r="K523" s="196"/>
    </row>
    <row r="524" spans="1:11">
      <c r="A524" s="314"/>
      <c r="B524" s="315"/>
      <c r="C524" s="315"/>
      <c r="D524" s="324" t="s">
        <v>450</v>
      </c>
      <c r="E524" s="248">
        <v>27.36</v>
      </c>
      <c r="F524" s="250">
        <v>0.94</v>
      </c>
      <c r="G524" s="250">
        <f t="shared" ref="G524:G529" si="33">2.2*0.5*2</f>
        <v>2.2000000000000002</v>
      </c>
      <c r="H524" s="250">
        <f>0.8*0.5</f>
        <v>0.4</v>
      </c>
      <c r="I524" s="258"/>
      <c r="J524" s="250">
        <f>E524*F524-G524-H524</f>
        <v>23.118400000000001</v>
      </c>
      <c r="K524" s="196" t="s">
        <v>43</v>
      </c>
    </row>
    <row r="525" spans="1:11">
      <c r="A525" s="314"/>
      <c r="B525" s="315"/>
      <c r="C525" s="315"/>
      <c r="D525" s="324" t="s">
        <v>451</v>
      </c>
      <c r="E525" s="248">
        <v>27.36</v>
      </c>
      <c r="F525" s="249">
        <v>0.94</v>
      </c>
      <c r="G525" s="250">
        <f t="shared" si="33"/>
        <v>2.2000000000000002</v>
      </c>
      <c r="H525" s="250">
        <f t="shared" ref="H525:H529" si="34">0.8*0.5</f>
        <v>0.4</v>
      </c>
      <c r="I525" s="258"/>
      <c r="J525" s="250">
        <f t="shared" ref="J525:J530" si="35">E525*F525-G525-H525</f>
        <v>23.118400000000001</v>
      </c>
      <c r="K525" s="196" t="s">
        <v>43</v>
      </c>
    </row>
    <row r="526" spans="1:11">
      <c r="A526" s="314"/>
      <c r="B526" s="315"/>
      <c r="C526" s="315"/>
      <c r="D526" s="240" t="s">
        <v>452</v>
      </c>
      <c r="E526" s="248">
        <v>27.36</v>
      </c>
      <c r="F526" s="249">
        <v>0.94</v>
      </c>
      <c r="G526" s="250">
        <f t="shared" si="33"/>
        <v>2.2000000000000002</v>
      </c>
      <c r="H526" s="250">
        <f t="shared" si="34"/>
        <v>0.4</v>
      </c>
      <c r="I526" s="258"/>
      <c r="J526" s="250">
        <f t="shared" si="35"/>
        <v>23.118400000000001</v>
      </c>
      <c r="K526" s="196" t="s">
        <v>43</v>
      </c>
    </row>
    <row r="527" spans="1:11">
      <c r="A527" s="314"/>
      <c r="B527" s="315"/>
      <c r="C527" s="315"/>
      <c r="D527" s="240" t="s">
        <v>453</v>
      </c>
      <c r="E527" s="248">
        <v>27.36</v>
      </c>
      <c r="F527" s="249">
        <v>0.94</v>
      </c>
      <c r="G527" s="250">
        <f t="shared" si="33"/>
        <v>2.2000000000000002</v>
      </c>
      <c r="H527" s="250">
        <f t="shared" si="34"/>
        <v>0.4</v>
      </c>
      <c r="I527" s="258"/>
      <c r="J527" s="250">
        <f t="shared" si="35"/>
        <v>23.118400000000001</v>
      </c>
      <c r="K527" s="196" t="s">
        <v>43</v>
      </c>
    </row>
    <row r="528" spans="1:11">
      <c r="A528" s="314"/>
      <c r="B528" s="315"/>
      <c r="C528" s="315"/>
      <c r="D528" s="240" t="s">
        <v>454</v>
      </c>
      <c r="E528" s="248">
        <v>27.36</v>
      </c>
      <c r="F528" s="250">
        <v>0.94</v>
      </c>
      <c r="G528" s="250">
        <f t="shared" si="33"/>
        <v>2.2000000000000002</v>
      </c>
      <c r="H528" s="250">
        <f t="shared" si="34"/>
        <v>0.4</v>
      </c>
      <c r="I528" s="258"/>
      <c r="J528" s="250">
        <f t="shared" si="35"/>
        <v>23.118400000000001</v>
      </c>
      <c r="K528" s="196" t="s">
        <v>43</v>
      </c>
    </row>
    <row r="529" spans="1:11">
      <c r="A529" s="314"/>
      <c r="B529" s="315"/>
      <c r="C529" s="315"/>
      <c r="D529" s="240" t="s">
        <v>455</v>
      </c>
      <c r="E529" s="248">
        <v>27.36</v>
      </c>
      <c r="F529" s="250">
        <v>0.94</v>
      </c>
      <c r="G529" s="250">
        <f t="shared" si="33"/>
        <v>2.2000000000000002</v>
      </c>
      <c r="H529" s="250">
        <f t="shared" si="34"/>
        <v>0.4</v>
      </c>
      <c r="I529" s="258"/>
      <c r="J529" s="250">
        <f t="shared" si="35"/>
        <v>23.118400000000001</v>
      </c>
      <c r="K529" s="196" t="s">
        <v>43</v>
      </c>
    </row>
    <row r="530" spans="1:11">
      <c r="A530" s="314"/>
      <c r="B530" s="315"/>
      <c r="C530" s="315"/>
      <c r="D530" s="240" t="s">
        <v>458</v>
      </c>
      <c r="E530" s="248">
        <v>87.22</v>
      </c>
      <c r="F530" s="249">
        <v>0.94</v>
      </c>
      <c r="H530" s="249">
        <f>2.6*0.5*2</f>
        <v>2.6</v>
      </c>
      <c r="I530" s="258"/>
      <c r="J530" s="250">
        <f t="shared" si="35"/>
        <v>79.386799999999994</v>
      </c>
      <c r="K530" s="196" t="s">
        <v>43</v>
      </c>
    </row>
    <row r="531" spans="1:11" ht="13.8">
      <c r="A531" s="314"/>
      <c r="B531" s="315"/>
      <c r="C531" s="315"/>
      <c r="D531" s="315"/>
      <c r="E531" s="14"/>
      <c r="F531" s="233"/>
      <c r="G531" s="15"/>
      <c r="H531" s="15"/>
      <c r="I531" s="316"/>
      <c r="J531" s="252"/>
      <c r="K531" s="196" t="s">
        <v>43</v>
      </c>
    </row>
    <row r="532" spans="1:11" ht="13.8">
      <c r="A532" s="314"/>
      <c r="B532" s="315"/>
      <c r="C532" s="315"/>
      <c r="D532" s="315"/>
      <c r="E532" s="14"/>
      <c r="F532" s="233"/>
      <c r="G532" s="15"/>
      <c r="H532" s="15"/>
      <c r="I532" s="316"/>
      <c r="J532" s="252"/>
      <c r="K532" s="196" t="s">
        <v>43</v>
      </c>
    </row>
    <row r="533" spans="1:11" ht="13.8">
      <c r="A533" s="314"/>
      <c r="B533" s="315"/>
      <c r="C533" s="315"/>
      <c r="D533" s="315"/>
      <c r="E533" s="14"/>
      <c r="F533" s="233"/>
      <c r="G533" s="15"/>
      <c r="H533" s="15"/>
      <c r="I533" s="316"/>
      <c r="J533" s="252"/>
      <c r="K533" s="196" t="s">
        <v>43</v>
      </c>
    </row>
    <row r="534" spans="1:11">
      <c r="A534" s="223"/>
      <c r="B534" s="224"/>
      <c r="C534" s="225"/>
      <c r="D534" s="256"/>
      <c r="E534" s="227"/>
      <c r="F534" s="257"/>
      <c r="G534" s="228"/>
      <c r="H534" s="228"/>
      <c r="I534" s="229">
        <v>5</v>
      </c>
      <c r="J534" s="259">
        <f>SUM(J524:J533)</f>
        <v>218.09720000000002</v>
      </c>
      <c r="K534" s="260" t="s">
        <v>43</v>
      </c>
    </row>
    <row r="535" spans="1:11">
      <c r="A535" s="22"/>
      <c r="B535" s="23"/>
      <c r="C535" s="23"/>
      <c r="D535" s="23"/>
      <c r="E535" s="23"/>
      <c r="F535" s="23"/>
      <c r="G535" s="23"/>
      <c r="H535" s="24" t="s">
        <v>306</v>
      </c>
      <c r="I535" s="59" t="s">
        <v>307</v>
      </c>
      <c r="J535" s="60">
        <f>SUM(J534:J534)</f>
        <v>218.09720000000002</v>
      </c>
      <c r="K535" s="61" t="s">
        <v>43</v>
      </c>
    </row>
    <row r="536" spans="1:11">
      <c r="A536" s="22"/>
      <c r="B536" s="23"/>
      <c r="C536" s="23"/>
      <c r="D536" s="23"/>
      <c r="E536" s="23"/>
      <c r="F536" s="23"/>
      <c r="G536" s="23"/>
      <c r="H536" s="24"/>
      <c r="I536" s="59"/>
      <c r="J536" s="60"/>
      <c r="K536" s="61"/>
    </row>
    <row r="537" spans="1:11" ht="13.2">
      <c r="A537" s="25"/>
      <c r="B537" s="26"/>
      <c r="C537" s="26"/>
      <c r="D537" s="27" t="s">
        <v>308</v>
      </c>
      <c r="E537" s="26"/>
      <c r="F537" s="28" t="s">
        <v>309</v>
      </c>
      <c r="G537" s="28"/>
      <c r="H537" s="28"/>
      <c r="I537" s="62" t="s">
        <v>307</v>
      </c>
      <c r="J537" s="63">
        <v>0</v>
      </c>
      <c r="K537" s="64" t="s">
        <v>43</v>
      </c>
    </row>
    <row r="538" spans="1:11" ht="13.2">
      <c r="A538" s="29"/>
      <c r="B538" s="30"/>
      <c r="C538" s="30"/>
      <c r="D538" s="31" t="s">
        <v>310</v>
      </c>
      <c r="E538" s="30"/>
      <c r="F538" s="32" t="s">
        <v>309</v>
      </c>
      <c r="G538" s="32"/>
      <c r="H538" s="32"/>
      <c r="I538" s="65" t="s">
        <v>307</v>
      </c>
      <c r="J538" s="66">
        <f>J535-J537</f>
        <v>218.09720000000002</v>
      </c>
      <c r="K538" s="67" t="str">
        <f>K537</f>
        <v>m²</v>
      </c>
    </row>
    <row r="539" spans="1:11" ht="13.2">
      <c r="A539" s="25"/>
      <c r="B539" s="33"/>
      <c r="C539" s="33"/>
      <c r="D539" s="27" t="s">
        <v>311</v>
      </c>
      <c r="E539" s="33"/>
      <c r="F539" s="28" t="s">
        <v>309</v>
      </c>
      <c r="G539" s="28"/>
      <c r="H539" s="28"/>
      <c r="I539" s="62" t="s">
        <v>307</v>
      </c>
      <c r="J539" s="63">
        <f>J535</f>
        <v>218.09720000000002</v>
      </c>
      <c r="K539" s="64" t="str">
        <f>K538</f>
        <v>m²</v>
      </c>
    </row>
    <row r="540" spans="1:11" ht="13.2">
      <c r="A540" s="43"/>
      <c r="B540" s="44"/>
      <c r="C540" s="44"/>
      <c r="D540" s="45" t="s">
        <v>323</v>
      </c>
      <c r="E540" s="46"/>
      <c r="F540" s="47" t="s">
        <v>309</v>
      </c>
      <c r="G540" s="47"/>
      <c r="H540" s="47"/>
      <c r="I540" s="72" t="s">
        <v>307</v>
      </c>
      <c r="J540" s="73">
        <v>0</v>
      </c>
      <c r="K540" s="74" t="str">
        <f>K539</f>
        <v>m²</v>
      </c>
    </row>
    <row r="541" spans="1:11" ht="13.2">
      <c r="A541" s="43"/>
      <c r="B541" s="44"/>
      <c r="C541" s="44"/>
      <c r="D541" s="48"/>
      <c r="E541" s="44"/>
      <c r="F541" s="49"/>
      <c r="G541" s="49"/>
      <c r="H541" s="49"/>
      <c r="I541" s="75"/>
      <c r="J541" s="76"/>
      <c r="K541" s="77"/>
    </row>
    <row r="542" spans="1:11">
      <c r="A542" s="287" t="s">
        <v>123</v>
      </c>
      <c r="B542" s="745" t="str">
        <f>'BM 08'!B49</f>
        <v>APLICAÇÃO MANUAL DE PINTURA COM TINTA LÁTEX ACRÍLICA EM PAREDES, DUAS DEMÃOS. AF_06/2014</v>
      </c>
      <c r="C542" s="745"/>
      <c r="D542" s="745"/>
      <c r="E542" s="745"/>
      <c r="F542" s="745"/>
      <c r="G542" s="745"/>
      <c r="H542" s="745"/>
      <c r="I542" s="745"/>
      <c r="J542" s="745"/>
      <c r="K542" s="746"/>
    </row>
    <row r="543" spans="1:11" ht="13.2">
      <c r="A543" s="308"/>
      <c r="B543" s="13"/>
      <c r="C543" s="13"/>
      <c r="D543" s="354" t="s">
        <v>471</v>
      </c>
      <c r="E543" s="14"/>
      <c r="F543" s="233" t="s">
        <v>324</v>
      </c>
      <c r="G543" s="15"/>
      <c r="H543" s="15"/>
      <c r="I543" s="54"/>
      <c r="J543" s="55"/>
      <c r="K543" s="56"/>
    </row>
    <row r="544" spans="1:11">
      <c r="A544" s="223"/>
      <c r="B544" s="224"/>
      <c r="C544" s="225"/>
      <c r="D544" s="256" t="s">
        <v>342</v>
      </c>
      <c r="E544" s="227"/>
      <c r="F544" s="257">
        <f>J535</f>
        <v>218.09720000000002</v>
      </c>
      <c r="G544" s="228"/>
      <c r="H544" s="228"/>
      <c r="I544" s="229">
        <v>5</v>
      </c>
      <c r="J544" s="259">
        <f>F544</f>
        <v>218.09720000000002</v>
      </c>
      <c r="K544" s="260" t="s">
        <v>43</v>
      </c>
    </row>
    <row r="545" spans="1:11">
      <c r="A545" s="22"/>
      <c r="B545" s="23"/>
      <c r="C545" s="23"/>
      <c r="D545" s="23"/>
      <c r="E545" s="23"/>
      <c r="F545" s="23"/>
      <c r="G545" s="23"/>
      <c r="H545" s="24" t="s">
        <v>306</v>
      </c>
      <c r="I545" s="59" t="s">
        <v>307</v>
      </c>
      <c r="J545" s="60">
        <f>SUM(J544:J544)</f>
        <v>218.09720000000002</v>
      </c>
      <c r="K545" s="61" t="s">
        <v>43</v>
      </c>
    </row>
    <row r="546" spans="1:11">
      <c r="A546" s="22"/>
      <c r="B546" s="23"/>
      <c r="C546" s="23"/>
      <c r="D546" s="23"/>
      <c r="E546" s="23"/>
      <c r="F546" s="23"/>
      <c r="G546" s="23"/>
      <c r="H546" s="24"/>
      <c r="I546" s="59"/>
      <c r="J546" s="60"/>
      <c r="K546" s="61"/>
    </row>
    <row r="547" spans="1:11" ht="13.2">
      <c r="A547" s="25"/>
      <c r="B547" s="26"/>
      <c r="C547" s="26"/>
      <c r="D547" s="27" t="s">
        <v>308</v>
      </c>
      <c r="E547" s="26"/>
      <c r="F547" s="28" t="s">
        <v>309</v>
      </c>
      <c r="G547" s="28"/>
      <c r="H547" s="28"/>
      <c r="I547" s="62" t="s">
        <v>307</v>
      </c>
      <c r="J547" s="63">
        <v>0</v>
      </c>
      <c r="K547" s="64" t="s">
        <v>43</v>
      </c>
    </row>
    <row r="548" spans="1:11" ht="13.2">
      <c r="A548" s="29"/>
      <c r="B548" s="30"/>
      <c r="C548" s="30"/>
      <c r="D548" s="31" t="s">
        <v>310</v>
      </c>
      <c r="E548" s="30"/>
      <c r="F548" s="32" t="s">
        <v>309</v>
      </c>
      <c r="G548" s="32"/>
      <c r="H548" s="32"/>
      <c r="I548" s="65" t="s">
        <v>307</v>
      </c>
      <c r="J548" s="66">
        <f>J545-J547</f>
        <v>218.09720000000002</v>
      </c>
      <c r="K548" s="67" t="str">
        <f>K547</f>
        <v>m²</v>
      </c>
    </row>
    <row r="549" spans="1:11" ht="13.2">
      <c r="A549" s="25"/>
      <c r="B549" s="33"/>
      <c r="C549" s="33"/>
      <c r="D549" s="27" t="s">
        <v>311</v>
      </c>
      <c r="E549" s="33"/>
      <c r="F549" s="28" t="s">
        <v>309</v>
      </c>
      <c r="G549" s="28"/>
      <c r="H549" s="28"/>
      <c r="I549" s="62" t="s">
        <v>307</v>
      </c>
      <c r="J549" s="63">
        <f>J545</f>
        <v>218.09720000000002</v>
      </c>
      <c r="K549" s="64" t="str">
        <f>K548</f>
        <v>m²</v>
      </c>
    </row>
    <row r="550" spans="1:11" ht="13.2">
      <c r="A550" s="43"/>
      <c r="B550" s="44"/>
      <c r="C550" s="44"/>
      <c r="D550" s="45" t="s">
        <v>323</v>
      </c>
      <c r="E550" s="46"/>
      <c r="F550" s="47" t="s">
        <v>309</v>
      </c>
      <c r="G550" s="47"/>
      <c r="H550" s="47"/>
      <c r="I550" s="72" t="s">
        <v>307</v>
      </c>
      <c r="J550" s="73">
        <v>0</v>
      </c>
      <c r="K550" s="74" t="str">
        <f>K549</f>
        <v>m²</v>
      </c>
    </row>
    <row r="551" spans="1:11" ht="13.2">
      <c r="A551" s="43"/>
      <c r="B551" s="44"/>
      <c r="C551" s="44"/>
      <c r="D551" s="48"/>
      <c r="E551" s="44"/>
      <c r="F551" s="49"/>
      <c r="G551" s="49"/>
      <c r="H551" s="49"/>
      <c r="I551" s="75"/>
      <c r="J551" s="76"/>
      <c r="K551" s="77"/>
    </row>
    <row r="552" spans="1:11">
      <c r="A552" s="82" t="s">
        <v>126</v>
      </c>
      <c r="B552" s="745" t="str">
        <f>'BM 08'!B50</f>
        <v>FORRO EM PLACAS DE GESSO, PARA AMBIENTES COMERCIAIS. AF_05/2017_P</v>
      </c>
      <c r="C552" s="745"/>
      <c r="D552" s="745"/>
      <c r="E552" s="745"/>
      <c r="F552" s="745"/>
      <c r="G552" s="745"/>
      <c r="H552" s="745"/>
      <c r="I552" s="745"/>
      <c r="J552" s="745"/>
      <c r="K552" s="746"/>
    </row>
    <row r="553" spans="1:11">
      <c r="A553" s="307"/>
      <c r="B553" s="13"/>
      <c r="C553" s="191"/>
      <c r="D553" s="284"/>
      <c r="E553" s="215"/>
      <c r="F553" s="325" t="s">
        <v>324</v>
      </c>
      <c r="G553" s="237"/>
      <c r="H553" s="237"/>
      <c r="I553" s="194"/>
      <c r="J553" s="246"/>
      <c r="K553" s="196"/>
    </row>
    <row r="554" spans="1:11">
      <c r="A554" s="314"/>
      <c r="B554" s="315"/>
      <c r="C554" s="191"/>
      <c r="D554" s="324" t="s">
        <v>450</v>
      </c>
      <c r="E554" s="215"/>
      <c r="F554" s="250">
        <v>44.35</v>
      </c>
      <c r="G554" s="237"/>
      <c r="H554" s="237"/>
      <c r="I554" s="194"/>
      <c r="J554" s="237">
        <f>F554</f>
        <v>44.35</v>
      </c>
      <c r="K554" s="196" t="s">
        <v>43</v>
      </c>
    </row>
    <row r="555" spans="1:11">
      <c r="A555" s="314"/>
      <c r="B555" s="315"/>
      <c r="C555" s="191"/>
      <c r="D555" s="240" t="s">
        <v>451</v>
      </c>
      <c r="E555" s="215"/>
      <c r="F555" s="249">
        <v>44.35</v>
      </c>
      <c r="G555" s="239"/>
      <c r="H555" s="239"/>
      <c r="I555" s="194"/>
      <c r="J555" s="237">
        <f t="shared" ref="J555:J562" si="36">F555</f>
        <v>44.35</v>
      </c>
      <c r="K555" s="196" t="s">
        <v>43</v>
      </c>
    </row>
    <row r="556" spans="1:11">
      <c r="A556" s="314"/>
      <c r="B556" s="315"/>
      <c r="C556" s="191"/>
      <c r="D556" s="240" t="s">
        <v>452</v>
      </c>
      <c r="E556" s="215"/>
      <c r="F556" s="249">
        <v>44.35</v>
      </c>
      <c r="G556" s="239"/>
      <c r="H556" s="239"/>
      <c r="I556" s="194"/>
      <c r="J556" s="237">
        <f t="shared" si="36"/>
        <v>44.35</v>
      </c>
      <c r="K556" s="196" t="s">
        <v>43</v>
      </c>
    </row>
    <row r="557" spans="1:11">
      <c r="A557" s="314"/>
      <c r="B557" s="315"/>
      <c r="C557" s="191"/>
      <c r="D557" s="240" t="s">
        <v>453</v>
      </c>
      <c r="E557" s="215"/>
      <c r="F557" s="249">
        <v>44.35</v>
      </c>
      <c r="G557" s="239"/>
      <c r="H557" s="239"/>
      <c r="I557" s="194"/>
      <c r="J557" s="237">
        <f t="shared" si="36"/>
        <v>44.35</v>
      </c>
      <c r="K557" s="196" t="s">
        <v>43</v>
      </c>
    </row>
    <row r="558" spans="1:11">
      <c r="A558" s="314"/>
      <c r="B558" s="315"/>
      <c r="C558" s="191"/>
      <c r="D558" s="240" t="s">
        <v>454</v>
      </c>
      <c r="E558" s="215"/>
      <c r="F558" s="250">
        <v>44.35</v>
      </c>
      <c r="G558" s="237"/>
      <c r="H558" s="237"/>
      <c r="I558" s="194"/>
      <c r="J558" s="237">
        <f t="shared" si="36"/>
        <v>44.35</v>
      </c>
      <c r="K558" s="196" t="s">
        <v>43</v>
      </c>
    </row>
    <row r="559" spans="1:11">
      <c r="A559" s="314"/>
      <c r="B559" s="315"/>
      <c r="C559" s="191"/>
      <c r="D559" s="240" t="s">
        <v>455</v>
      </c>
      <c r="E559" s="215"/>
      <c r="F559" s="250">
        <v>44.35</v>
      </c>
      <c r="G559" s="237"/>
      <c r="H559" s="237"/>
      <c r="I559" s="194"/>
      <c r="J559" s="237">
        <f t="shared" si="36"/>
        <v>44.35</v>
      </c>
      <c r="K559" s="196" t="s">
        <v>43</v>
      </c>
    </row>
    <row r="560" spans="1:11">
      <c r="A560" s="314"/>
      <c r="B560" s="315"/>
      <c r="C560" s="191"/>
      <c r="D560" s="240" t="s">
        <v>456</v>
      </c>
      <c r="E560" s="215"/>
      <c r="F560" s="249">
        <v>14.78</v>
      </c>
      <c r="G560" s="239"/>
      <c r="H560" s="239"/>
      <c r="I560" s="194"/>
      <c r="J560" s="237">
        <f t="shared" si="36"/>
        <v>14.78</v>
      </c>
      <c r="K560" s="196" t="s">
        <v>43</v>
      </c>
    </row>
    <row r="561" spans="1:11">
      <c r="A561" s="314"/>
      <c r="B561" s="315"/>
      <c r="C561" s="315"/>
      <c r="D561" s="240" t="s">
        <v>457</v>
      </c>
      <c r="E561" s="215"/>
      <c r="F561" s="249">
        <v>14.78</v>
      </c>
      <c r="G561" s="239"/>
      <c r="H561" s="239"/>
      <c r="I561" s="194"/>
      <c r="J561" s="237">
        <f t="shared" si="36"/>
        <v>14.78</v>
      </c>
      <c r="K561" s="196" t="s">
        <v>43</v>
      </c>
    </row>
    <row r="562" spans="1:11">
      <c r="A562" s="314"/>
      <c r="B562" s="315"/>
      <c r="C562" s="315"/>
      <c r="D562" s="240" t="s">
        <v>458</v>
      </c>
      <c r="E562" s="215"/>
      <c r="F562" s="249">
        <v>80.89</v>
      </c>
      <c r="G562" s="239"/>
      <c r="H562" s="239"/>
      <c r="I562" s="194"/>
      <c r="J562" s="237">
        <f t="shared" si="36"/>
        <v>80.89</v>
      </c>
      <c r="K562" s="196" t="s">
        <v>43</v>
      </c>
    </row>
    <row r="563" spans="1:11">
      <c r="A563" s="314"/>
      <c r="B563" s="315"/>
      <c r="C563" s="315"/>
      <c r="D563" s="238"/>
      <c r="E563" s="215"/>
      <c r="F563" s="239"/>
      <c r="G563" s="239"/>
      <c r="H563" s="239"/>
      <c r="I563" s="194"/>
      <c r="J563" s="237"/>
      <c r="K563" s="196" t="s">
        <v>43</v>
      </c>
    </row>
    <row r="564" spans="1:11">
      <c r="A564" s="314"/>
      <c r="B564" s="315"/>
      <c r="C564" s="315"/>
      <c r="D564" s="238"/>
      <c r="E564" s="215"/>
      <c r="F564" s="239"/>
      <c r="G564" s="239"/>
      <c r="H564" s="239"/>
      <c r="I564" s="194"/>
      <c r="J564" s="251"/>
      <c r="K564" s="196" t="s">
        <v>43</v>
      </c>
    </row>
    <row r="565" spans="1:11">
      <c r="A565" s="314"/>
      <c r="B565" s="315"/>
      <c r="C565" s="315"/>
      <c r="D565" s="238"/>
      <c r="E565" s="215"/>
      <c r="F565" s="239"/>
      <c r="G565" s="239"/>
      <c r="H565" s="239"/>
      <c r="I565" s="194"/>
      <c r="J565" s="251"/>
      <c r="K565" s="196" t="s">
        <v>43</v>
      </c>
    </row>
    <row r="566" spans="1:11">
      <c r="A566" s="223"/>
      <c r="B566" s="224"/>
      <c r="C566" s="225"/>
      <c r="D566" s="256" t="s">
        <v>342</v>
      </c>
      <c r="E566" s="227"/>
      <c r="F566" s="257"/>
      <c r="G566" s="228"/>
      <c r="H566" s="228"/>
      <c r="I566" s="229">
        <v>5</v>
      </c>
      <c r="J566" s="259">
        <f>SUM(J554:J562)</f>
        <v>376.54999999999995</v>
      </c>
      <c r="K566" s="260" t="s">
        <v>43</v>
      </c>
    </row>
    <row r="567" spans="1:11">
      <c r="A567" s="22"/>
      <c r="B567" s="23"/>
      <c r="C567" s="23"/>
      <c r="D567" s="23"/>
      <c r="E567" s="23"/>
      <c r="F567" s="23"/>
      <c r="G567" s="23"/>
      <c r="H567" s="24" t="s">
        <v>306</v>
      </c>
      <c r="I567" s="59" t="s">
        <v>307</v>
      </c>
      <c r="J567" s="60">
        <f>SUM(J566:J566)</f>
        <v>376.54999999999995</v>
      </c>
      <c r="K567" s="61" t="s">
        <v>43</v>
      </c>
    </row>
    <row r="568" spans="1:11">
      <c r="A568" s="22"/>
      <c r="B568" s="23"/>
      <c r="C568" s="23"/>
      <c r="D568" s="23"/>
      <c r="E568" s="23"/>
      <c r="F568" s="23"/>
      <c r="G568" s="23"/>
      <c r="H568" s="24"/>
      <c r="I568" s="59"/>
      <c r="J568" s="60"/>
      <c r="K568" s="61"/>
    </row>
    <row r="569" spans="1:11" ht="13.2">
      <c r="A569" s="25"/>
      <c r="B569" s="26"/>
      <c r="C569" s="26"/>
      <c r="D569" s="27" t="s">
        <v>308</v>
      </c>
      <c r="E569" s="26"/>
      <c r="F569" s="28" t="s">
        <v>309</v>
      </c>
      <c r="G569" s="28"/>
      <c r="H569" s="28"/>
      <c r="I569" s="62" t="s">
        <v>307</v>
      </c>
      <c r="J569" s="63">
        <v>0</v>
      </c>
      <c r="K569" s="64" t="s">
        <v>43</v>
      </c>
    </row>
    <row r="570" spans="1:11" ht="13.2">
      <c r="A570" s="29"/>
      <c r="B570" s="30"/>
      <c r="C570" s="30"/>
      <c r="D570" s="31" t="s">
        <v>310</v>
      </c>
      <c r="E570" s="30"/>
      <c r="F570" s="32" t="s">
        <v>309</v>
      </c>
      <c r="G570" s="32"/>
      <c r="H570" s="32"/>
      <c r="I570" s="65" t="s">
        <v>307</v>
      </c>
      <c r="J570" s="66">
        <f>J567-J569</f>
        <v>376.54999999999995</v>
      </c>
      <c r="K570" s="67" t="str">
        <f>K569</f>
        <v>m²</v>
      </c>
    </row>
    <row r="571" spans="1:11" ht="13.2">
      <c r="A571" s="25"/>
      <c r="B571" s="33"/>
      <c r="C571" s="33"/>
      <c r="D571" s="27" t="s">
        <v>311</v>
      </c>
      <c r="E571" s="33"/>
      <c r="F571" s="28" t="s">
        <v>309</v>
      </c>
      <c r="G571" s="28"/>
      <c r="H571" s="28"/>
      <c r="I571" s="62" t="s">
        <v>307</v>
      </c>
      <c r="J571" s="63">
        <f>J567</f>
        <v>376.54999999999995</v>
      </c>
      <c r="K571" s="64" t="str">
        <f>K570</f>
        <v>m²</v>
      </c>
    </row>
    <row r="572" spans="1:11" ht="13.2">
      <c r="A572" s="43"/>
      <c r="B572" s="44"/>
      <c r="C572" s="44"/>
      <c r="D572" s="45" t="s">
        <v>323</v>
      </c>
      <c r="E572" s="46"/>
      <c r="F572" s="47" t="s">
        <v>309</v>
      </c>
      <c r="G572" s="47"/>
      <c r="H572" s="47"/>
      <c r="I572" s="72" t="s">
        <v>307</v>
      </c>
      <c r="J572" s="73">
        <v>0</v>
      </c>
      <c r="K572" s="74" t="str">
        <f>K571</f>
        <v>m²</v>
      </c>
    </row>
    <row r="573" spans="1:11" ht="13.2">
      <c r="A573" s="43"/>
      <c r="B573" s="44"/>
      <c r="C573" s="44"/>
      <c r="D573" s="48"/>
      <c r="E573" s="44"/>
      <c r="F573" s="49"/>
      <c r="G573" s="49"/>
      <c r="H573" s="49"/>
      <c r="I573" s="75"/>
      <c r="J573" s="76"/>
      <c r="K573" s="77"/>
    </row>
    <row r="574" spans="1:11">
      <c r="A574" s="287" t="s">
        <v>129</v>
      </c>
      <c r="B574" s="745" t="str">
        <f>'BM 08'!B51</f>
        <v>APLICAÇÃO DE FUNDO SELADOR ACRÍLICO EM TETO, UMA DEMÃO. AF_06/2014</v>
      </c>
      <c r="C574" s="745"/>
      <c r="D574" s="745"/>
      <c r="E574" s="745"/>
      <c r="F574" s="745"/>
      <c r="G574" s="745"/>
      <c r="H574" s="745"/>
      <c r="I574" s="745"/>
      <c r="J574" s="745"/>
      <c r="K574" s="746"/>
    </row>
    <row r="575" spans="1:11" ht="13.2">
      <c r="A575" s="307"/>
      <c r="B575" s="13"/>
      <c r="C575" s="13"/>
      <c r="D575" s="354" t="s">
        <v>459</v>
      </c>
      <c r="E575" s="14"/>
      <c r="F575" s="233" t="s">
        <v>324</v>
      </c>
      <c r="G575" s="15"/>
      <c r="H575" s="15"/>
      <c r="I575" s="54"/>
      <c r="J575" s="55"/>
      <c r="K575" s="56"/>
    </row>
    <row r="576" spans="1:11">
      <c r="A576" s="253"/>
      <c r="B576" s="254"/>
      <c r="C576" s="255"/>
      <c r="D576" s="256" t="s">
        <v>342</v>
      </c>
      <c r="E576" s="248"/>
      <c r="F576" s="257">
        <v>376.55</v>
      </c>
      <c r="G576" s="257"/>
      <c r="H576" s="257"/>
      <c r="I576" s="258">
        <v>5</v>
      </c>
      <c r="J576" s="259">
        <f>F576</f>
        <v>376.55</v>
      </c>
      <c r="K576" s="260" t="s">
        <v>43</v>
      </c>
    </row>
    <row r="577" spans="1:11">
      <c r="A577" s="22"/>
      <c r="B577" s="23"/>
      <c r="C577" s="23"/>
      <c r="D577" s="23"/>
      <c r="E577" s="23"/>
      <c r="F577" s="23"/>
      <c r="G577" s="23"/>
      <c r="H577" s="24" t="s">
        <v>306</v>
      </c>
      <c r="I577" s="59" t="s">
        <v>307</v>
      </c>
      <c r="J577" s="60">
        <f>SUM(J576:J576)</f>
        <v>376.55</v>
      </c>
      <c r="K577" s="220" t="s">
        <v>43</v>
      </c>
    </row>
    <row r="578" spans="1:11">
      <c r="A578" s="22"/>
      <c r="B578" s="23"/>
      <c r="C578" s="23"/>
      <c r="D578" s="23"/>
      <c r="E578" s="23"/>
      <c r="F578" s="23"/>
      <c r="G578" s="23"/>
      <c r="H578" s="24"/>
      <c r="I578" s="59"/>
      <c r="J578" s="60"/>
      <c r="K578" s="61"/>
    </row>
    <row r="579" spans="1:11" ht="13.2">
      <c r="A579" s="25"/>
      <c r="B579" s="26"/>
      <c r="C579" s="26"/>
      <c r="D579" s="27" t="s">
        <v>308</v>
      </c>
      <c r="E579" s="26"/>
      <c r="F579" s="28" t="s">
        <v>309</v>
      </c>
      <c r="G579" s="28"/>
      <c r="H579" s="28"/>
      <c r="I579" s="62" t="s">
        <v>307</v>
      </c>
      <c r="J579" s="63">
        <v>0</v>
      </c>
      <c r="K579" s="221" t="s">
        <v>43</v>
      </c>
    </row>
    <row r="580" spans="1:11" ht="13.2">
      <c r="A580" s="29"/>
      <c r="B580" s="30"/>
      <c r="C580" s="30"/>
      <c r="D580" s="31" t="s">
        <v>310</v>
      </c>
      <c r="E580" s="30"/>
      <c r="F580" s="32" t="s">
        <v>309</v>
      </c>
      <c r="G580" s="32"/>
      <c r="H580" s="32"/>
      <c r="I580" s="65" t="s">
        <v>307</v>
      </c>
      <c r="J580" s="66">
        <f>J577-J579</f>
        <v>376.55</v>
      </c>
      <c r="K580" s="222" t="s">
        <v>43</v>
      </c>
    </row>
    <row r="581" spans="1:11" ht="13.2">
      <c r="A581" s="25"/>
      <c r="B581" s="33"/>
      <c r="C581" s="33"/>
      <c r="D581" s="27" t="s">
        <v>311</v>
      </c>
      <c r="E581" s="33"/>
      <c r="F581" s="28" t="s">
        <v>309</v>
      </c>
      <c r="G581" s="28"/>
      <c r="H581" s="28"/>
      <c r="I581" s="62" t="s">
        <v>307</v>
      </c>
      <c r="J581" s="63">
        <f>J577</f>
        <v>376.55</v>
      </c>
      <c r="K581" s="64" t="str">
        <f>K580</f>
        <v>m²</v>
      </c>
    </row>
    <row r="582" spans="1:11" ht="13.2">
      <c r="A582" s="43"/>
      <c r="B582" s="44"/>
      <c r="C582" s="44"/>
      <c r="D582" s="45" t="s">
        <v>323</v>
      </c>
      <c r="E582" s="46"/>
      <c r="F582" s="47" t="s">
        <v>309</v>
      </c>
      <c r="G582" s="47"/>
      <c r="H582" s="47"/>
      <c r="I582" s="72" t="s">
        <v>307</v>
      </c>
      <c r="J582" s="73">
        <v>0</v>
      </c>
      <c r="K582" s="74" t="str">
        <f>K581</f>
        <v>m²</v>
      </c>
    </row>
    <row r="583" spans="1:11" ht="13.2">
      <c r="A583" s="43"/>
      <c r="B583" s="44"/>
      <c r="C583" s="44"/>
      <c r="D583" s="48"/>
      <c r="E583" s="44"/>
      <c r="F583" s="49"/>
      <c r="G583" s="49"/>
      <c r="H583" s="49"/>
      <c r="I583" s="75"/>
      <c r="J583" s="76"/>
      <c r="K583" s="77"/>
    </row>
    <row r="584" spans="1:11">
      <c r="A584" s="82" t="s">
        <v>132</v>
      </c>
      <c r="B584" s="745" t="str">
        <f>'BM 08'!B52</f>
        <v>APLICAÇÃO MANUAL DE PINTURA COM TINTA LÁTEX ACRÍLICA EM TETO, DUAS DEMÃOS. AF_06/2014</v>
      </c>
      <c r="C584" s="745"/>
      <c r="D584" s="745"/>
      <c r="E584" s="745"/>
      <c r="F584" s="745"/>
      <c r="G584" s="745"/>
      <c r="H584" s="745"/>
      <c r="I584" s="745"/>
      <c r="J584" s="745"/>
      <c r="K584" s="746"/>
    </row>
    <row r="585" spans="1:11" ht="13.2">
      <c r="A585" s="308"/>
      <c r="B585" s="13"/>
      <c r="C585" s="13"/>
      <c r="D585" s="354" t="s">
        <v>459</v>
      </c>
      <c r="E585" s="14"/>
      <c r="F585" s="233" t="s">
        <v>324</v>
      </c>
      <c r="G585" s="15"/>
      <c r="H585" s="15"/>
      <c r="I585" s="54"/>
      <c r="J585" s="55"/>
      <c r="K585" s="56"/>
    </row>
    <row r="586" spans="1:11">
      <c r="A586" s="253"/>
      <c r="B586" s="254"/>
      <c r="C586" s="255"/>
      <c r="D586" s="256" t="s">
        <v>342</v>
      </c>
      <c r="E586" s="248"/>
      <c r="F586" s="248">
        <v>376.55</v>
      </c>
      <c r="G586" s="257"/>
      <c r="H586" s="257"/>
      <c r="I586" s="258">
        <v>5</v>
      </c>
      <c r="J586" s="259">
        <f>F586</f>
        <v>376.55</v>
      </c>
      <c r="K586" s="260" t="s">
        <v>43</v>
      </c>
    </row>
    <row r="587" spans="1:11">
      <c r="A587" s="22"/>
      <c r="B587" s="23"/>
      <c r="C587" s="23"/>
      <c r="D587" s="23"/>
      <c r="E587" s="23"/>
      <c r="F587" s="23"/>
      <c r="G587" s="23"/>
      <c r="H587" s="24" t="s">
        <v>306</v>
      </c>
      <c r="I587" s="59" t="s">
        <v>307</v>
      </c>
      <c r="J587" s="60">
        <f>SUM(J586:J586)</f>
        <v>376.55</v>
      </c>
      <c r="K587" s="61" t="s">
        <v>43</v>
      </c>
    </row>
    <row r="588" spans="1:11">
      <c r="A588" s="22"/>
      <c r="B588" s="23"/>
      <c r="C588" s="23"/>
      <c r="D588" s="23"/>
      <c r="E588" s="23"/>
      <c r="F588" s="23"/>
      <c r="G588" s="23"/>
      <c r="H588" s="24"/>
      <c r="I588" s="59"/>
      <c r="J588" s="60"/>
      <c r="K588" s="61"/>
    </row>
    <row r="589" spans="1:11" ht="13.2">
      <c r="A589" s="25"/>
      <c r="B589" s="26"/>
      <c r="C589" s="26"/>
      <c r="D589" s="27" t="s">
        <v>308</v>
      </c>
      <c r="E589" s="26"/>
      <c r="F589" s="28" t="s">
        <v>309</v>
      </c>
      <c r="G589" s="28"/>
      <c r="H589" s="28"/>
      <c r="I589" s="62" t="s">
        <v>307</v>
      </c>
      <c r="J589" s="63">
        <v>0</v>
      </c>
      <c r="K589" s="64" t="s">
        <v>43</v>
      </c>
    </row>
    <row r="590" spans="1:11" ht="13.2">
      <c r="A590" s="29"/>
      <c r="B590" s="30"/>
      <c r="C590" s="30"/>
      <c r="D590" s="31" t="s">
        <v>310</v>
      </c>
      <c r="E590" s="30"/>
      <c r="F590" s="32" t="s">
        <v>309</v>
      </c>
      <c r="G590" s="32"/>
      <c r="H590" s="32"/>
      <c r="I590" s="65" t="s">
        <v>307</v>
      </c>
      <c r="J590" s="66">
        <f>J587-J589</f>
        <v>376.55</v>
      </c>
      <c r="K590" s="67" t="str">
        <f>K589</f>
        <v>m²</v>
      </c>
    </row>
    <row r="591" spans="1:11" ht="13.2">
      <c r="A591" s="25"/>
      <c r="B591" s="33"/>
      <c r="C591" s="33"/>
      <c r="D591" s="27" t="s">
        <v>311</v>
      </c>
      <c r="E591" s="33"/>
      <c r="F591" s="28" t="s">
        <v>309</v>
      </c>
      <c r="G591" s="28"/>
      <c r="H591" s="28"/>
      <c r="I591" s="62" t="s">
        <v>307</v>
      </c>
      <c r="J591" s="63">
        <f>J587</f>
        <v>376.55</v>
      </c>
      <c r="K591" s="64" t="str">
        <f>K590</f>
        <v>m²</v>
      </c>
    </row>
    <row r="592" spans="1:11" ht="13.2">
      <c r="A592" s="43"/>
      <c r="B592" s="44"/>
      <c r="C592" s="44"/>
      <c r="D592" s="45" t="s">
        <v>323</v>
      </c>
      <c r="E592" s="46"/>
      <c r="F592" s="47" t="s">
        <v>309</v>
      </c>
      <c r="G592" s="47"/>
      <c r="H592" s="47"/>
      <c r="I592" s="72" t="s">
        <v>307</v>
      </c>
      <c r="J592" s="73">
        <v>0</v>
      </c>
      <c r="K592" s="74" t="str">
        <f>K591</f>
        <v>m²</v>
      </c>
    </row>
    <row r="593" spans="1:11" ht="13.2">
      <c r="A593" s="43"/>
      <c r="B593" s="44"/>
      <c r="C593" s="44"/>
      <c r="D593" s="48"/>
      <c r="E593" s="44"/>
      <c r="F593" s="49"/>
      <c r="G593" s="49"/>
      <c r="H593" s="49"/>
      <c r="I593" s="75"/>
      <c r="J593" s="76"/>
      <c r="K593" s="77"/>
    </row>
    <row r="594" spans="1:11">
      <c r="A594" s="82" t="s">
        <v>135</v>
      </c>
      <c r="B594" s="745" t="str">
        <f>'BM 08'!B53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594" s="745"/>
      <c r="D594" s="745"/>
      <c r="E594" s="745"/>
      <c r="F594" s="745"/>
      <c r="G594" s="745"/>
      <c r="H594" s="745"/>
      <c r="I594" s="745"/>
      <c r="J594" s="745"/>
      <c r="K594" s="746"/>
    </row>
    <row r="595" spans="1:11" ht="13.2">
      <c r="A595" s="309"/>
      <c r="B595" s="13"/>
      <c r="C595" s="13"/>
      <c r="D595" s="13"/>
      <c r="E595" s="14"/>
      <c r="F595" s="15"/>
      <c r="G595" s="15" t="s">
        <v>324</v>
      </c>
      <c r="H595" s="15"/>
      <c r="I595" s="54"/>
      <c r="J595" s="55"/>
      <c r="K595" s="56"/>
    </row>
    <row r="596" spans="1:11">
      <c r="A596" s="223"/>
      <c r="B596" s="224"/>
      <c r="C596" s="225"/>
      <c r="D596" s="226" t="s">
        <v>342</v>
      </c>
      <c r="E596" s="227"/>
      <c r="F596" s="228"/>
      <c r="G596" s="228">
        <v>405</v>
      </c>
      <c r="H596" s="228"/>
      <c r="I596" s="229">
        <v>5</v>
      </c>
      <c r="J596" s="230">
        <f>G596</f>
        <v>405</v>
      </c>
      <c r="K596" s="231" t="s">
        <v>43</v>
      </c>
    </row>
    <row r="597" spans="1:11">
      <c r="A597" s="22"/>
      <c r="B597" s="23"/>
      <c r="C597" s="23"/>
      <c r="D597" s="23"/>
      <c r="E597" s="23"/>
      <c r="F597" s="23"/>
      <c r="G597" s="23"/>
      <c r="H597" s="24" t="s">
        <v>306</v>
      </c>
      <c r="I597" s="59" t="s">
        <v>307</v>
      </c>
      <c r="J597" s="60">
        <f>SUM(J596:J596)</f>
        <v>405</v>
      </c>
      <c r="K597" s="61" t="s">
        <v>43</v>
      </c>
    </row>
    <row r="598" spans="1:11">
      <c r="A598" s="22"/>
      <c r="B598" s="23"/>
      <c r="C598" s="23"/>
      <c r="D598" s="23"/>
      <c r="E598" s="23"/>
      <c r="F598" s="23"/>
      <c r="G598" s="23"/>
      <c r="H598" s="24"/>
      <c r="I598" s="59"/>
      <c r="J598" s="60"/>
      <c r="K598" s="61"/>
    </row>
    <row r="599" spans="1:11" ht="13.2">
      <c r="A599" s="25"/>
      <c r="B599" s="26"/>
      <c r="C599" s="26"/>
      <c r="D599" s="27" t="s">
        <v>308</v>
      </c>
      <c r="E599" s="26"/>
      <c r="F599" s="28" t="s">
        <v>309</v>
      </c>
      <c r="G599" s="28"/>
      <c r="H599" s="28"/>
      <c r="I599" s="62" t="s">
        <v>307</v>
      </c>
      <c r="J599" s="63">
        <v>405</v>
      </c>
      <c r="K599" s="64" t="s">
        <v>43</v>
      </c>
    </row>
    <row r="600" spans="1:11" ht="13.2">
      <c r="A600" s="29"/>
      <c r="B600" s="30"/>
      <c r="C600" s="30"/>
      <c r="D600" s="31" t="s">
        <v>310</v>
      </c>
      <c r="E600" s="30"/>
      <c r="F600" s="32" t="s">
        <v>309</v>
      </c>
      <c r="G600" s="32"/>
      <c r="H600" s="32"/>
      <c r="I600" s="65" t="s">
        <v>307</v>
      </c>
      <c r="J600" s="66">
        <f>J597-J599</f>
        <v>0</v>
      </c>
      <c r="K600" s="67" t="str">
        <f>K599</f>
        <v>m²</v>
      </c>
    </row>
    <row r="601" spans="1:11" ht="13.2">
      <c r="A601" s="25"/>
      <c r="B601" s="33"/>
      <c r="C601" s="33"/>
      <c r="D601" s="27" t="s">
        <v>311</v>
      </c>
      <c r="E601" s="33"/>
      <c r="F601" s="28" t="s">
        <v>309</v>
      </c>
      <c r="G601" s="28"/>
      <c r="H601" s="28"/>
      <c r="I601" s="62" t="s">
        <v>307</v>
      </c>
      <c r="J601" s="63">
        <f>J597</f>
        <v>405</v>
      </c>
      <c r="K601" s="64" t="str">
        <f>K600</f>
        <v>m²</v>
      </c>
    </row>
    <row r="602" spans="1:11" ht="13.2">
      <c r="A602" s="43"/>
      <c r="B602" s="44"/>
      <c r="C602" s="44"/>
      <c r="D602" s="45" t="s">
        <v>323</v>
      </c>
      <c r="E602" s="46"/>
      <c r="F602" s="47" t="s">
        <v>309</v>
      </c>
      <c r="G602" s="47"/>
      <c r="H602" s="47"/>
      <c r="I602" s="72" t="s">
        <v>307</v>
      </c>
      <c r="J602" s="73">
        <v>0</v>
      </c>
      <c r="K602" s="74" t="str">
        <f>K601</f>
        <v>m²</v>
      </c>
    </row>
    <row r="603" spans="1:11" ht="13.2">
      <c r="A603" s="43"/>
      <c r="B603" s="44"/>
      <c r="C603" s="44"/>
      <c r="D603" s="48"/>
      <c r="E603" s="44"/>
      <c r="F603" s="49"/>
      <c r="G603" s="49"/>
      <c r="H603" s="49"/>
      <c r="I603" s="75"/>
      <c r="J603" s="76"/>
      <c r="K603" s="77"/>
    </row>
    <row r="604" spans="1:11" ht="13.2">
      <c r="A604" s="43"/>
      <c r="B604" s="44"/>
      <c r="C604" s="44"/>
      <c r="D604" s="48"/>
      <c r="E604" s="44"/>
      <c r="F604" s="49"/>
      <c r="G604" s="49"/>
      <c r="H604" s="49"/>
      <c r="I604" s="75"/>
      <c r="J604" s="76"/>
      <c r="K604" s="77"/>
    </row>
    <row r="605" spans="1:11" ht="13.2">
      <c r="A605" s="43"/>
      <c r="B605" s="44"/>
      <c r="C605" s="44"/>
      <c r="D605" s="48"/>
      <c r="E605" s="44"/>
      <c r="F605" s="49"/>
      <c r="G605" s="49"/>
      <c r="H605" s="49"/>
      <c r="I605" s="75"/>
      <c r="J605" s="76"/>
      <c r="K605" s="77"/>
    </row>
    <row r="606" spans="1:11" ht="13.2">
      <c r="A606" s="43"/>
      <c r="B606" s="44"/>
      <c r="C606" s="44"/>
      <c r="D606" s="48"/>
      <c r="E606" s="44"/>
      <c r="F606" s="49"/>
      <c r="G606" s="49"/>
      <c r="H606" s="49"/>
      <c r="I606" s="75"/>
      <c r="J606" s="76"/>
      <c r="K606" s="77"/>
    </row>
    <row r="607" spans="1:11">
      <c r="A607" s="287" t="s">
        <v>138</v>
      </c>
      <c r="B607" s="745" t="str">
        <f>'BM 08'!B54</f>
        <v>APLICAÇÃO MANUAL DE MASSA ACRÍLICA EM PAREDES EXTERNAS DE CASAS, DUAS DEMÃOS. AF_05/2017</v>
      </c>
      <c r="C607" s="745"/>
      <c r="D607" s="745"/>
      <c r="E607" s="745"/>
      <c r="F607" s="745"/>
      <c r="G607" s="745"/>
      <c r="H607" s="745"/>
      <c r="I607" s="745"/>
      <c r="J607" s="745"/>
      <c r="K607" s="746"/>
    </row>
    <row r="608" spans="1:11" ht="13.2">
      <c r="A608" s="763" t="s">
        <v>478</v>
      </c>
      <c r="B608" s="764"/>
      <c r="C608" s="764"/>
      <c r="D608" s="13"/>
      <c r="E608" s="14"/>
      <c r="F608" s="233" t="s">
        <v>324</v>
      </c>
      <c r="G608" s="15"/>
      <c r="H608" s="15"/>
      <c r="I608" s="54"/>
      <c r="J608" s="55"/>
      <c r="K608" s="56"/>
    </row>
    <row r="609" spans="1:11">
      <c r="A609" s="765"/>
      <c r="B609" s="766"/>
      <c r="C609" s="766"/>
      <c r="D609" s="256" t="s">
        <v>342</v>
      </c>
      <c r="E609" s="248"/>
      <c r="F609" s="248">
        <v>574.91999999999996</v>
      </c>
      <c r="G609" s="257"/>
      <c r="H609" s="257"/>
      <c r="I609" s="258">
        <v>5</v>
      </c>
      <c r="J609" s="259"/>
      <c r="K609" s="260" t="s">
        <v>43</v>
      </c>
    </row>
    <row r="610" spans="1:11">
      <c r="A610" s="22"/>
      <c r="B610" s="23"/>
      <c r="C610" s="23"/>
      <c r="D610" s="23"/>
      <c r="E610" s="23"/>
      <c r="F610" s="23"/>
      <c r="G610" s="23"/>
      <c r="H610" s="24" t="s">
        <v>306</v>
      </c>
      <c r="I610" s="59" t="s">
        <v>307</v>
      </c>
      <c r="J610" s="60">
        <f>SUM(J609:J609)</f>
        <v>0</v>
      </c>
      <c r="K610" s="61" t="s">
        <v>43</v>
      </c>
    </row>
    <row r="611" spans="1:11">
      <c r="A611" s="22"/>
      <c r="B611" s="23"/>
      <c r="C611" s="23"/>
      <c r="D611" s="23"/>
      <c r="E611" s="23"/>
      <c r="F611" s="23"/>
      <c r="G611" s="23"/>
      <c r="H611" s="24"/>
      <c r="I611" s="59"/>
      <c r="J611" s="60"/>
      <c r="K611" s="61"/>
    </row>
    <row r="612" spans="1:11" ht="13.2">
      <c r="A612" s="25"/>
      <c r="B612" s="26"/>
      <c r="C612" s="26"/>
      <c r="D612" s="27" t="s">
        <v>308</v>
      </c>
      <c r="E612" s="26"/>
      <c r="F612" s="28" t="s">
        <v>309</v>
      </c>
      <c r="G612" s="28"/>
      <c r="H612" s="28"/>
      <c r="I612" s="62" t="s">
        <v>307</v>
      </c>
      <c r="J612" s="63">
        <v>0</v>
      </c>
      <c r="K612" s="64" t="s">
        <v>43</v>
      </c>
    </row>
    <row r="613" spans="1:11" ht="13.2">
      <c r="A613" s="29"/>
      <c r="B613" s="30"/>
      <c r="C613" s="30"/>
      <c r="D613" s="31" t="s">
        <v>310</v>
      </c>
      <c r="E613" s="30"/>
      <c r="F613" s="32" t="s">
        <v>309</v>
      </c>
      <c r="G613" s="32"/>
      <c r="H613" s="32"/>
      <c r="I613" s="65" t="s">
        <v>307</v>
      </c>
      <c r="J613" s="66">
        <f>J610-J612</f>
        <v>0</v>
      </c>
      <c r="K613" s="67" t="str">
        <f>K612</f>
        <v>m²</v>
      </c>
    </row>
    <row r="614" spans="1:11" ht="13.2">
      <c r="A614" s="25"/>
      <c r="B614" s="33"/>
      <c r="C614" s="33"/>
      <c r="D614" s="27" t="s">
        <v>311</v>
      </c>
      <c r="E614" s="33"/>
      <c r="F614" s="28" t="s">
        <v>309</v>
      </c>
      <c r="G614" s="28"/>
      <c r="H614" s="28"/>
      <c r="I614" s="62" t="s">
        <v>307</v>
      </c>
      <c r="J614" s="63">
        <f>J610</f>
        <v>0</v>
      </c>
      <c r="K614" s="64" t="str">
        <f>K613</f>
        <v>m²</v>
      </c>
    </row>
    <row r="615" spans="1:11" ht="13.2">
      <c r="A615" s="43"/>
      <c r="B615" s="44"/>
      <c r="C615" s="44"/>
      <c r="D615" s="45" t="s">
        <v>323</v>
      </c>
      <c r="E615" s="46"/>
      <c r="F615" s="47" t="s">
        <v>309</v>
      </c>
      <c r="G615" s="47"/>
      <c r="H615" s="47"/>
      <c r="I615" s="72" t="s">
        <v>307</v>
      </c>
      <c r="J615" s="73">
        <v>0</v>
      </c>
      <c r="K615" s="74" t="str">
        <f>K614</f>
        <v>m²</v>
      </c>
    </row>
    <row r="616" spans="1:11" ht="13.2">
      <c r="A616" s="43"/>
      <c r="B616" s="44"/>
      <c r="C616" s="44"/>
      <c r="D616" s="48"/>
      <c r="E616" s="44"/>
      <c r="F616" s="49"/>
      <c r="G616" s="49"/>
      <c r="H616" s="49"/>
      <c r="I616" s="75"/>
      <c r="J616" s="76"/>
      <c r="K616" s="77"/>
    </row>
    <row r="617" spans="1:11">
      <c r="A617" s="82" t="s">
        <v>360</v>
      </c>
      <c r="B617" s="745" t="str">
        <f>'BM 08'!B56</f>
        <v>APLICAÇÃO E LIXAMENTO DE MASSA LÁTEX EM TETO, DUAS DEMÃOS. AF_06/2014</v>
      </c>
      <c r="C617" s="745"/>
      <c r="D617" s="745"/>
      <c r="E617" s="745"/>
      <c r="F617" s="745"/>
      <c r="G617" s="745"/>
      <c r="H617" s="745"/>
      <c r="I617" s="745"/>
      <c r="J617" s="745"/>
      <c r="K617" s="746"/>
    </row>
    <row r="618" spans="1:11" ht="13.2">
      <c r="A618" s="307"/>
      <c r="B618" s="13"/>
      <c r="C618" s="13"/>
      <c r="D618" s="354" t="s">
        <v>459</v>
      </c>
      <c r="E618" s="14"/>
      <c r="F618" s="233" t="s">
        <v>324</v>
      </c>
      <c r="G618" s="15"/>
      <c r="H618" s="15"/>
      <c r="I618" s="54"/>
      <c r="J618" s="55"/>
      <c r="K618" s="56"/>
    </row>
    <row r="619" spans="1:11">
      <c r="A619" s="253"/>
      <c r="B619" s="254"/>
      <c r="C619" s="255"/>
      <c r="D619" s="256" t="s">
        <v>342</v>
      </c>
      <c r="E619" s="248"/>
      <c r="F619" s="248">
        <v>376.55</v>
      </c>
      <c r="G619" s="257"/>
      <c r="H619" s="257"/>
      <c r="I619" s="258">
        <v>5</v>
      </c>
      <c r="J619" s="259">
        <f>F619</f>
        <v>376.55</v>
      </c>
      <c r="K619" s="260" t="s">
        <v>43</v>
      </c>
    </row>
    <row r="620" spans="1:11">
      <c r="A620" s="22"/>
      <c r="B620" s="23"/>
      <c r="C620" s="23"/>
      <c r="D620" s="23"/>
      <c r="E620" s="23"/>
      <c r="F620" s="23"/>
      <c r="G620" s="23"/>
      <c r="H620" s="24" t="s">
        <v>306</v>
      </c>
      <c r="I620" s="59" t="s">
        <v>307</v>
      </c>
      <c r="J620" s="60">
        <f>SUM(J619:J619)</f>
        <v>376.55</v>
      </c>
      <c r="K620" s="61" t="s">
        <v>43</v>
      </c>
    </row>
    <row r="621" spans="1:11">
      <c r="A621" s="22"/>
      <c r="B621" s="23"/>
      <c r="C621" s="23"/>
      <c r="D621" s="23"/>
      <c r="E621" s="23"/>
      <c r="F621" s="23"/>
      <c r="G621" s="23"/>
      <c r="H621" s="24"/>
      <c r="I621" s="59"/>
      <c r="J621" s="60"/>
      <c r="K621" s="61"/>
    </row>
    <row r="622" spans="1:11" ht="13.2">
      <c r="A622" s="25"/>
      <c r="B622" s="26"/>
      <c r="C622" s="26"/>
      <c r="D622" s="27" t="s">
        <v>308</v>
      </c>
      <c r="E622" s="26"/>
      <c r="F622" s="28" t="s">
        <v>309</v>
      </c>
      <c r="G622" s="28"/>
      <c r="H622" s="28"/>
      <c r="I622" s="62" t="s">
        <v>307</v>
      </c>
      <c r="J622" s="63">
        <v>0</v>
      </c>
      <c r="K622" s="64" t="s">
        <v>43</v>
      </c>
    </row>
    <row r="623" spans="1:11" ht="13.2">
      <c r="A623" s="29"/>
      <c r="B623" s="30"/>
      <c r="C623" s="30"/>
      <c r="D623" s="31" t="s">
        <v>310</v>
      </c>
      <c r="E623" s="30"/>
      <c r="F623" s="32" t="s">
        <v>309</v>
      </c>
      <c r="G623" s="32"/>
      <c r="H623" s="32"/>
      <c r="I623" s="65" t="s">
        <v>307</v>
      </c>
      <c r="J623" s="66">
        <f>J620-J622</f>
        <v>376.55</v>
      </c>
      <c r="K623" s="67" t="str">
        <f>K622</f>
        <v>m²</v>
      </c>
    </row>
    <row r="624" spans="1:11" ht="13.2">
      <c r="A624" s="25"/>
      <c r="B624" s="33"/>
      <c r="C624" s="33"/>
      <c r="D624" s="27" t="s">
        <v>311</v>
      </c>
      <c r="E624" s="33"/>
      <c r="F624" s="28" t="s">
        <v>309</v>
      </c>
      <c r="G624" s="28"/>
      <c r="H624" s="28"/>
      <c r="I624" s="62" t="s">
        <v>307</v>
      </c>
      <c r="J624" s="63">
        <f>J620</f>
        <v>376.55</v>
      </c>
      <c r="K624" s="64" t="str">
        <f>K623</f>
        <v>m²</v>
      </c>
    </row>
    <row r="625" spans="1:11" ht="13.2">
      <c r="A625" s="43"/>
      <c r="B625" s="44"/>
      <c r="C625" s="44"/>
      <c r="D625" s="45" t="s">
        <v>323</v>
      </c>
      <c r="E625" s="46"/>
      <c r="F625" s="47" t="s">
        <v>309</v>
      </c>
      <c r="G625" s="47"/>
      <c r="H625" s="47"/>
      <c r="I625" s="72" t="s">
        <v>307</v>
      </c>
      <c r="J625" s="73">
        <v>0</v>
      </c>
      <c r="K625" s="74" t="str">
        <f>K624</f>
        <v>m²</v>
      </c>
    </row>
    <row r="626" spans="1:11" ht="13.2">
      <c r="A626" s="43"/>
      <c r="B626" s="44"/>
      <c r="C626" s="44"/>
      <c r="D626" s="48"/>
      <c r="E626" s="44"/>
      <c r="F626" s="49"/>
      <c r="G626" s="49"/>
      <c r="H626" s="49"/>
      <c r="I626" s="75"/>
      <c r="J626" s="76"/>
      <c r="K626" s="77"/>
    </row>
    <row r="627" spans="1:11">
      <c r="A627" s="82" t="s">
        <v>448</v>
      </c>
      <c r="B627" s="745" t="str">
        <f>'BM 08'!B59</f>
        <v>DEMOLIÇÃO DE REBOCO</v>
      </c>
      <c r="C627" s="745"/>
      <c r="D627" s="745"/>
      <c r="E627" s="745"/>
      <c r="F627" s="745"/>
      <c r="G627" s="745"/>
      <c r="H627" s="745"/>
      <c r="I627" s="745"/>
      <c r="J627" s="745"/>
      <c r="K627" s="746"/>
    </row>
    <row r="628" spans="1:11" ht="13.8">
      <c r="A628" s="749"/>
      <c r="B628" s="750"/>
      <c r="C628" s="750"/>
      <c r="D628" s="750"/>
      <c r="E628" s="242" t="s">
        <v>375</v>
      </c>
      <c r="F628" s="243"/>
      <c r="G628" s="243" t="s">
        <v>316</v>
      </c>
      <c r="H628" s="243" t="s">
        <v>305</v>
      </c>
      <c r="I628" s="54"/>
      <c r="J628" s="55"/>
      <c r="K628" s="56"/>
    </row>
    <row r="629" spans="1:11">
      <c r="A629" s="189"/>
      <c r="B629" s="190"/>
      <c r="C629" s="191"/>
      <c r="D629" s="284" t="s">
        <v>376</v>
      </c>
      <c r="E629" s="215">
        <v>100</v>
      </c>
      <c r="F629" s="237"/>
      <c r="G629" s="237">
        <v>1.6</v>
      </c>
      <c r="H629" s="237">
        <v>1</v>
      </c>
      <c r="I629" s="194">
        <v>5</v>
      </c>
      <c r="J629" s="246">
        <v>148.02000000000001</v>
      </c>
      <c r="K629" s="196" t="s">
        <v>43</v>
      </c>
    </row>
    <row r="630" spans="1:11">
      <c r="A630" s="189"/>
      <c r="B630" s="190"/>
      <c r="C630" s="191"/>
      <c r="D630" s="241" t="s">
        <v>383</v>
      </c>
      <c r="E630" s="215"/>
      <c r="F630" s="237">
        <v>17.63</v>
      </c>
      <c r="G630" s="237">
        <v>1.6</v>
      </c>
      <c r="H630" s="237">
        <v>1</v>
      </c>
      <c r="I630" s="194">
        <v>5</v>
      </c>
      <c r="J630" s="237">
        <f t="shared" ref="J630:J660" si="37">F630*G630*H630</f>
        <v>28.207999999999998</v>
      </c>
      <c r="K630" s="196" t="s">
        <v>43</v>
      </c>
    </row>
    <row r="631" spans="1:11">
      <c r="A631" s="189"/>
      <c r="B631" s="190"/>
      <c r="C631" s="191"/>
      <c r="D631" s="238" t="s">
        <v>380</v>
      </c>
      <c r="E631" s="215"/>
      <c r="F631" s="239">
        <v>0.8</v>
      </c>
      <c r="G631" s="239">
        <v>1.6</v>
      </c>
      <c r="H631" s="239">
        <v>-1</v>
      </c>
      <c r="I631" s="194">
        <v>5</v>
      </c>
      <c r="J631" s="251">
        <f t="shared" si="37"/>
        <v>-1.2800000000000002</v>
      </c>
      <c r="K631" s="196" t="s">
        <v>43</v>
      </c>
    </row>
    <row r="632" spans="1:11">
      <c r="A632" s="189"/>
      <c r="B632" s="190"/>
      <c r="C632" s="191"/>
      <c r="D632" s="238" t="s">
        <v>380</v>
      </c>
      <c r="E632" s="215"/>
      <c r="F632" s="239">
        <v>0.65</v>
      </c>
      <c r="G632" s="239">
        <v>2.2400000000000002</v>
      </c>
      <c r="H632" s="239">
        <v>-1</v>
      </c>
      <c r="I632" s="194">
        <v>5</v>
      </c>
      <c r="J632" s="251">
        <f t="shared" si="37"/>
        <v>-1.4560000000000002</v>
      </c>
      <c r="K632" s="196" t="s">
        <v>43</v>
      </c>
    </row>
    <row r="633" spans="1:11">
      <c r="A633" s="189"/>
      <c r="B633" s="190"/>
      <c r="C633" s="191"/>
      <c r="D633" s="238" t="s">
        <v>380</v>
      </c>
      <c r="E633" s="215"/>
      <c r="F633" s="239">
        <v>0.5</v>
      </c>
      <c r="G633" s="239">
        <v>3.43</v>
      </c>
      <c r="H633" s="239">
        <v>-1</v>
      </c>
      <c r="I633" s="194">
        <v>5</v>
      </c>
      <c r="J633" s="251">
        <f t="shared" si="37"/>
        <v>-1.7150000000000001</v>
      </c>
      <c r="K633" s="196" t="s">
        <v>43</v>
      </c>
    </row>
    <row r="634" spans="1:11">
      <c r="A634" s="189"/>
      <c r="B634" s="190"/>
      <c r="C634" s="191"/>
      <c r="D634" s="240" t="s">
        <v>384</v>
      </c>
      <c r="E634" s="215"/>
      <c r="F634" s="237">
        <v>3.43</v>
      </c>
      <c r="G634" s="237">
        <v>1.6</v>
      </c>
      <c r="H634" s="237">
        <v>2</v>
      </c>
      <c r="I634" s="194">
        <v>5</v>
      </c>
      <c r="J634" s="237">
        <f t="shared" si="37"/>
        <v>10.976000000000001</v>
      </c>
      <c r="K634" s="196" t="s">
        <v>43</v>
      </c>
    </row>
    <row r="635" spans="1:11">
      <c r="A635" s="189"/>
      <c r="B635" s="190"/>
      <c r="C635" s="191"/>
      <c r="D635" s="240" t="s">
        <v>384</v>
      </c>
      <c r="E635" s="215"/>
      <c r="F635" s="237">
        <v>2.34</v>
      </c>
      <c r="G635" s="237">
        <v>1.6</v>
      </c>
      <c r="H635" s="237">
        <v>2</v>
      </c>
      <c r="I635" s="194">
        <v>5</v>
      </c>
      <c r="J635" s="237">
        <f t="shared" si="37"/>
        <v>7.4879999999999995</v>
      </c>
      <c r="K635" s="196" t="s">
        <v>43</v>
      </c>
    </row>
    <row r="636" spans="1:11">
      <c r="A636" s="189"/>
      <c r="B636" s="190"/>
      <c r="C636" s="191"/>
      <c r="D636" s="238" t="s">
        <v>380</v>
      </c>
      <c r="E636" s="215"/>
      <c r="F636" s="239">
        <v>0.8</v>
      </c>
      <c r="G636" s="239">
        <v>1.6</v>
      </c>
      <c r="H636" s="239">
        <v>-1</v>
      </c>
      <c r="I636" s="194">
        <v>5</v>
      </c>
      <c r="J636" s="251">
        <f t="shared" si="37"/>
        <v>-1.2800000000000002</v>
      </c>
      <c r="K636" s="196" t="s">
        <v>43</v>
      </c>
    </row>
    <row r="637" spans="1:11">
      <c r="A637" s="189"/>
      <c r="B637" s="190"/>
      <c r="C637" s="191"/>
      <c r="D637" s="240" t="s">
        <v>385</v>
      </c>
      <c r="E637" s="215"/>
      <c r="F637" s="237">
        <v>5.53</v>
      </c>
      <c r="G637" s="237">
        <v>1.6</v>
      </c>
      <c r="H637" s="237">
        <v>2</v>
      </c>
      <c r="I637" s="194">
        <v>5</v>
      </c>
      <c r="J637" s="237">
        <f t="shared" si="37"/>
        <v>17.696000000000002</v>
      </c>
      <c r="K637" s="196" t="s">
        <v>43</v>
      </c>
    </row>
    <row r="638" spans="1:11">
      <c r="A638" s="189"/>
      <c r="B638" s="190"/>
      <c r="C638" s="191"/>
      <c r="D638" s="240" t="s">
        <v>385</v>
      </c>
      <c r="E638" s="215"/>
      <c r="F638" s="237">
        <v>8.18</v>
      </c>
      <c r="G638" s="237">
        <v>1.6</v>
      </c>
      <c r="H638" s="237">
        <v>2</v>
      </c>
      <c r="I638" s="194">
        <v>5</v>
      </c>
      <c r="J638" s="237">
        <f t="shared" si="37"/>
        <v>26.176000000000002</v>
      </c>
      <c r="K638" s="196" t="s">
        <v>43</v>
      </c>
    </row>
    <row r="639" spans="1:11">
      <c r="A639" s="189"/>
      <c r="B639" s="190"/>
      <c r="C639" s="191"/>
      <c r="D639" s="238" t="s">
        <v>380</v>
      </c>
      <c r="E639" s="215"/>
      <c r="F639" s="239">
        <v>2</v>
      </c>
      <c r="G639" s="239">
        <v>0.5</v>
      </c>
      <c r="H639" s="239">
        <v>-2</v>
      </c>
      <c r="I639" s="194">
        <v>5</v>
      </c>
      <c r="J639" s="251">
        <f t="shared" si="37"/>
        <v>-2</v>
      </c>
      <c r="K639" s="196" t="s">
        <v>43</v>
      </c>
    </row>
    <row r="640" spans="1:11">
      <c r="A640" s="189"/>
      <c r="B640" s="190"/>
      <c r="C640" s="191"/>
      <c r="D640" s="238" t="s">
        <v>380</v>
      </c>
      <c r="E640" s="215"/>
      <c r="F640" s="239">
        <v>0.8</v>
      </c>
      <c r="G640" s="239">
        <v>1.6</v>
      </c>
      <c r="H640" s="239">
        <v>-1</v>
      </c>
      <c r="I640" s="194">
        <v>5</v>
      </c>
      <c r="J640" s="244">
        <f t="shared" si="37"/>
        <v>-1.2800000000000002</v>
      </c>
      <c r="K640" s="196" t="s">
        <v>43</v>
      </c>
    </row>
    <row r="641" spans="1:11">
      <c r="A641" s="189"/>
      <c r="B641" s="190"/>
      <c r="C641" s="191"/>
      <c r="D641" s="240" t="s">
        <v>386</v>
      </c>
      <c r="E641" s="215"/>
      <c r="F641" s="237">
        <v>8.06</v>
      </c>
      <c r="G641" s="237">
        <v>1.6</v>
      </c>
      <c r="H641" s="237">
        <v>2</v>
      </c>
      <c r="I641" s="194">
        <v>5</v>
      </c>
      <c r="J641" s="252">
        <f t="shared" si="37"/>
        <v>25.792000000000002</v>
      </c>
      <c r="K641" s="196" t="s">
        <v>43</v>
      </c>
    </row>
    <row r="642" spans="1:11">
      <c r="A642" s="189"/>
      <c r="B642" s="190"/>
      <c r="C642" s="191"/>
      <c r="D642" s="240" t="s">
        <v>386</v>
      </c>
      <c r="E642" s="215"/>
      <c r="F642" s="237">
        <v>5.53</v>
      </c>
      <c r="G642" s="237">
        <v>1.6</v>
      </c>
      <c r="H642" s="237">
        <v>2</v>
      </c>
      <c r="I642" s="194">
        <v>5</v>
      </c>
      <c r="J642" s="252">
        <f t="shared" si="37"/>
        <v>17.696000000000002</v>
      </c>
      <c r="K642" s="196" t="s">
        <v>43</v>
      </c>
    </row>
    <row r="643" spans="1:11">
      <c r="A643" s="189"/>
      <c r="B643" s="190"/>
      <c r="C643" s="191"/>
      <c r="D643" s="238" t="s">
        <v>380</v>
      </c>
      <c r="E643" s="215"/>
      <c r="F643" s="239">
        <v>2</v>
      </c>
      <c r="G643" s="239">
        <v>0.5</v>
      </c>
      <c r="H643" s="239">
        <v>-2</v>
      </c>
      <c r="I643" s="194">
        <v>5</v>
      </c>
      <c r="J643" s="244">
        <f t="shared" si="37"/>
        <v>-2</v>
      </c>
      <c r="K643" s="196" t="s">
        <v>43</v>
      </c>
    </row>
    <row r="644" spans="1:11">
      <c r="A644" s="189"/>
      <c r="B644" s="190"/>
      <c r="C644" s="191"/>
      <c r="D644" s="238" t="s">
        <v>380</v>
      </c>
      <c r="E644" s="215"/>
      <c r="F644" s="239">
        <v>0.8</v>
      </c>
      <c r="G644" s="239">
        <v>1.6</v>
      </c>
      <c r="H644" s="239">
        <v>-1</v>
      </c>
      <c r="I644" s="194">
        <v>5</v>
      </c>
      <c r="J644" s="244">
        <f t="shared" si="37"/>
        <v>-1.2800000000000002</v>
      </c>
      <c r="K644" s="196" t="s">
        <v>43</v>
      </c>
    </row>
    <row r="645" spans="1:11">
      <c r="A645" s="189"/>
      <c r="B645" s="190"/>
      <c r="C645" s="191"/>
      <c r="D645" s="240" t="s">
        <v>387</v>
      </c>
      <c r="E645" s="215"/>
      <c r="F645" s="237">
        <v>5.21</v>
      </c>
      <c r="G645" s="237">
        <v>1.6</v>
      </c>
      <c r="H645" s="237">
        <v>2</v>
      </c>
      <c r="I645" s="194">
        <v>5</v>
      </c>
      <c r="J645" s="252">
        <f t="shared" si="37"/>
        <v>16.672000000000001</v>
      </c>
      <c r="K645" s="196" t="s">
        <v>43</v>
      </c>
    </row>
    <row r="646" spans="1:11">
      <c r="A646" s="189"/>
      <c r="B646" s="190"/>
      <c r="C646" s="191"/>
      <c r="D646" s="240" t="s">
        <v>387</v>
      </c>
      <c r="E646" s="215"/>
      <c r="F646" s="237">
        <v>7.8</v>
      </c>
      <c r="G646" s="237">
        <v>1.6</v>
      </c>
      <c r="H646" s="237">
        <v>2</v>
      </c>
      <c r="I646" s="194">
        <v>5</v>
      </c>
      <c r="J646" s="252">
        <f t="shared" si="37"/>
        <v>24.96</v>
      </c>
      <c r="K646" s="196" t="s">
        <v>43</v>
      </c>
    </row>
    <row r="647" spans="1:11">
      <c r="A647" s="189"/>
      <c r="B647" s="190"/>
      <c r="C647" s="191"/>
      <c r="D647" s="238" t="s">
        <v>380</v>
      </c>
      <c r="E647" s="215"/>
      <c r="F647" s="239">
        <v>2</v>
      </c>
      <c r="G647" s="239">
        <v>0.5</v>
      </c>
      <c r="H647" s="239">
        <v>-2</v>
      </c>
      <c r="I647" s="194">
        <v>5</v>
      </c>
      <c r="J647" s="244">
        <f t="shared" si="37"/>
        <v>-2</v>
      </c>
      <c r="K647" s="196" t="s">
        <v>43</v>
      </c>
    </row>
    <row r="648" spans="1:11">
      <c r="A648" s="189"/>
      <c r="B648" s="190"/>
      <c r="C648" s="191"/>
      <c r="D648" s="238" t="s">
        <v>380</v>
      </c>
      <c r="E648" s="215"/>
      <c r="F648" s="239">
        <v>0.8</v>
      </c>
      <c r="G648" s="239">
        <v>1.6</v>
      </c>
      <c r="H648" s="239">
        <v>-1</v>
      </c>
      <c r="I648" s="194">
        <v>5</v>
      </c>
      <c r="J648" s="244">
        <f t="shared" si="37"/>
        <v>-1.2800000000000002</v>
      </c>
      <c r="K648" s="196" t="s">
        <v>43</v>
      </c>
    </row>
    <row r="649" spans="1:11">
      <c r="A649" s="189"/>
      <c r="B649" s="190"/>
      <c r="C649" s="191"/>
      <c r="D649" s="240" t="s">
        <v>388</v>
      </c>
      <c r="E649" s="215"/>
      <c r="F649" s="237">
        <v>2.87</v>
      </c>
      <c r="G649" s="237">
        <v>1.6</v>
      </c>
      <c r="H649" s="237">
        <v>2</v>
      </c>
      <c r="I649" s="194">
        <v>5</v>
      </c>
      <c r="J649" s="252">
        <f t="shared" si="37"/>
        <v>9.1840000000000011</v>
      </c>
      <c r="K649" s="196" t="s">
        <v>43</v>
      </c>
    </row>
    <row r="650" spans="1:11">
      <c r="A650" s="189"/>
      <c r="B650" s="190"/>
      <c r="C650" s="191"/>
      <c r="D650" s="240" t="s">
        <v>388</v>
      </c>
      <c r="E650" s="215"/>
      <c r="F650" s="237">
        <v>1.37</v>
      </c>
      <c r="G650" s="237">
        <v>1.6</v>
      </c>
      <c r="H650" s="237">
        <v>2</v>
      </c>
      <c r="I650" s="194">
        <v>5</v>
      </c>
      <c r="J650" s="252">
        <f t="shared" si="37"/>
        <v>4.3840000000000003</v>
      </c>
      <c r="K650" s="196" t="s">
        <v>43</v>
      </c>
    </row>
    <row r="651" spans="1:11">
      <c r="A651" s="189"/>
      <c r="B651" s="190"/>
      <c r="C651" s="191"/>
      <c r="D651" s="240" t="s">
        <v>389</v>
      </c>
      <c r="E651" s="215"/>
      <c r="F651" s="237">
        <v>7.63</v>
      </c>
      <c r="G651" s="237">
        <v>1.6</v>
      </c>
      <c r="H651" s="237">
        <v>2</v>
      </c>
      <c r="I651" s="194">
        <v>5</v>
      </c>
      <c r="J651" s="252">
        <f t="shared" si="37"/>
        <v>24.416</v>
      </c>
      <c r="K651" s="196" t="s">
        <v>43</v>
      </c>
    </row>
    <row r="652" spans="1:11">
      <c r="A652" s="189"/>
      <c r="B652" s="190"/>
      <c r="C652" s="191"/>
      <c r="D652" s="240" t="s">
        <v>389</v>
      </c>
      <c r="E652" s="215"/>
      <c r="F652" s="237">
        <v>5.61</v>
      </c>
      <c r="G652" s="237">
        <v>1.6</v>
      </c>
      <c r="H652" s="237">
        <v>2</v>
      </c>
      <c r="I652" s="194">
        <v>5</v>
      </c>
      <c r="J652" s="252">
        <f t="shared" si="37"/>
        <v>17.952000000000002</v>
      </c>
      <c r="K652" s="196" t="s">
        <v>43</v>
      </c>
    </row>
    <row r="653" spans="1:11">
      <c r="A653" s="189"/>
      <c r="B653" s="190"/>
      <c r="C653" s="191"/>
      <c r="D653" s="238" t="s">
        <v>380</v>
      </c>
      <c r="E653" s="215"/>
      <c r="F653" s="239">
        <v>2</v>
      </c>
      <c r="G653" s="239">
        <v>0.5</v>
      </c>
      <c r="H653" s="239">
        <v>-2</v>
      </c>
      <c r="I653" s="194">
        <v>5</v>
      </c>
      <c r="J653" s="244">
        <f t="shared" si="37"/>
        <v>-2</v>
      </c>
      <c r="K653" s="196" t="s">
        <v>43</v>
      </c>
    </row>
    <row r="654" spans="1:11">
      <c r="A654" s="189"/>
      <c r="B654" s="190"/>
      <c r="C654" s="191"/>
      <c r="D654" s="238" t="s">
        <v>380</v>
      </c>
      <c r="E654" s="215"/>
      <c r="F654" s="239">
        <v>0.8</v>
      </c>
      <c r="G654" s="239">
        <v>1.6</v>
      </c>
      <c r="H654" s="239">
        <v>-1</v>
      </c>
      <c r="I654" s="194">
        <v>5</v>
      </c>
      <c r="J654" s="244">
        <f t="shared" si="37"/>
        <v>-1.2800000000000002</v>
      </c>
      <c r="K654" s="196" t="s">
        <v>43</v>
      </c>
    </row>
    <row r="655" spans="1:11">
      <c r="A655" s="189"/>
      <c r="B655" s="190"/>
      <c r="C655" s="191"/>
      <c r="D655" s="240" t="s">
        <v>390</v>
      </c>
      <c r="E655" s="215"/>
      <c r="F655" s="237">
        <v>8.06</v>
      </c>
      <c r="G655" s="237">
        <v>1.6</v>
      </c>
      <c r="H655" s="237">
        <v>2</v>
      </c>
      <c r="I655" s="194">
        <v>5</v>
      </c>
      <c r="J655" s="252">
        <f t="shared" si="37"/>
        <v>25.792000000000002</v>
      </c>
      <c r="K655" s="196" t="s">
        <v>43</v>
      </c>
    </row>
    <row r="656" spans="1:11">
      <c r="A656" s="189"/>
      <c r="B656" s="190"/>
      <c r="C656" s="191"/>
      <c r="D656" s="240" t="s">
        <v>390</v>
      </c>
      <c r="E656" s="215"/>
      <c r="F656" s="237">
        <v>5.61</v>
      </c>
      <c r="G656" s="237">
        <v>1.6</v>
      </c>
      <c r="H656" s="237">
        <v>2</v>
      </c>
      <c r="I656" s="194">
        <v>5</v>
      </c>
      <c r="J656" s="252">
        <f t="shared" si="37"/>
        <v>17.952000000000002</v>
      </c>
      <c r="K656" s="196" t="s">
        <v>43</v>
      </c>
    </row>
    <row r="657" spans="1:12">
      <c r="A657" s="189"/>
      <c r="B657" s="190"/>
      <c r="C657" s="191"/>
      <c r="D657" s="238" t="s">
        <v>380</v>
      </c>
      <c r="E657" s="215"/>
      <c r="F657" s="239">
        <v>2</v>
      </c>
      <c r="G657" s="239">
        <v>0.5</v>
      </c>
      <c r="H657" s="239">
        <v>-2</v>
      </c>
      <c r="I657" s="194">
        <v>5</v>
      </c>
      <c r="J657" s="244">
        <f t="shared" si="37"/>
        <v>-2</v>
      </c>
      <c r="K657" s="196" t="s">
        <v>43</v>
      </c>
    </row>
    <row r="658" spans="1:12">
      <c r="A658" s="189"/>
      <c r="B658" s="190"/>
      <c r="C658" s="191"/>
      <c r="D658" s="238" t="s">
        <v>380</v>
      </c>
      <c r="E658" s="215"/>
      <c r="F658" s="239">
        <v>0.8</v>
      </c>
      <c r="G658" s="239">
        <v>1.6</v>
      </c>
      <c r="H658" s="239">
        <v>-1</v>
      </c>
      <c r="I658" s="194">
        <v>5</v>
      </c>
      <c r="J658" s="244">
        <f t="shared" si="37"/>
        <v>-1.2800000000000002</v>
      </c>
      <c r="K658" s="196" t="s">
        <v>43</v>
      </c>
    </row>
    <row r="659" spans="1:12">
      <c r="A659" s="189"/>
      <c r="B659" s="190"/>
      <c r="C659" s="191"/>
      <c r="D659" s="240" t="s">
        <v>391</v>
      </c>
      <c r="E659" s="215"/>
      <c r="F659" s="237">
        <v>5.81</v>
      </c>
      <c r="G659" s="237">
        <v>1.6</v>
      </c>
      <c r="H659" s="237">
        <v>2</v>
      </c>
      <c r="I659" s="194">
        <v>5</v>
      </c>
      <c r="J659" s="252">
        <f t="shared" si="37"/>
        <v>18.591999999999999</v>
      </c>
      <c r="K659" s="196" t="s">
        <v>43</v>
      </c>
    </row>
    <row r="660" spans="1:12">
      <c r="A660" s="189"/>
      <c r="B660" s="190"/>
      <c r="C660" s="191"/>
      <c r="D660" s="240" t="s">
        <v>391</v>
      </c>
      <c r="E660" s="215"/>
      <c r="F660" s="237">
        <v>5.93</v>
      </c>
      <c r="G660" s="237">
        <v>1.6</v>
      </c>
      <c r="H660" s="237">
        <v>2</v>
      </c>
      <c r="I660" s="194">
        <v>5</v>
      </c>
      <c r="J660" s="252">
        <f t="shared" si="37"/>
        <v>18.975999999999999</v>
      </c>
      <c r="K660" s="196" t="s">
        <v>43</v>
      </c>
    </row>
    <row r="661" spans="1:12">
      <c r="A661" s="189"/>
      <c r="B661" s="190"/>
      <c r="C661" s="191"/>
      <c r="D661" s="238" t="s">
        <v>380</v>
      </c>
      <c r="E661" s="215"/>
      <c r="F661" s="239"/>
      <c r="G661" s="239"/>
      <c r="H661" s="239"/>
      <c r="I661" s="194">
        <v>5</v>
      </c>
      <c r="J661" s="244">
        <v>-1.2</v>
      </c>
      <c r="K661" s="196" t="s">
        <v>43</v>
      </c>
    </row>
    <row r="662" spans="1:12">
      <c r="A662" s="189"/>
      <c r="B662" s="190"/>
      <c r="C662" s="191"/>
      <c r="D662" s="238" t="s">
        <v>380</v>
      </c>
      <c r="E662" s="215"/>
      <c r="F662" s="239">
        <v>0.8</v>
      </c>
      <c r="G662" s="239">
        <v>1.6</v>
      </c>
      <c r="H662" s="239">
        <v>-2</v>
      </c>
      <c r="I662" s="194">
        <v>5</v>
      </c>
      <c r="J662" s="244">
        <f t="shared" ref="J662" si="38">F662*G662*H662</f>
        <v>-2.5600000000000005</v>
      </c>
      <c r="K662" s="196" t="s">
        <v>43</v>
      </c>
      <c r="L662" s="179"/>
    </row>
    <row r="663" spans="1:12">
      <c r="A663" s="22"/>
      <c r="B663" s="23"/>
      <c r="C663" s="23"/>
      <c r="D663" s="23"/>
      <c r="E663" s="23"/>
      <c r="F663" s="23"/>
      <c r="G663" s="23"/>
      <c r="H663" s="24" t="s">
        <v>306</v>
      </c>
      <c r="I663" s="59" t="s">
        <v>307</v>
      </c>
      <c r="J663" s="60">
        <f>SUM(J629:J662)</f>
        <v>435.04100000000017</v>
      </c>
      <c r="K663" s="61" t="s">
        <v>43</v>
      </c>
    </row>
    <row r="664" spans="1:12">
      <c r="A664" s="22"/>
      <c r="B664" s="23"/>
      <c r="C664" s="23"/>
      <c r="D664" s="23"/>
      <c r="E664" s="23"/>
      <c r="F664" s="23"/>
      <c r="G664" s="23"/>
      <c r="H664" s="24"/>
      <c r="I664" s="59"/>
      <c r="J664" s="60"/>
      <c r="K664" s="61"/>
    </row>
    <row r="665" spans="1:12" ht="13.2">
      <c r="A665" s="25"/>
      <c r="B665" s="26"/>
      <c r="C665" s="26"/>
      <c r="D665" s="27" t="s">
        <v>308</v>
      </c>
      <c r="E665" s="26"/>
      <c r="F665" s="28" t="s">
        <v>309</v>
      </c>
      <c r="G665" s="28"/>
      <c r="H665" s="28"/>
      <c r="I665" s="62" t="s">
        <v>307</v>
      </c>
      <c r="J665" s="63">
        <v>0</v>
      </c>
      <c r="K665" s="64" t="s">
        <v>39</v>
      </c>
    </row>
    <row r="666" spans="1:12" ht="13.2">
      <c r="A666" s="29"/>
      <c r="B666" s="30"/>
      <c r="C666" s="30"/>
      <c r="D666" s="31" t="s">
        <v>310</v>
      </c>
      <c r="E666" s="30"/>
      <c r="F666" s="32" t="s">
        <v>309</v>
      </c>
      <c r="G666" s="32"/>
      <c r="H666" s="32"/>
      <c r="I666" s="65" t="s">
        <v>307</v>
      </c>
      <c r="J666" s="66">
        <f>J663</f>
        <v>435.04100000000017</v>
      </c>
      <c r="K666" s="67" t="str">
        <f>K665</f>
        <v>m³</v>
      </c>
    </row>
    <row r="667" spans="1:12" ht="13.2">
      <c r="A667" s="25"/>
      <c r="B667" s="33"/>
      <c r="C667" s="33"/>
      <c r="D667" s="27" t="s">
        <v>311</v>
      </c>
      <c r="E667" s="33"/>
      <c r="F667" s="28" t="s">
        <v>309</v>
      </c>
      <c r="G667" s="28"/>
      <c r="H667" s="28"/>
      <c r="I667" s="62" t="s">
        <v>307</v>
      </c>
      <c r="J667" s="63">
        <f>J663</f>
        <v>435.04100000000017</v>
      </c>
      <c r="K667" s="64" t="str">
        <f>K666</f>
        <v>m³</v>
      </c>
    </row>
    <row r="668" spans="1:12" ht="13.2">
      <c r="A668" s="43"/>
      <c r="B668" s="44"/>
      <c r="C668" s="44"/>
      <c r="D668" s="45" t="s">
        <v>323</v>
      </c>
      <c r="E668" s="46"/>
      <c r="F668" s="47" t="s">
        <v>309</v>
      </c>
      <c r="G668" s="47"/>
      <c r="H668" s="47"/>
      <c r="I668" s="72" t="s">
        <v>307</v>
      </c>
      <c r="J668" s="73">
        <v>0</v>
      </c>
      <c r="K668" s="74" t="str">
        <f>K667</f>
        <v>m³</v>
      </c>
    </row>
    <row r="669" spans="1:12" ht="13.2">
      <c r="A669" s="43"/>
      <c r="B669" s="44"/>
      <c r="C669" s="44"/>
      <c r="D669" s="48"/>
      <c r="E669" s="44"/>
      <c r="F669" s="49"/>
      <c r="G669" s="49"/>
      <c r="H669" s="49"/>
      <c r="I669" s="75"/>
      <c r="J669" s="76"/>
      <c r="K669" s="77"/>
    </row>
    <row r="670" spans="1:12">
      <c r="A670" s="306" t="s">
        <v>144</v>
      </c>
      <c r="B670" s="729" t="str">
        <f>'BM 07'!B59:G59</f>
        <v>ESQUADRIAS</v>
      </c>
      <c r="C670" s="729"/>
      <c r="D670" s="729"/>
      <c r="E670" s="729"/>
      <c r="F670" s="729"/>
      <c r="G670" s="729"/>
      <c r="H670" s="729"/>
      <c r="I670" s="51"/>
      <c r="J670" s="52"/>
      <c r="K670" s="53"/>
    </row>
    <row r="671" spans="1:12">
      <c r="A671" s="218" t="s">
        <v>146</v>
      </c>
      <c r="B671" s="727" t="str">
        <f>'BM 08'!B61</f>
        <v>PORTA EM ALUMÍNIO DE ABRIR TIPO VENEZIANA COM GUARNIÇÃO, FIXAÇÃO COM PARAFUSOS - FORNECIMENTO E INSTALAÇÃO. AF_12/2019</v>
      </c>
      <c r="C671" s="727"/>
      <c r="D671" s="727"/>
      <c r="E671" s="727"/>
      <c r="F671" s="727"/>
      <c r="G671" s="727"/>
      <c r="H671" s="727"/>
      <c r="I671" s="727"/>
      <c r="J671" s="727"/>
      <c r="K671" s="728"/>
    </row>
    <row r="672" spans="1:12" ht="13.2">
      <c r="A672" s="763" t="s">
        <v>487</v>
      </c>
      <c r="B672" s="764"/>
      <c r="C672" s="764"/>
      <c r="D672" s="13"/>
      <c r="E672" s="234" t="s">
        <v>315</v>
      </c>
      <c r="F672" s="233" t="s">
        <v>316</v>
      </c>
      <c r="G672" s="15"/>
      <c r="H672" s="233" t="s">
        <v>305</v>
      </c>
      <c r="I672" s="54"/>
      <c r="J672" s="55"/>
      <c r="K672" s="56"/>
    </row>
    <row r="673" spans="1:11">
      <c r="A673" s="765"/>
      <c r="B673" s="766"/>
      <c r="C673" s="766"/>
      <c r="D673" s="256" t="s">
        <v>437</v>
      </c>
      <c r="E673" s="248">
        <v>0.5</v>
      </c>
      <c r="F673" s="257">
        <v>1.6</v>
      </c>
      <c r="G673" s="257"/>
      <c r="H673" s="257">
        <v>6</v>
      </c>
      <c r="I673" s="258">
        <v>5</v>
      </c>
      <c r="J673" s="259"/>
      <c r="K673" s="260" t="s">
        <v>43</v>
      </c>
    </row>
    <row r="674" spans="1:11">
      <c r="A674" s="22"/>
      <c r="B674" s="23"/>
      <c r="C674" s="23"/>
      <c r="D674" s="23"/>
      <c r="E674" s="23"/>
      <c r="F674" s="23"/>
      <c r="G674" s="23"/>
      <c r="H674" s="24" t="s">
        <v>306</v>
      </c>
      <c r="I674" s="59" t="s">
        <v>307</v>
      </c>
      <c r="J674" s="60">
        <f>J673</f>
        <v>0</v>
      </c>
      <c r="K674" s="220" t="s">
        <v>43</v>
      </c>
    </row>
    <row r="675" spans="1:11">
      <c r="A675" s="22"/>
      <c r="B675" s="23"/>
      <c r="C675" s="23"/>
      <c r="D675" s="23"/>
      <c r="E675" s="23"/>
      <c r="F675" s="23"/>
      <c r="G675" s="23"/>
      <c r="H675" s="24"/>
      <c r="I675" s="59"/>
      <c r="J675" s="60"/>
      <c r="K675" s="61"/>
    </row>
    <row r="676" spans="1:11" ht="13.2">
      <c r="A676" s="25"/>
      <c r="B676" s="26"/>
      <c r="C676" s="26"/>
      <c r="D676" s="27" t="s">
        <v>308</v>
      </c>
      <c r="E676" s="26"/>
      <c r="F676" s="28" t="s">
        <v>309</v>
      </c>
      <c r="G676" s="28"/>
      <c r="H676" s="28"/>
      <c r="I676" s="62" t="s">
        <v>307</v>
      </c>
      <c r="J676" s="63">
        <v>0</v>
      </c>
      <c r="K676" s="221" t="s">
        <v>43</v>
      </c>
    </row>
    <row r="677" spans="1:11" ht="13.2">
      <c r="A677" s="29"/>
      <c r="B677" s="30"/>
      <c r="C677" s="30"/>
      <c r="D677" s="31" t="s">
        <v>310</v>
      </c>
      <c r="E677" s="30"/>
      <c r="F677" s="32" t="s">
        <v>309</v>
      </c>
      <c r="G677" s="32"/>
      <c r="H677" s="32"/>
      <c r="I677" s="65" t="s">
        <v>307</v>
      </c>
      <c r="J677" s="66">
        <f>J674-J676</f>
        <v>0</v>
      </c>
      <c r="K677" s="222" t="s">
        <v>43</v>
      </c>
    </row>
    <row r="678" spans="1:11" ht="13.2">
      <c r="A678" s="25"/>
      <c r="B678" s="33"/>
      <c r="C678" s="33"/>
      <c r="D678" s="27" t="s">
        <v>311</v>
      </c>
      <c r="E678" s="33"/>
      <c r="F678" s="28" t="s">
        <v>309</v>
      </c>
      <c r="G678" s="28"/>
      <c r="H678" s="28"/>
      <c r="I678" s="62" t="s">
        <v>307</v>
      </c>
      <c r="J678" s="63">
        <f>J674</f>
        <v>0</v>
      </c>
      <c r="K678" s="64" t="str">
        <f>K677</f>
        <v>m²</v>
      </c>
    </row>
    <row r="679" spans="1:11" ht="13.2">
      <c r="A679" s="43"/>
      <c r="B679" s="44"/>
      <c r="C679" s="44"/>
      <c r="D679" s="45" t="s">
        <v>323</v>
      </c>
      <c r="E679" s="46"/>
      <c r="F679" s="47" t="s">
        <v>309</v>
      </c>
      <c r="G679" s="47"/>
      <c r="H679" s="47"/>
      <c r="I679" s="72" t="s">
        <v>307</v>
      </c>
      <c r="J679" s="73">
        <v>0</v>
      </c>
      <c r="K679" s="74" t="str">
        <f>K678</f>
        <v>m²</v>
      </c>
    </row>
    <row r="680" spans="1:11" ht="13.2">
      <c r="A680" s="43"/>
      <c r="B680" s="44"/>
      <c r="C680" s="44"/>
      <c r="D680" s="48"/>
      <c r="E680" s="44"/>
      <c r="F680" s="49"/>
      <c r="G680" s="49"/>
      <c r="H680" s="49"/>
      <c r="I680" s="75"/>
      <c r="J680" s="76"/>
      <c r="K680" s="77"/>
    </row>
    <row r="681" spans="1:11">
      <c r="A681" s="218" t="s">
        <v>149</v>
      </c>
      <c r="B681" s="727" t="str">
        <f>'BM 08'!B62</f>
        <v>KIT DE PORTA DE MADEIRA FRISADA, SEMI-OCA (LEVE OU MÉDIA), PADRÃO MÉDIO, 80X210CM, ESPESSURA DE 3,5CM, ITENS INCLUSOS: DOBRADIÇAS, MONTAGEM E INSTALAÇÃO DO BATENTE, SEM FECHADURA - FORNECIMENTO E INSTALAÇÃO. AF_12/2019</v>
      </c>
      <c r="C681" s="727"/>
      <c r="D681" s="727"/>
      <c r="E681" s="727"/>
      <c r="F681" s="727"/>
      <c r="G681" s="727"/>
      <c r="H681" s="727"/>
      <c r="I681" s="727"/>
      <c r="J681" s="727"/>
      <c r="K681" s="728"/>
    </row>
    <row r="682" spans="1:11" ht="13.2">
      <c r="A682" s="308"/>
      <c r="B682" s="13"/>
      <c r="C682" s="13"/>
      <c r="D682" s="13"/>
      <c r="E682" s="234" t="s">
        <v>315</v>
      </c>
      <c r="F682" s="233" t="s">
        <v>316</v>
      </c>
      <c r="G682" s="15"/>
      <c r="H682" s="233" t="s">
        <v>305</v>
      </c>
      <c r="I682" s="54"/>
      <c r="J682" s="55"/>
      <c r="K682" s="56"/>
    </row>
    <row r="683" spans="1:11">
      <c r="A683" s="253"/>
      <c r="B683" s="254"/>
      <c r="C683" s="255"/>
      <c r="D683" s="256" t="s">
        <v>443</v>
      </c>
      <c r="E683" s="248"/>
      <c r="F683" s="257"/>
      <c r="G683" s="257"/>
      <c r="H683" s="257">
        <v>6</v>
      </c>
      <c r="I683" s="258">
        <v>5</v>
      </c>
      <c r="J683" s="259">
        <f>H683</f>
        <v>6</v>
      </c>
      <c r="K683" s="260" t="s">
        <v>406</v>
      </c>
    </row>
    <row r="684" spans="1:11">
      <c r="A684" s="253"/>
      <c r="B684" s="254"/>
      <c r="C684" s="255"/>
      <c r="D684" s="256" t="s">
        <v>437</v>
      </c>
      <c r="E684" s="248"/>
      <c r="F684" s="257"/>
      <c r="G684" s="257"/>
      <c r="H684" s="257">
        <v>2</v>
      </c>
      <c r="I684" s="258">
        <v>5</v>
      </c>
      <c r="J684" s="259">
        <f>H684</f>
        <v>2</v>
      </c>
      <c r="K684" s="260" t="s">
        <v>406</v>
      </c>
    </row>
    <row r="685" spans="1:11">
      <c r="A685" s="22"/>
      <c r="B685" s="23"/>
      <c r="C685" s="23"/>
      <c r="D685" s="23"/>
      <c r="E685" s="23"/>
      <c r="F685" s="23"/>
      <c r="G685" s="23"/>
      <c r="H685" s="24" t="s">
        <v>306</v>
      </c>
      <c r="I685" s="59" t="s">
        <v>307</v>
      </c>
      <c r="J685" s="60">
        <f>SUM(J683:J684)</f>
        <v>8</v>
      </c>
      <c r="K685" s="220" t="s">
        <v>406</v>
      </c>
    </row>
    <row r="686" spans="1:11">
      <c r="A686" s="22"/>
      <c r="B686" s="23"/>
      <c r="C686" s="23"/>
      <c r="D686" s="23"/>
      <c r="E686" s="23"/>
      <c r="F686" s="23"/>
      <c r="G686" s="23"/>
      <c r="H686" s="24"/>
      <c r="I686" s="59"/>
      <c r="J686" s="60"/>
      <c r="K686" s="61"/>
    </row>
    <row r="687" spans="1:11" ht="13.2">
      <c r="A687" s="25"/>
      <c r="B687" s="26"/>
      <c r="C687" s="26"/>
      <c r="D687" s="27" t="s">
        <v>308</v>
      </c>
      <c r="E687" s="26"/>
      <c r="F687" s="28" t="s">
        <v>309</v>
      </c>
      <c r="G687" s="28"/>
      <c r="H687" s="28"/>
      <c r="I687" s="62" t="s">
        <v>307</v>
      </c>
      <c r="J687" s="63">
        <v>0</v>
      </c>
      <c r="K687" s="221" t="s">
        <v>406</v>
      </c>
    </row>
    <row r="688" spans="1:11" ht="13.2">
      <c r="A688" s="29"/>
      <c r="B688" s="30"/>
      <c r="C688" s="30"/>
      <c r="D688" s="31" t="s">
        <v>310</v>
      </c>
      <c r="E688" s="30"/>
      <c r="F688" s="32" t="s">
        <v>309</v>
      </c>
      <c r="G688" s="32"/>
      <c r="H688" s="32"/>
      <c r="I688" s="65" t="s">
        <v>307</v>
      </c>
      <c r="J688" s="66">
        <f>J685-J687</f>
        <v>8</v>
      </c>
      <c r="K688" s="222" t="s">
        <v>406</v>
      </c>
    </row>
    <row r="689" spans="1:11" ht="13.2">
      <c r="A689" s="25"/>
      <c r="B689" s="33"/>
      <c r="C689" s="33"/>
      <c r="D689" s="27" t="s">
        <v>311</v>
      </c>
      <c r="E689" s="33"/>
      <c r="F689" s="28" t="s">
        <v>309</v>
      </c>
      <c r="G689" s="28"/>
      <c r="H689" s="28"/>
      <c r="I689" s="62" t="s">
        <v>307</v>
      </c>
      <c r="J689" s="63">
        <f>J685</f>
        <v>8</v>
      </c>
      <c r="K689" s="64" t="s">
        <v>406</v>
      </c>
    </row>
    <row r="690" spans="1:11" ht="13.2">
      <c r="A690" s="43"/>
      <c r="B690" s="44"/>
      <c r="C690" s="44"/>
      <c r="D690" s="45" t="s">
        <v>323</v>
      </c>
      <c r="E690" s="46"/>
      <c r="F690" s="47" t="s">
        <v>309</v>
      </c>
      <c r="G690" s="47"/>
      <c r="H690" s="47"/>
      <c r="I690" s="72" t="s">
        <v>307</v>
      </c>
      <c r="J690" s="73">
        <v>0</v>
      </c>
      <c r="K690" s="74" t="str">
        <f>K689</f>
        <v>und</v>
      </c>
    </row>
    <row r="691" spans="1:11" ht="13.2">
      <c r="A691" s="43"/>
      <c r="B691" s="44"/>
      <c r="C691" s="44"/>
      <c r="D691" s="48"/>
      <c r="E691" s="44"/>
      <c r="F691" s="49"/>
      <c r="G691" s="49"/>
      <c r="H691" s="49"/>
      <c r="I691" s="75"/>
      <c r="J691" s="76"/>
      <c r="K691" s="77"/>
    </row>
    <row r="692" spans="1:11">
      <c r="A692" s="218" t="s">
        <v>153</v>
      </c>
      <c r="B692" s="727" t="str">
        <f>'BM 07'!B62</f>
        <v>JANELA DE ALUMÍNIO DE CORRER COM 2 FOLHAS PARA VIDROS, COM VIDROS, BATENTE, ACABAMENTO COM ACETATO OU BRILHANTE E FERRAGENS. EXCLUSIVE ALIZAR E CONTRAMARCO. FORNECIMENTO E INSTALAÇÃO. AF_12/2019</v>
      </c>
      <c r="C692" s="727"/>
      <c r="D692" s="727"/>
      <c r="E692" s="727"/>
      <c r="F692" s="727"/>
      <c r="G692" s="727"/>
      <c r="H692" s="727"/>
      <c r="I692" s="727"/>
      <c r="J692" s="727"/>
      <c r="K692" s="728"/>
    </row>
    <row r="693" spans="1:11" ht="13.2">
      <c r="A693" s="307"/>
      <c r="B693" s="13"/>
      <c r="C693" s="13"/>
      <c r="D693" s="13"/>
      <c r="E693" s="234" t="s">
        <v>315</v>
      </c>
      <c r="F693" s="233" t="s">
        <v>316</v>
      </c>
      <c r="G693" s="15"/>
      <c r="H693" s="233" t="s">
        <v>305</v>
      </c>
      <c r="I693" s="54"/>
      <c r="J693" s="55"/>
      <c r="K693" s="56"/>
    </row>
    <row r="694" spans="1:11">
      <c r="A694" s="253"/>
      <c r="B694" s="254"/>
      <c r="C694" s="255"/>
      <c r="D694" s="256" t="s">
        <v>436</v>
      </c>
      <c r="E694" s="248">
        <v>2.2000000000000002</v>
      </c>
      <c r="F694" s="257">
        <v>1</v>
      </c>
      <c r="G694" s="257"/>
      <c r="H694" s="257">
        <v>12</v>
      </c>
      <c r="I694" s="258">
        <v>5</v>
      </c>
      <c r="J694" s="259">
        <f>F694*E694*H694</f>
        <v>26.400000000000002</v>
      </c>
      <c r="K694" s="260" t="s">
        <v>43</v>
      </c>
    </row>
    <row r="695" spans="1:11">
      <c r="A695" s="253"/>
      <c r="B695" s="254"/>
      <c r="C695" s="255"/>
      <c r="D695" s="256" t="s">
        <v>437</v>
      </c>
      <c r="E695" s="248">
        <v>1</v>
      </c>
      <c r="F695" s="257">
        <v>0.5</v>
      </c>
      <c r="G695" s="257"/>
      <c r="H695" s="257">
        <v>2</v>
      </c>
      <c r="I695" s="258">
        <v>5</v>
      </c>
      <c r="J695" s="259">
        <f>F695*E695*H695</f>
        <v>1</v>
      </c>
      <c r="K695" s="260" t="s">
        <v>43</v>
      </c>
    </row>
    <row r="696" spans="1:11">
      <c r="A696" s="253"/>
      <c r="B696" s="254"/>
      <c r="C696" s="255"/>
      <c r="D696" s="256" t="s">
        <v>444</v>
      </c>
      <c r="E696" s="248">
        <v>1.7</v>
      </c>
      <c r="F696" s="257">
        <v>1</v>
      </c>
      <c r="G696" s="257"/>
      <c r="H696" s="257">
        <v>2</v>
      </c>
      <c r="I696" s="258">
        <v>5</v>
      </c>
      <c r="J696" s="259">
        <f>F696*E696*H696</f>
        <v>3.4</v>
      </c>
      <c r="K696" s="260" t="s">
        <v>43</v>
      </c>
    </row>
    <row r="697" spans="1:11">
      <c r="A697" s="22"/>
      <c r="B697" s="23"/>
      <c r="C697" s="23"/>
      <c r="D697" s="23"/>
      <c r="E697" s="23"/>
      <c r="F697" s="23"/>
      <c r="G697" s="23"/>
      <c r="H697" s="24" t="s">
        <v>306</v>
      </c>
      <c r="I697" s="59" t="s">
        <v>307</v>
      </c>
      <c r="J697" s="60">
        <f>SUM(J694:J696)</f>
        <v>30.8</v>
      </c>
      <c r="K697" s="220" t="s">
        <v>43</v>
      </c>
    </row>
    <row r="698" spans="1:11">
      <c r="A698" s="22"/>
      <c r="B698" s="23"/>
      <c r="C698" s="23"/>
      <c r="D698" s="23"/>
      <c r="E698" s="23"/>
      <c r="F698" s="23"/>
      <c r="G698" s="23"/>
      <c r="H698" s="24"/>
      <c r="I698" s="59"/>
      <c r="J698" s="60"/>
      <c r="K698" s="61"/>
    </row>
    <row r="699" spans="1:11" ht="13.2">
      <c r="A699" s="25"/>
      <c r="B699" s="26"/>
      <c r="C699" s="26"/>
      <c r="D699" s="27" t="s">
        <v>308</v>
      </c>
      <c r="E699" s="26"/>
      <c r="F699" s="28" t="s">
        <v>309</v>
      </c>
      <c r="G699" s="28"/>
      <c r="H699" s="28"/>
      <c r="I699" s="62" t="s">
        <v>307</v>
      </c>
      <c r="J699" s="63">
        <v>26.4</v>
      </c>
      <c r="K699" s="221" t="s">
        <v>43</v>
      </c>
    </row>
    <row r="700" spans="1:11" ht="13.2">
      <c r="A700" s="29"/>
      <c r="B700" s="30"/>
      <c r="C700" s="30"/>
      <c r="D700" s="31" t="s">
        <v>310</v>
      </c>
      <c r="E700" s="30"/>
      <c r="F700" s="32" t="s">
        <v>309</v>
      </c>
      <c r="G700" s="32"/>
      <c r="H700" s="32"/>
      <c r="I700" s="65" t="s">
        <v>307</v>
      </c>
      <c r="J700" s="66">
        <f>J697-J699</f>
        <v>4.4000000000000021</v>
      </c>
      <c r="K700" s="222" t="s">
        <v>43</v>
      </c>
    </row>
    <row r="701" spans="1:11" ht="13.2">
      <c r="A701" s="25"/>
      <c r="B701" s="33"/>
      <c r="C701" s="33"/>
      <c r="D701" s="27" t="s">
        <v>311</v>
      </c>
      <c r="E701" s="33"/>
      <c r="F701" s="28" t="s">
        <v>309</v>
      </c>
      <c r="G701" s="28"/>
      <c r="H701" s="28"/>
      <c r="I701" s="62" t="s">
        <v>307</v>
      </c>
      <c r="J701" s="63">
        <f>J697</f>
        <v>30.8</v>
      </c>
      <c r="K701" s="64" t="str">
        <f>K700</f>
        <v>m²</v>
      </c>
    </row>
    <row r="702" spans="1:11" ht="13.2">
      <c r="A702" s="43"/>
      <c r="B702" s="44"/>
      <c r="C702" s="44"/>
      <c r="D702" s="45" t="s">
        <v>323</v>
      </c>
      <c r="E702" s="46"/>
      <c r="F702" s="47" t="s">
        <v>309</v>
      </c>
      <c r="G702" s="47"/>
      <c r="H702" s="47"/>
      <c r="I702" s="72" t="s">
        <v>307</v>
      </c>
      <c r="J702" s="73">
        <v>0</v>
      </c>
      <c r="K702" s="74" t="str">
        <f>K701</f>
        <v>m²</v>
      </c>
    </row>
    <row r="703" spans="1:11" ht="13.2">
      <c r="A703" s="43"/>
      <c r="B703" s="44"/>
      <c r="C703" s="44"/>
      <c r="D703" s="48"/>
      <c r="E703" s="44"/>
      <c r="F703" s="49"/>
      <c r="G703" s="49"/>
      <c r="H703" s="49"/>
      <c r="I703" s="75"/>
      <c r="J703" s="76"/>
      <c r="K703" s="77"/>
    </row>
    <row r="704" spans="1:11">
      <c r="A704" s="218" t="s">
        <v>156</v>
      </c>
      <c r="B704" s="727" t="str">
        <f>'BM 08'!B64</f>
        <v>DIVISORIA SANITÁRIA, TIPO CABINE, EM GRANITO CINZA POLIDO, ESP = 3CM, ASSENTADO COM ARGAMASSA COLANTE AC III-E, EXCLUSIVE FERRAGENS. AF_01/2021</v>
      </c>
      <c r="C704" s="727"/>
      <c r="D704" s="727"/>
      <c r="E704" s="727"/>
      <c r="F704" s="727"/>
      <c r="G704" s="727"/>
      <c r="H704" s="727"/>
      <c r="I704" s="727"/>
      <c r="J704" s="727"/>
      <c r="K704" s="728"/>
    </row>
    <row r="705" spans="1:11" ht="13.2">
      <c r="A705" s="308"/>
      <c r="B705" s="13"/>
      <c r="C705" s="13"/>
      <c r="D705" s="13"/>
      <c r="E705" s="234" t="s">
        <v>315</v>
      </c>
      <c r="F705" s="233" t="s">
        <v>316</v>
      </c>
      <c r="G705" s="15"/>
      <c r="H705" s="233" t="s">
        <v>305</v>
      </c>
      <c r="I705" s="54"/>
      <c r="J705" s="55"/>
      <c r="K705" s="56"/>
    </row>
    <row r="706" spans="1:11">
      <c r="A706" s="253"/>
      <c r="B706" s="254"/>
      <c r="C706" s="255"/>
      <c r="D706" s="256" t="s">
        <v>437</v>
      </c>
      <c r="E706" s="248">
        <v>1.3</v>
      </c>
      <c r="F706" s="257">
        <v>1.82</v>
      </c>
      <c r="G706" s="257"/>
      <c r="H706" s="257">
        <v>6</v>
      </c>
      <c r="I706" s="258">
        <v>5</v>
      </c>
      <c r="J706" s="259">
        <f>F706*E706*H706</f>
        <v>14.196000000000002</v>
      </c>
      <c r="K706" s="260" t="s">
        <v>43</v>
      </c>
    </row>
    <row r="707" spans="1:11">
      <c r="A707" s="253"/>
      <c r="B707" s="254"/>
      <c r="C707" s="255"/>
      <c r="D707" s="256" t="s">
        <v>437</v>
      </c>
      <c r="E707" s="248">
        <v>0.61099999999999999</v>
      </c>
      <c r="F707" s="257">
        <v>1.82</v>
      </c>
      <c r="G707" s="257"/>
      <c r="H707" s="257">
        <v>5</v>
      </c>
      <c r="I707" s="258">
        <v>5</v>
      </c>
      <c r="J707" s="259">
        <f>F707*E707*H707</f>
        <v>5.5601000000000003</v>
      </c>
      <c r="K707" s="260" t="s">
        <v>43</v>
      </c>
    </row>
    <row r="708" spans="1:11">
      <c r="A708" s="253"/>
      <c r="B708" s="254"/>
      <c r="C708" s="255"/>
      <c r="D708" s="256" t="s">
        <v>437</v>
      </c>
      <c r="E708" s="248">
        <v>0.67</v>
      </c>
      <c r="F708" s="257">
        <v>1.82</v>
      </c>
      <c r="G708" s="257"/>
      <c r="H708" s="257">
        <v>1</v>
      </c>
      <c r="I708" s="258">
        <v>5</v>
      </c>
      <c r="J708" s="259">
        <f>F708*E708*H708</f>
        <v>1.2194</v>
      </c>
      <c r="K708" s="260" t="s">
        <v>43</v>
      </c>
    </row>
    <row r="709" spans="1:11">
      <c r="A709" s="22"/>
      <c r="B709" s="23"/>
      <c r="C709" s="23"/>
      <c r="D709" s="23"/>
      <c r="E709" s="23"/>
      <c r="F709" s="23"/>
      <c r="G709" s="23"/>
      <c r="H709" s="24" t="s">
        <v>306</v>
      </c>
      <c r="I709" s="59" t="s">
        <v>307</v>
      </c>
      <c r="J709" s="60">
        <f>SUM(J706:J708)</f>
        <v>20.975500000000004</v>
      </c>
      <c r="K709" s="220" t="s">
        <v>43</v>
      </c>
    </row>
    <row r="710" spans="1:11">
      <c r="A710" s="22"/>
      <c r="B710" s="23"/>
      <c r="C710" s="23"/>
      <c r="D710" s="23"/>
      <c r="E710" s="23"/>
      <c r="F710" s="23"/>
      <c r="G710" s="23"/>
      <c r="H710" s="24"/>
      <c r="I710" s="59"/>
      <c r="J710" s="60"/>
      <c r="K710" s="61"/>
    </row>
    <row r="711" spans="1:11" ht="13.2">
      <c r="A711" s="25"/>
      <c r="B711" s="26"/>
      <c r="C711" s="26"/>
      <c r="D711" s="27" t="s">
        <v>308</v>
      </c>
      <c r="E711" s="26"/>
      <c r="F711" s="28" t="s">
        <v>309</v>
      </c>
      <c r="G711" s="28"/>
      <c r="H711" s="28"/>
      <c r="I711" s="62" t="s">
        <v>307</v>
      </c>
      <c r="J711" s="63">
        <v>0</v>
      </c>
      <c r="K711" s="221" t="s">
        <v>43</v>
      </c>
    </row>
    <row r="712" spans="1:11" ht="13.2">
      <c r="A712" s="29"/>
      <c r="B712" s="30"/>
      <c r="C712" s="30"/>
      <c r="D712" s="31" t="s">
        <v>310</v>
      </c>
      <c r="E712" s="30"/>
      <c r="F712" s="32" t="s">
        <v>309</v>
      </c>
      <c r="G712" s="32"/>
      <c r="H712" s="32"/>
      <c r="I712" s="65" t="s">
        <v>307</v>
      </c>
      <c r="J712" s="66">
        <f>J709-J711</f>
        <v>20.975500000000004</v>
      </c>
      <c r="K712" s="222" t="s">
        <v>43</v>
      </c>
    </row>
    <row r="713" spans="1:11" ht="13.2">
      <c r="A713" s="25"/>
      <c r="B713" s="33"/>
      <c r="C713" s="33"/>
      <c r="D713" s="27" t="s">
        <v>311</v>
      </c>
      <c r="E713" s="33"/>
      <c r="F713" s="28" t="s">
        <v>309</v>
      </c>
      <c r="G713" s="28"/>
      <c r="H713" s="28"/>
      <c r="I713" s="62" t="s">
        <v>307</v>
      </c>
      <c r="J713" s="63">
        <f>J709</f>
        <v>20.975500000000004</v>
      </c>
      <c r="K713" s="64" t="str">
        <f>K712</f>
        <v>m²</v>
      </c>
    </row>
    <row r="714" spans="1:11" ht="13.2">
      <c r="A714" s="43"/>
      <c r="B714" s="44"/>
      <c r="C714" s="44"/>
      <c r="D714" s="45" t="s">
        <v>323</v>
      </c>
      <c r="E714" s="46"/>
      <c r="F714" s="47" t="s">
        <v>309</v>
      </c>
      <c r="G714" s="47"/>
      <c r="H714" s="47"/>
      <c r="I714" s="72" t="s">
        <v>307</v>
      </c>
      <c r="J714" s="73">
        <v>0</v>
      </c>
      <c r="K714" s="74" t="str">
        <f>K713</f>
        <v>m²</v>
      </c>
    </row>
    <row r="715" spans="1:11" ht="13.2">
      <c r="A715" s="43"/>
      <c r="B715" s="44"/>
      <c r="C715" s="44"/>
      <c r="D715" s="48"/>
      <c r="E715" s="44"/>
      <c r="F715" s="49"/>
      <c r="G715" s="49"/>
      <c r="H715" s="49"/>
      <c r="I715" s="75"/>
      <c r="J715" s="76"/>
      <c r="K715" s="77"/>
    </row>
    <row r="716" spans="1:11">
      <c r="A716" s="218" t="s">
        <v>366</v>
      </c>
      <c r="B716" s="727" t="str">
        <f>'BM 08'!B65</f>
        <v>GRADIL EM FERRO FIXADO EM VÃOS DE JANELAS, FORMADO POR BARRAS CHATAS DE 25X4,8 MM. AF_04/2019</v>
      </c>
      <c r="C716" s="727"/>
      <c r="D716" s="727"/>
      <c r="E716" s="727"/>
      <c r="F716" s="727"/>
      <c r="G716" s="727"/>
      <c r="H716" s="727"/>
      <c r="I716" s="727"/>
      <c r="J716" s="727"/>
      <c r="K716" s="728"/>
    </row>
    <row r="717" spans="1:11" ht="13.2">
      <c r="A717" s="763" t="s">
        <v>484</v>
      </c>
      <c r="B717" s="764"/>
      <c r="C717" s="764"/>
      <c r="D717" s="13"/>
      <c r="E717" s="234" t="s">
        <v>315</v>
      </c>
      <c r="F717" s="233" t="s">
        <v>316</v>
      </c>
      <c r="G717" s="15"/>
      <c r="H717" s="233" t="s">
        <v>305</v>
      </c>
      <c r="I717" s="54"/>
      <c r="J717" s="55"/>
      <c r="K717" s="56"/>
    </row>
    <row r="718" spans="1:11">
      <c r="A718" s="765"/>
      <c r="B718" s="766"/>
      <c r="C718" s="766"/>
      <c r="D718" s="256" t="s">
        <v>443</v>
      </c>
      <c r="E718" s="248">
        <v>2.2000000000000002</v>
      </c>
      <c r="F718" s="257">
        <v>1</v>
      </c>
      <c r="G718" s="257"/>
      <c r="H718" s="257">
        <v>12</v>
      </c>
      <c r="I718" s="258">
        <v>5</v>
      </c>
      <c r="J718" s="259">
        <f>F718*E718*H718</f>
        <v>26.400000000000002</v>
      </c>
      <c r="K718" s="260" t="s">
        <v>43</v>
      </c>
    </row>
    <row r="719" spans="1:11">
      <c r="A719" s="253"/>
      <c r="B719" s="254"/>
      <c r="C719" s="255"/>
      <c r="D719" s="256" t="s">
        <v>444</v>
      </c>
      <c r="E719" s="248">
        <v>1.7</v>
      </c>
      <c r="F719" s="257">
        <v>1</v>
      </c>
      <c r="G719" s="257"/>
      <c r="H719" s="257">
        <v>2</v>
      </c>
      <c r="I719" s="258">
        <v>5</v>
      </c>
      <c r="J719" s="259">
        <f>F719*E719*H719</f>
        <v>3.4</v>
      </c>
      <c r="K719" s="260" t="s">
        <v>43</v>
      </c>
    </row>
    <row r="720" spans="1:11">
      <c r="A720" s="253"/>
      <c r="B720" s="254"/>
      <c r="C720" s="255"/>
      <c r="D720" s="256" t="s">
        <v>437</v>
      </c>
      <c r="E720" s="248">
        <v>1</v>
      </c>
      <c r="F720" s="257">
        <v>0.5</v>
      </c>
      <c r="G720" s="257"/>
      <c r="H720" s="257">
        <v>2</v>
      </c>
      <c r="I720" s="258">
        <v>5</v>
      </c>
      <c r="J720" s="259">
        <f>F720*E720*H720</f>
        <v>1</v>
      </c>
      <c r="K720" s="260" t="s">
        <v>43</v>
      </c>
    </row>
    <row r="721" spans="1:11">
      <c r="A721" s="355" t="s">
        <v>485</v>
      </c>
      <c r="B721" s="356"/>
      <c r="C721" s="357"/>
      <c r="D721" s="288" t="s">
        <v>445</v>
      </c>
      <c r="E721" s="285">
        <v>2.6</v>
      </c>
      <c r="F721" s="289">
        <v>3.1</v>
      </c>
      <c r="G721" s="289"/>
      <c r="H721" s="289">
        <v>1</v>
      </c>
      <c r="I721" s="286">
        <v>5</v>
      </c>
      <c r="J721" s="290"/>
      <c r="K721" s="291" t="s">
        <v>43</v>
      </c>
    </row>
    <row r="722" spans="1:11">
      <c r="A722" s="22"/>
      <c r="B722" s="23"/>
      <c r="C722" s="23"/>
      <c r="D722" s="23"/>
      <c r="E722" s="23"/>
      <c r="F722" s="23"/>
      <c r="G722" s="23"/>
      <c r="H722" s="24" t="s">
        <v>306</v>
      </c>
      <c r="I722" s="59" t="s">
        <v>307</v>
      </c>
      <c r="J722" s="60">
        <f>SUM(J718:J721)</f>
        <v>30.8</v>
      </c>
      <c r="K722" s="220" t="s">
        <v>43</v>
      </c>
    </row>
    <row r="723" spans="1:11">
      <c r="A723" s="22"/>
      <c r="B723" s="23"/>
      <c r="C723" s="23"/>
      <c r="D723" s="23"/>
      <c r="E723" s="23"/>
      <c r="F723" s="23"/>
      <c r="G723" s="23"/>
      <c r="H723" s="24"/>
      <c r="I723" s="59"/>
      <c r="J723" s="60"/>
      <c r="K723" s="61"/>
    </row>
    <row r="724" spans="1:11" ht="13.2">
      <c r="A724" s="25"/>
      <c r="B724" s="26"/>
      <c r="C724" s="26"/>
      <c r="D724" s="27" t="s">
        <v>308</v>
      </c>
      <c r="E724" s="26"/>
      <c r="F724" s="28" t="s">
        <v>309</v>
      </c>
      <c r="G724" s="28"/>
      <c r="H724" s="28"/>
      <c r="I724" s="62" t="s">
        <v>307</v>
      </c>
      <c r="J724" s="63">
        <v>0</v>
      </c>
      <c r="K724" s="221" t="s">
        <v>43</v>
      </c>
    </row>
    <row r="725" spans="1:11" ht="13.2">
      <c r="A725" s="29"/>
      <c r="B725" s="30"/>
      <c r="C725" s="30"/>
      <c r="D725" s="31" t="s">
        <v>310</v>
      </c>
      <c r="E725" s="30"/>
      <c r="F725" s="32" t="s">
        <v>309</v>
      </c>
      <c r="G725" s="32"/>
      <c r="H725" s="32"/>
      <c r="I725" s="65" t="s">
        <v>307</v>
      </c>
      <c r="J725" s="66">
        <f>J722-J724</f>
        <v>30.8</v>
      </c>
      <c r="K725" s="222" t="s">
        <v>43</v>
      </c>
    </row>
    <row r="726" spans="1:11" ht="13.2">
      <c r="A726" s="25"/>
      <c r="B726" s="33"/>
      <c r="C726" s="33"/>
      <c r="D726" s="27" t="s">
        <v>311</v>
      </c>
      <c r="E726" s="33"/>
      <c r="F726" s="28" t="s">
        <v>309</v>
      </c>
      <c r="G726" s="28"/>
      <c r="H726" s="28"/>
      <c r="I726" s="62" t="s">
        <v>307</v>
      </c>
      <c r="J726" s="63">
        <f>J722</f>
        <v>30.8</v>
      </c>
      <c r="K726" s="64" t="str">
        <f>K725</f>
        <v>m²</v>
      </c>
    </row>
    <row r="727" spans="1:11" ht="13.2">
      <c r="A727" s="43"/>
      <c r="B727" s="44"/>
      <c r="C727" s="44"/>
      <c r="D727" s="45" t="s">
        <v>323</v>
      </c>
      <c r="E727" s="46"/>
      <c r="F727" s="47" t="s">
        <v>309</v>
      </c>
      <c r="G727" s="47"/>
      <c r="H727" s="47"/>
      <c r="I727" s="72" t="s">
        <v>307</v>
      </c>
      <c r="J727" s="73">
        <v>0</v>
      </c>
      <c r="K727" s="74" t="str">
        <f>K726</f>
        <v>m²</v>
      </c>
    </row>
    <row r="728" spans="1:11" ht="13.2">
      <c r="A728" s="43"/>
      <c r="B728" s="44"/>
      <c r="C728" s="44"/>
      <c r="D728" s="48"/>
      <c r="E728" s="44"/>
      <c r="F728" s="49"/>
      <c r="G728" s="49"/>
      <c r="H728" s="49"/>
      <c r="I728" s="75"/>
      <c r="J728" s="76"/>
      <c r="K728" s="77"/>
    </row>
    <row r="729" spans="1:11">
      <c r="A729" s="306" t="s">
        <v>159</v>
      </c>
      <c r="B729" s="729" t="str">
        <f>'BM 08'!B67:G67</f>
        <v>LOUÇAS E METAIS</v>
      </c>
      <c r="C729" s="729"/>
      <c r="D729" s="729"/>
      <c r="E729" s="729"/>
      <c r="F729" s="729"/>
      <c r="G729" s="729"/>
      <c r="H729" s="729"/>
      <c r="I729" s="51"/>
      <c r="J729" s="52"/>
      <c r="K729" s="53"/>
    </row>
    <row r="730" spans="1:11">
      <c r="A730" s="218" t="s">
        <v>161</v>
      </c>
      <c r="B730" s="727" t="str">
        <f>'BM 08'!B68</f>
        <v>VASO SANITÁRIO SIFONADO COM CAIXA ACOPLADA LOUÇA BRANCA - PADRÃO MÉDIO, INCLUSO ENGATE FLEXÍVEL EM METAL CROMADO, 1/2  X 40CM - FORNECIMENTO E INSTALAÇÃO. AF_01/2020</v>
      </c>
      <c r="C730" s="727"/>
      <c r="D730" s="727"/>
      <c r="E730" s="727"/>
      <c r="F730" s="727"/>
      <c r="G730" s="727"/>
      <c r="H730" s="727"/>
      <c r="I730" s="727"/>
      <c r="J730" s="727"/>
      <c r="K730" s="728"/>
    </row>
    <row r="731" spans="1:11" ht="13.2">
      <c r="A731" s="308"/>
      <c r="B731" s="13"/>
      <c r="C731" s="13"/>
      <c r="D731" s="13"/>
      <c r="E731" s="14"/>
      <c r="F731" s="233"/>
      <c r="G731" s="15"/>
      <c r="H731" s="15" t="s">
        <v>305</v>
      </c>
      <c r="I731" s="54"/>
      <c r="J731" s="55"/>
      <c r="K731" s="56"/>
    </row>
    <row r="732" spans="1:11">
      <c r="A732" s="253"/>
      <c r="B732" s="254"/>
      <c r="C732" s="255"/>
      <c r="D732" s="256" t="s">
        <v>437</v>
      </c>
      <c r="E732" s="248"/>
      <c r="F732" s="257"/>
      <c r="G732" s="257"/>
      <c r="H732" s="257">
        <v>6</v>
      </c>
      <c r="I732" s="258">
        <v>5</v>
      </c>
      <c r="J732" s="259">
        <f>H732</f>
        <v>6</v>
      </c>
      <c r="K732" s="260" t="s">
        <v>406</v>
      </c>
    </row>
    <row r="733" spans="1:11">
      <c r="A733" s="22"/>
      <c r="B733" s="23"/>
      <c r="C733" s="23"/>
      <c r="D733" s="23"/>
      <c r="E733" s="23"/>
      <c r="F733" s="23"/>
      <c r="G733" s="23"/>
      <c r="H733" s="24" t="s">
        <v>306</v>
      </c>
      <c r="I733" s="59" t="s">
        <v>307</v>
      </c>
      <c r="J733" s="60">
        <f>SUM(J732:J732)</f>
        <v>6</v>
      </c>
      <c r="K733" s="220" t="s">
        <v>406</v>
      </c>
    </row>
    <row r="734" spans="1:11">
      <c r="A734" s="22"/>
      <c r="B734" s="23"/>
      <c r="C734" s="23"/>
      <c r="D734" s="23"/>
      <c r="E734" s="23"/>
      <c r="F734" s="23"/>
      <c r="G734" s="23"/>
      <c r="H734" s="24"/>
      <c r="I734" s="59"/>
      <c r="J734" s="60"/>
      <c r="K734" s="61"/>
    </row>
    <row r="735" spans="1:11" ht="13.2">
      <c r="A735" s="25"/>
      <c r="B735" s="26"/>
      <c r="C735" s="26"/>
      <c r="D735" s="27" t="s">
        <v>308</v>
      </c>
      <c r="E735" s="26"/>
      <c r="F735" s="28" t="s">
        <v>309</v>
      </c>
      <c r="G735" s="28"/>
      <c r="H735" s="28"/>
      <c r="I735" s="62" t="s">
        <v>307</v>
      </c>
      <c r="J735" s="63">
        <v>0</v>
      </c>
      <c r="K735" s="221" t="s">
        <v>406</v>
      </c>
    </row>
    <row r="736" spans="1:11" ht="13.2">
      <c r="A736" s="29"/>
      <c r="B736" s="30"/>
      <c r="C736" s="30"/>
      <c r="D736" s="31" t="s">
        <v>310</v>
      </c>
      <c r="E736" s="30"/>
      <c r="F736" s="32" t="s">
        <v>309</v>
      </c>
      <c r="G736" s="32"/>
      <c r="H736" s="32"/>
      <c r="I736" s="65" t="s">
        <v>307</v>
      </c>
      <c r="J736" s="66">
        <f>J733-J735</f>
        <v>6</v>
      </c>
      <c r="K736" s="222" t="s">
        <v>406</v>
      </c>
    </row>
    <row r="737" spans="1:11" ht="13.2">
      <c r="A737" s="25"/>
      <c r="B737" s="33"/>
      <c r="C737" s="33"/>
      <c r="D737" s="27" t="s">
        <v>311</v>
      </c>
      <c r="E737" s="33"/>
      <c r="F737" s="28" t="s">
        <v>309</v>
      </c>
      <c r="G737" s="28"/>
      <c r="H737" s="28"/>
      <c r="I737" s="62" t="s">
        <v>307</v>
      </c>
      <c r="J737" s="63">
        <f>J733</f>
        <v>6</v>
      </c>
      <c r="K737" s="64" t="str">
        <f>K736</f>
        <v>und</v>
      </c>
    </row>
    <row r="738" spans="1:11" ht="13.2">
      <c r="A738" s="43"/>
      <c r="B738" s="44"/>
      <c r="C738" s="44"/>
      <c r="D738" s="45" t="s">
        <v>323</v>
      </c>
      <c r="E738" s="46"/>
      <c r="F738" s="47" t="s">
        <v>309</v>
      </c>
      <c r="G738" s="47"/>
      <c r="H738" s="47"/>
      <c r="I738" s="72" t="s">
        <v>307</v>
      </c>
      <c r="J738" s="73">
        <v>0</v>
      </c>
      <c r="K738" s="74" t="str">
        <f>K737</f>
        <v>und</v>
      </c>
    </row>
    <row r="739" spans="1:11" ht="13.2">
      <c r="A739" s="43"/>
      <c r="B739" s="44"/>
      <c r="C739" s="44"/>
      <c r="D739" s="48"/>
      <c r="E739" s="44"/>
      <c r="F739" s="49"/>
      <c r="G739" s="49"/>
      <c r="H739" s="49"/>
      <c r="I739" s="75"/>
      <c r="J739" s="76"/>
      <c r="K739" s="77"/>
    </row>
    <row r="740" spans="1:11">
      <c r="A740" s="218" t="s">
        <v>164</v>
      </c>
      <c r="B740" s="727" t="str">
        <f>'BM 08'!B69</f>
        <v>CUBA DE EMBUTIR OVAL EM LOUÇA BRANCA, 35 X 50CM OU EQUIVALENTE, INCLUSO VÁLVULA E SIFÃO TIPO GARRAFA EM METAL CROMADO - FORNECIMENTO E INSTALAÇÃO. AF_01/2020</v>
      </c>
      <c r="C740" s="727"/>
      <c r="D740" s="727"/>
      <c r="E740" s="727"/>
      <c r="F740" s="727"/>
      <c r="G740" s="727"/>
      <c r="H740" s="727"/>
      <c r="I740" s="727"/>
      <c r="J740" s="727"/>
      <c r="K740" s="728"/>
    </row>
    <row r="741" spans="1:11" ht="13.2">
      <c r="A741" s="308"/>
      <c r="B741" s="13"/>
      <c r="C741" s="13"/>
      <c r="D741" s="13"/>
      <c r="E741" s="14"/>
      <c r="F741" s="233"/>
      <c r="G741" s="15"/>
      <c r="H741" s="15" t="s">
        <v>305</v>
      </c>
      <c r="I741" s="54"/>
      <c r="J741" s="55"/>
      <c r="K741" s="56"/>
    </row>
    <row r="742" spans="1:11">
      <c r="A742" s="253"/>
      <c r="B742" s="254"/>
      <c r="C742" s="255"/>
      <c r="D742" s="256" t="s">
        <v>437</v>
      </c>
      <c r="E742" s="248"/>
      <c r="F742" s="257"/>
      <c r="G742" s="257"/>
      <c r="H742" s="257">
        <v>6</v>
      </c>
      <c r="I742" s="258">
        <v>5</v>
      </c>
      <c r="J742" s="259">
        <f>H742</f>
        <v>6</v>
      </c>
      <c r="K742" s="260" t="s">
        <v>406</v>
      </c>
    </row>
    <row r="743" spans="1:11">
      <c r="A743" s="22"/>
      <c r="B743" s="23"/>
      <c r="C743" s="23"/>
      <c r="D743" s="23"/>
      <c r="E743" s="23"/>
      <c r="F743" s="23"/>
      <c r="G743" s="23"/>
      <c r="H743" s="24" t="s">
        <v>306</v>
      </c>
      <c r="I743" s="59" t="s">
        <v>307</v>
      </c>
      <c r="J743" s="60">
        <f>SUM(J742:J742)</f>
        <v>6</v>
      </c>
      <c r="K743" s="220" t="s">
        <v>406</v>
      </c>
    </row>
    <row r="744" spans="1:11">
      <c r="A744" s="22"/>
      <c r="B744" s="23"/>
      <c r="C744" s="23"/>
      <c r="D744" s="23"/>
      <c r="E744" s="23"/>
      <c r="F744" s="23"/>
      <c r="G744" s="23"/>
      <c r="H744" s="24"/>
      <c r="I744" s="59"/>
      <c r="J744" s="60"/>
      <c r="K744" s="61"/>
    </row>
    <row r="745" spans="1:11" ht="13.2">
      <c r="A745" s="25"/>
      <c r="B745" s="26"/>
      <c r="C745" s="26"/>
      <c r="D745" s="27" t="s">
        <v>308</v>
      </c>
      <c r="E745" s="26"/>
      <c r="F745" s="28" t="s">
        <v>309</v>
      </c>
      <c r="G745" s="28"/>
      <c r="H745" s="28"/>
      <c r="I745" s="62" t="s">
        <v>307</v>
      </c>
      <c r="J745" s="63">
        <v>0</v>
      </c>
      <c r="K745" s="221" t="s">
        <v>406</v>
      </c>
    </row>
    <row r="746" spans="1:11" ht="13.2">
      <c r="A746" s="29"/>
      <c r="B746" s="30"/>
      <c r="C746" s="30"/>
      <c r="D746" s="31" t="s">
        <v>310</v>
      </c>
      <c r="E746" s="30"/>
      <c r="F746" s="32" t="s">
        <v>309</v>
      </c>
      <c r="G746" s="32"/>
      <c r="H746" s="32"/>
      <c r="I746" s="65" t="s">
        <v>307</v>
      </c>
      <c r="J746" s="66">
        <f>J743-J745</f>
        <v>6</v>
      </c>
      <c r="K746" s="222" t="s">
        <v>406</v>
      </c>
    </row>
    <row r="747" spans="1:11" ht="13.2">
      <c r="A747" s="25"/>
      <c r="B747" s="33"/>
      <c r="C747" s="33"/>
      <c r="D747" s="27" t="s">
        <v>311</v>
      </c>
      <c r="E747" s="33"/>
      <c r="F747" s="28" t="s">
        <v>309</v>
      </c>
      <c r="G747" s="28"/>
      <c r="H747" s="28"/>
      <c r="I747" s="62" t="s">
        <v>307</v>
      </c>
      <c r="J747" s="63">
        <f>J743</f>
        <v>6</v>
      </c>
      <c r="K747" s="64" t="str">
        <f>K746</f>
        <v>und</v>
      </c>
    </row>
    <row r="748" spans="1:11" ht="13.2">
      <c r="A748" s="43"/>
      <c r="B748" s="44"/>
      <c r="C748" s="44"/>
      <c r="D748" s="45" t="s">
        <v>323</v>
      </c>
      <c r="E748" s="46"/>
      <c r="F748" s="47" t="s">
        <v>309</v>
      </c>
      <c r="G748" s="47"/>
      <c r="H748" s="47"/>
      <c r="I748" s="72" t="s">
        <v>307</v>
      </c>
      <c r="J748" s="73">
        <v>0</v>
      </c>
      <c r="K748" s="74" t="str">
        <f>K747</f>
        <v>und</v>
      </c>
    </row>
    <row r="749" spans="1:11" ht="13.2">
      <c r="A749" s="43"/>
      <c r="B749" s="44"/>
      <c r="C749" s="44"/>
      <c r="D749" s="48"/>
      <c r="E749" s="44"/>
      <c r="F749" s="49"/>
      <c r="G749" s="49"/>
      <c r="H749" s="49"/>
      <c r="I749" s="75"/>
      <c r="J749" s="76"/>
      <c r="K749" s="77"/>
    </row>
    <row r="750" spans="1:11">
      <c r="A750" s="218" t="s">
        <v>167</v>
      </c>
      <c r="B750" s="727" t="str">
        <f>'BM 08'!B70</f>
        <v>BANCADA DE GRANITO VERDE UBATUBA - FORNECIMENTO E INSTALAÇÃO [ ADAPTADO SINAPI 86888]</v>
      </c>
      <c r="C750" s="727"/>
      <c r="D750" s="727"/>
      <c r="E750" s="727"/>
      <c r="F750" s="727"/>
      <c r="G750" s="727"/>
      <c r="H750" s="727"/>
      <c r="I750" s="727"/>
      <c r="J750" s="727"/>
      <c r="K750" s="728"/>
    </row>
    <row r="751" spans="1:11" ht="13.2">
      <c r="A751" s="763" t="s">
        <v>486</v>
      </c>
      <c r="B751" s="764"/>
      <c r="C751" s="764"/>
      <c r="D751" s="13"/>
      <c r="E751" s="14" t="s">
        <v>315</v>
      </c>
      <c r="F751" s="233" t="s">
        <v>314</v>
      </c>
      <c r="G751" s="15"/>
      <c r="H751" s="15" t="s">
        <v>305</v>
      </c>
      <c r="I751" s="54"/>
      <c r="J751" s="55"/>
      <c r="K751" s="56"/>
    </row>
    <row r="752" spans="1:11">
      <c r="A752" s="765"/>
      <c r="B752" s="766"/>
      <c r="C752" s="766"/>
      <c r="D752" s="256" t="s">
        <v>437</v>
      </c>
      <c r="E752" s="248">
        <v>2.1800000000000002</v>
      </c>
      <c r="F752" s="257">
        <v>0.5</v>
      </c>
      <c r="G752" s="257"/>
      <c r="H752" s="257">
        <v>2</v>
      </c>
      <c r="I752" s="258">
        <v>5</v>
      </c>
      <c r="J752" s="259"/>
      <c r="K752" s="260" t="s">
        <v>43</v>
      </c>
    </row>
    <row r="753" spans="1:11">
      <c r="A753" s="22"/>
      <c r="B753" s="23"/>
      <c r="C753" s="23"/>
      <c r="D753" s="23"/>
      <c r="E753" s="23"/>
      <c r="F753" s="23"/>
      <c r="G753" s="23"/>
      <c r="H753" s="24" t="s">
        <v>306</v>
      </c>
      <c r="I753" s="59" t="s">
        <v>307</v>
      </c>
      <c r="J753" s="60">
        <f>SUM(J752:J752)</f>
        <v>0</v>
      </c>
      <c r="K753" s="220" t="s">
        <v>43</v>
      </c>
    </row>
    <row r="754" spans="1:11">
      <c r="A754" s="22"/>
      <c r="B754" s="23"/>
      <c r="C754" s="23"/>
      <c r="D754" s="23"/>
      <c r="E754" s="23"/>
      <c r="F754" s="23"/>
      <c r="G754" s="23"/>
      <c r="H754" s="24"/>
      <c r="I754" s="59"/>
      <c r="J754" s="60"/>
      <c r="K754" s="61"/>
    </row>
    <row r="755" spans="1:11" ht="13.2">
      <c r="A755" s="25"/>
      <c r="B755" s="26"/>
      <c r="C755" s="26"/>
      <c r="D755" s="27" t="s">
        <v>308</v>
      </c>
      <c r="E755" s="26"/>
      <c r="F755" s="28" t="s">
        <v>309</v>
      </c>
      <c r="G755" s="28"/>
      <c r="H755" s="28"/>
      <c r="I755" s="62" t="s">
        <v>307</v>
      </c>
      <c r="J755" s="63">
        <v>0</v>
      </c>
      <c r="K755" s="221" t="s">
        <v>43</v>
      </c>
    </row>
    <row r="756" spans="1:11" ht="13.2">
      <c r="A756" s="29"/>
      <c r="B756" s="30"/>
      <c r="C756" s="30"/>
      <c r="D756" s="31" t="s">
        <v>310</v>
      </c>
      <c r="E756" s="30"/>
      <c r="F756" s="32" t="s">
        <v>309</v>
      </c>
      <c r="G756" s="32"/>
      <c r="H756" s="32"/>
      <c r="I756" s="65" t="s">
        <v>307</v>
      </c>
      <c r="J756" s="66">
        <f>J753-J755</f>
        <v>0</v>
      </c>
      <c r="K756" s="222" t="s">
        <v>43</v>
      </c>
    </row>
    <row r="757" spans="1:11" ht="13.2">
      <c r="A757" s="25"/>
      <c r="B757" s="33"/>
      <c r="C757" s="33"/>
      <c r="D757" s="27" t="s">
        <v>311</v>
      </c>
      <c r="E757" s="33"/>
      <c r="F757" s="28" t="s">
        <v>309</v>
      </c>
      <c r="G757" s="28"/>
      <c r="H757" s="28"/>
      <c r="I757" s="62" t="s">
        <v>307</v>
      </c>
      <c r="J757" s="63">
        <f>J753</f>
        <v>0</v>
      </c>
      <c r="K757" s="64" t="str">
        <f>K756</f>
        <v>m²</v>
      </c>
    </row>
    <row r="758" spans="1:11" ht="13.2">
      <c r="A758" s="43"/>
      <c r="B758" s="44"/>
      <c r="C758" s="44"/>
      <c r="D758" s="45" t="s">
        <v>323</v>
      </c>
      <c r="E758" s="46"/>
      <c r="F758" s="47" t="s">
        <v>309</v>
      </c>
      <c r="G758" s="47"/>
      <c r="H758" s="47"/>
      <c r="I758" s="72" t="s">
        <v>307</v>
      </c>
      <c r="J758" s="73">
        <v>0</v>
      </c>
      <c r="K758" s="74" t="str">
        <f>K757</f>
        <v>m²</v>
      </c>
    </row>
    <row r="759" spans="1:11" ht="13.2">
      <c r="A759" s="43"/>
      <c r="B759" s="44"/>
      <c r="C759" s="44"/>
      <c r="D759" s="48"/>
      <c r="E759" s="44"/>
      <c r="F759" s="49"/>
      <c r="G759" s="49"/>
      <c r="H759" s="49"/>
      <c r="I759" s="75"/>
      <c r="J759" s="76"/>
      <c r="K759" s="77"/>
    </row>
    <row r="760" spans="1:11">
      <c r="A760" s="218" t="s">
        <v>169</v>
      </c>
      <c r="B760" s="727" t="str">
        <f>'BM 08'!B71</f>
        <v>TORNEIRA CROMADA DE MESA, 1/2 OU 3/4, PARA LAVATÓRIO, PADRÃO POPULAR - FORNECIMENTO E INSTALAÇÃO. AF_01/2020</v>
      </c>
      <c r="C760" s="727"/>
      <c r="D760" s="727"/>
      <c r="E760" s="727"/>
      <c r="F760" s="727"/>
      <c r="G760" s="727"/>
      <c r="H760" s="727"/>
      <c r="I760" s="727"/>
      <c r="J760" s="727"/>
      <c r="K760" s="728"/>
    </row>
    <row r="761" spans="1:11" ht="13.2">
      <c r="A761" s="308"/>
      <c r="B761" s="13"/>
      <c r="C761" s="13"/>
      <c r="D761" s="13"/>
      <c r="E761" s="14" t="s">
        <v>315</v>
      </c>
      <c r="F761" s="233" t="s">
        <v>314</v>
      </c>
      <c r="G761" s="15"/>
      <c r="H761" s="15" t="s">
        <v>305</v>
      </c>
      <c r="I761" s="54"/>
      <c r="J761" s="55"/>
      <c r="K761" s="56"/>
    </row>
    <row r="762" spans="1:11">
      <c r="A762" s="253"/>
      <c r="B762" s="254"/>
      <c r="C762" s="255"/>
      <c r="D762" s="256" t="s">
        <v>437</v>
      </c>
      <c r="E762" s="248"/>
      <c r="F762" s="257"/>
      <c r="G762" s="257"/>
      <c r="H762" s="257">
        <v>6</v>
      </c>
      <c r="I762" s="258">
        <v>5</v>
      </c>
      <c r="J762" s="259">
        <f>H762</f>
        <v>6</v>
      </c>
      <c r="K762" s="260" t="s">
        <v>406</v>
      </c>
    </row>
    <row r="763" spans="1:11">
      <c r="A763" s="22"/>
      <c r="B763" s="23"/>
      <c r="C763" s="23"/>
      <c r="D763" s="23"/>
      <c r="E763" s="23"/>
      <c r="F763" s="23"/>
      <c r="G763" s="23"/>
      <c r="H763" s="24" t="s">
        <v>306</v>
      </c>
      <c r="I763" s="59" t="s">
        <v>307</v>
      </c>
      <c r="J763" s="60">
        <f>SUM(J762:J762)</f>
        <v>6</v>
      </c>
      <c r="K763" s="220" t="s">
        <v>406</v>
      </c>
    </row>
    <row r="764" spans="1:11">
      <c r="A764" s="22"/>
      <c r="B764" s="23"/>
      <c r="C764" s="23"/>
      <c r="D764" s="23"/>
      <c r="E764" s="23"/>
      <c r="F764" s="23"/>
      <c r="G764" s="23"/>
      <c r="H764" s="24"/>
      <c r="I764" s="59"/>
      <c r="J764" s="60"/>
      <c r="K764" s="61"/>
    </row>
    <row r="765" spans="1:11" ht="13.2">
      <c r="A765" s="25"/>
      <c r="B765" s="26"/>
      <c r="C765" s="26"/>
      <c r="D765" s="27" t="s">
        <v>308</v>
      </c>
      <c r="E765" s="26"/>
      <c r="F765" s="28" t="s">
        <v>309</v>
      </c>
      <c r="G765" s="28"/>
      <c r="H765" s="28"/>
      <c r="I765" s="62" t="s">
        <v>307</v>
      </c>
      <c r="J765" s="63">
        <v>0</v>
      </c>
      <c r="K765" s="221" t="s">
        <v>406</v>
      </c>
    </row>
    <row r="766" spans="1:11" ht="13.2">
      <c r="A766" s="29"/>
      <c r="B766" s="30"/>
      <c r="C766" s="30"/>
      <c r="D766" s="31" t="s">
        <v>310</v>
      </c>
      <c r="E766" s="30"/>
      <c r="F766" s="32" t="s">
        <v>309</v>
      </c>
      <c r="G766" s="32"/>
      <c r="H766" s="32"/>
      <c r="I766" s="65" t="s">
        <v>307</v>
      </c>
      <c r="J766" s="66">
        <f>J763-J765</f>
        <v>6</v>
      </c>
      <c r="K766" s="222" t="s">
        <v>406</v>
      </c>
    </row>
    <row r="767" spans="1:11" ht="13.2">
      <c r="A767" s="25"/>
      <c r="B767" s="33"/>
      <c r="C767" s="33"/>
      <c r="D767" s="27" t="s">
        <v>311</v>
      </c>
      <c r="E767" s="33"/>
      <c r="F767" s="28" t="s">
        <v>309</v>
      </c>
      <c r="G767" s="28"/>
      <c r="H767" s="28"/>
      <c r="I767" s="62" t="s">
        <v>307</v>
      </c>
      <c r="J767" s="63">
        <f>J763</f>
        <v>6</v>
      </c>
      <c r="K767" s="64" t="str">
        <f>K766</f>
        <v>und</v>
      </c>
    </row>
    <row r="768" spans="1:11" ht="13.2">
      <c r="A768" s="43"/>
      <c r="B768" s="44"/>
      <c r="C768" s="44"/>
      <c r="D768" s="45" t="s">
        <v>323</v>
      </c>
      <c r="E768" s="46"/>
      <c r="F768" s="47" t="s">
        <v>309</v>
      </c>
      <c r="G768" s="47"/>
      <c r="H768" s="47"/>
      <c r="I768" s="72" t="s">
        <v>307</v>
      </c>
      <c r="J768" s="73">
        <v>0</v>
      </c>
      <c r="K768" s="74" t="str">
        <f>K767</f>
        <v>und</v>
      </c>
    </row>
    <row r="769" spans="1:11" ht="13.2">
      <c r="A769" s="43"/>
      <c r="B769" s="44"/>
      <c r="C769" s="44"/>
      <c r="D769" s="48"/>
      <c r="E769" s="44"/>
      <c r="F769" s="49"/>
      <c r="G769" s="49"/>
      <c r="H769" s="49"/>
      <c r="I769" s="75"/>
      <c r="J769" s="76"/>
      <c r="K769" s="77"/>
    </row>
    <row r="770" spans="1:11">
      <c r="A770" s="306" t="s">
        <v>172</v>
      </c>
      <c r="B770" s="729" t="str">
        <f>'BM 07'!B71</f>
        <v>COBERTA</v>
      </c>
      <c r="C770" s="729"/>
      <c r="D770" s="729"/>
      <c r="E770" s="729"/>
      <c r="F770" s="729"/>
      <c r="G770" s="729"/>
      <c r="H770" s="729"/>
      <c r="I770" s="51"/>
      <c r="J770" s="52"/>
      <c r="K770" s="53"/>
    </row>
    <row r="771" spans="1:11">
      <c r="A771" s="218" t="s">
        <v>177</v>
      </c>
      <c r="B771" s="727" t="str">
        <f>'BM 08'!B74</f>
        <v>RUFO EM FIBROCIMENTO PARA TELHA ONDULADA E = 6 MM, ABA DE 26 CM, INCLUSO TRANSPORTE VERTICAL, EXCETO CONTRARRUFO. AF_07/2019</v>
      </c>
      <c r="C771" s="727"/>
      <c r="D771" s="727"/>
      <c r="E771" s="727"/>
      <c r="F771" s="727"/>
      <c r="G771" s="727"/>
      <c r="H771" s="727"/>
      <c r="I771" s="727"/>
      <c r="J771" s="727"/>
      <c r="K771" s="728"/>
    </row>
    <row r="772" spans="1:11" ht="13.2">
      <c r="A772" s="307"/>
      <c r="B772" s="13"/>
      <c r="C772" s="13"/>
      <c r="D772" s="354" t="s">
        <v>461</v>
      </c>
      <c r="E772" s="234" t="s">
        <v>314</v>
      </c>
      <c r="F772" s="233"/>
      <c r="G772" s="15"/>
      <c r="H772" s="15"/>
      <c r="I772" s="54"/>
      <c r="J772" s="55"/>
      <c r="K772" s="56"/>
    </row>
    <row r="773" spans="1:11">
      <c r="A773" s="253"/>
      <c r="B773" s="254"/>
      <c r="C773" s="255"/>
      <c r="D773" s="256" t="s">
        <v>435</v>
      </c>
      <c r="E773" s="248">
        <v>85.76</v>
      </c>
      <c r="F773" s="257"/>
      <c r="G773" s="257"/>
      <c r="H773" s="257"/>
      <c r="I773" s="258">
        <v>5</v>
      </c>
      <c r="J773" s="259"/>
      <c r="K773" s="260" t="s">
        <v>313</v>
      </c>
    </row>
    <row r="774" spans="1:11">
      <c r="A774" s="22"/>
      <c r="B774" s="23"/>
      <c r="C774" s="23"/>
      <c r="D774" s="23"/>
      <c r="E774" s="23"/>
      <c r="F774" s="23"/>
      <c r="G774" s="23"/>
      <c r="H774" s="24" t="s">
        <v>306</v>
      </c>
      <c r="I774" s="59" t="s">
        <v>307</v>
      </c>
      <c r="J774" s="60">
        <f>SUM(J773:J773)</f>
        <v>0</v>
      </c>
      <c r="K774" s="220" t="s">
        <v>313</v>
      </c>
    </row>
    <row r="775" spans="1:11">
      <c r="A775" s="22"/>
      <c r="B775" s="23"/>
      <c r="C775" s="23"/>
      <c r="D775" s="23"/>
      <c r="E775" s="23"/>
      <c r="F775" s="23"/>
      <c r="G775" s="23"/>
      <c r="H775" s="24"/>
      <c r="I775" s="59"/>
      <c r="J775" s="60"/>
      <c r="K775" s="61"/>
    </row>
    <row r="776" spans="1:11" ht="13.2">
      <c r="A776" s="25"/>
      <c r="B776" s="26"/>
      <c r="C776" s="26"/>
      <c r="D776" s="27" t="s">
        <v>308</v>
      </c>
      <c r="E776" s="26"/>
      <c r="F776" s="28" t="s">
        <v>309</v>
      </c>
      <c r="G776" s="28"/>
      <c r="H776" s="28"/>
      <c r="I776" s="62" t="s">
        <v>307</v>
      </c>
      <c r="J776" s="63">
        <v>0</v>
      </c>
      <c r="K776" s="221" t="s">
        <v>313</v>
      </c>
    </row>
    <row r="777" spans="1:11" ht="13.2">
      <c r="A777" s="29"/>
      <c r="B777" s="30"/>
      <c r="C777" s="30"/>
      <c r="D777" s="31" t="s">
        <v>310</v>
      </c>
      <c r="E777" s="30"/>
      <c r="F777" s="32" t="s">
        <v>309</v>
      </c>
      <c r="G777" s="32"/>
      <c r="H777" s="32"/>
      <c r="I777" s="65" t="s">
        <v>307</v>
      </c>
      <c r="J777" s="66">
        <f>J774-J776</f>
        <v>0</v>
      </c>
      <c r="K777" s="222" t="s">
        <v>313</v>
      </c>
    </row>
    <row r="778" spans="1:11" ht="13.2">
      <c r="A778" s="25"/>
      <c r="B778" s="33"/>
      <c r="C778" s="33"/>
      <c r="D778" s="27" t="s">
        <v>311</v>
      </c>
      <c r="E778" s="33"/>
      <c r="F778" s="28" t="s">
        <v>309</v>
      </c>
      <c r="G778" s="28"/>
      <c r="H778" s="28"/>
      <c r="I778" s="62" t="s">
        <v>307</v>
      </c>
      <c r="J778" s="63">
        <f>J774</f>
        <v>0</v>
      </c>
      <c r="K778" s="64" t="str">
        <f>K777</f>
        <v>m</v>
      </c>
    </row>
    <row r="779" spans="1:11" ht="13.2">
      <c r="A779" s="43"/>
      <c r="B779" s="44"/>
      <c r="C779" s="44"/>
      <c r="D779" s="45" t="s">
        <v>323</v>
      </c>
      <c r="E779" s="46"/>
      <c r="F779" s="47" t="s">
        <v>309</v>
      </c>
      <c r="G779" s="47"/>
      <c r="H779" s="47"/>
      <c r="I779" s="72" t="s">
        <v>307</v>
      </c>
      <c r="J779" s="73">
        <v>0</v>
      </c>
      <c r="K779" s="74" t="str">
        <f>K778</f>
        <v>m</v>
      </c>
    </row>
    <row r="780" spans="1:11" ht="13.2">
      <c r="A780" s="43"/>
      <c r="B780" s="44"/>
      <c r="C780" s="44"/>
      <c r="D780" s="48"/>
      <c r="E780" s="44"/>
      <c r="F780" s="49"/>
      <c r="G780" s="49"/>
      <c r="H780" s="49"/>
      <c r="I780" s="75"/>
      <c r="J780" s="76"/>
      <c r="K780" s="77"/>
    </row>
    <row r="781" spans="1:11">
      <c r="A781" s="218" t="s">
        <v>180</v>
      </c>
      <c r="B781" s="727" t="str">
        <f>'BM 07'!B74</f>
        <v>CALHA EM CHAPA DE AÇO GALVANIZADO NÚMERO 24, DESENVOLVIMENTO DE 50 CM, INCLUSO TRANSPORTE VERTICAL. AF_07/2019</v>
      </c>
      <c r="C781" s="727"/>
      <c r="D781" s="727"/>
      <c r="E781" s="727"/>
      <c r="F781" s="727"/>
      <c r="G781" s="727"/>
      <c r="H781" s="727"/>
      <c r="I781" s="727"/>
      <c r="J781" s="727"/>
      <c r="K781" s="728"/>
    </row>
    <row r="782" spans="1:11" ht="13.2">
      <c r="A782" s="307"/>
      <c r="B782" s="13"/>
      <c r="C782" s="13"/>
      <c r="D782" s="13"/>
      <c r="E782" s="234" t="s">
        <v>314</v>
      </c>
      <c r="F782" s="233"/>
      <c r="G782" s="15"/>
      <c r="H782" s="15"/>
      <c r="I782" s="54"/>
      <c r="J782" s="55"/>
      <c r="K782" s="56"/>
    </row>
    <row r="783" spans="1:11">
      <c r="A783" s="767" t="s">
        <v>462</v>
      </c>
      <c r="B783" s="768"/>
      <c r="C783" s="768"/>
      <c r="D783" s="256" t="s">
        <v>435</v>
      </c>
      <c r="E783" s="248">
        <v>47.49</v>
      </c>
      <c r="F783" s="257"/>
      <c r="G783" s="257"/>
      <c r="H783" s="257"/>
      <c r="I783" s="258">
        <v>5</v>
      </c>
      <c r="J783" s="259">
        <f>E783</f>
        <v>47.49</v>
      </c>
      <c r="K783" s="260" t="s">
        <v>313</v>
      </c>
    </row>
    <row r="784" spans="1:11">
      <c r="A784" s="767"/>
      <c r="B784" s="768"/>
      <c r="C784" s="768"/>
      <c r="D784" s="23"/>
      <c r="E784" s="23"/>
      <c r="F784" s="23"/>
      <c r="G784" s="23"/>
      <c r="H784" s="24" t="s">
        <v>306</v>
      </c>
      <c r="I784" s="59" t="s">
        <v>307</v>
      </c>
      <c r="J784" s="60">
        <f>SUM(J783:J783)</f>
        <v>47.49</v>
      </c>
      <c r="K784" s="220" t="s">
        <v>313</v>
      </c>
    </row>
    <row r="785" spans="1:11">
      <c r="A785" s="22"/>
      <c r="B785" s="23"/>
      <c r="C785" s="23"/>
      <c r="D785" s="23"/>
      <c r="E785" s="23"/>
      <c r="F785" s="23"/>
      <c r="G785" s="23"/>
      <c r="H785" s="24"/>
      <c r="I785" s="59"/>
      <c r="J785" s="60"/>
      <c r="K785" s="61"/>
    </row>
    <row r="786" spans="1:11" ht="13.2">
      <c r="A786" s="25"/>
      <c r="B786" s="26"/>
      <c r="C786" s="26"/>
      <c r="D786" s="27" t="s">
        <v>308</v>
      </c>
      <c r="E786" s="26"/>
      <c r="F786" s="28" t="s">
        <v>309</v>
      </c>
      <c r="G786" s="28"/>
      <c r="H786" s="28"/>
      <c r="I786" s="62" t="s">
        <v>307</v>
      </c>
      <c r="J786" s="63">
        <v>0</v>
      </c>
      <c r="K786" s="221" t="s">
        <v>313</v>
      </c>
    </row>
    <row r="787" spans="1:11" ht="13.2">
      <c r="A787" s="29"/>
      <c r="B787" s="30"/>
      <c r="C787" s="30"/>
      <c r="D787" s="31" t="s">
        <v>310</v>
      </c>
      <c r="E787" s="30"/>
      <c r="F787" s="32" t="s">
        <v>309</v>
      </c>
      <c r="G787" s="32"/>
      <c r="H787" s="32"/>
      <c r="I787" s="65" t="s">
        <v>307</v>
      </c>
      <c r="J787" s="66">
        <f>J784-J786</f>
        <v>47.49</v>
      </c>
      <c r="K787" s="222" t="s">
        <v>313</v>
      </c>
    </row>
    <row r="788" spans="1:11" ht="13.2">
      <c r="A788" s="25"/>
      <c r="B788" s="33"/>
      <c r="C788" s="33"/>
      <c r="D788" s="27" t="s">
        <v>311</v>
      </c>
      <c r="E788" s="33"/>
      <c r="F788" s="28" t="s">
        <v>309</v>
      </c>
      <c r="G788" s="28"/>
      <c r="H788" s="28"/>
      <c r="I788" s="62" t="s">
        <v>307</v>
      </c>
      <c r="J788" s="63">
        <f>J784</f>
        <v>47.49</v>
      </c>
      <c r="K788" s="64" t="str">
        <f>K787</f>
        <v>m</v>
      </c>
    </row>
    <row r="789" spans="1:11" ht="13.2">
      <c r="A789" s="43"/>
      <c r="B789" s="44"/>
      <c r="C789" s="44"/>
      <c r="D789" s="45" t="s">
        <v>323</v>
      </c>
      <c r="E789" s="46"/>
      <c r="F789" s="47" t="s">
        <v>309</v>
      </c>
      <c r="G789" s="47"/>
      <c r="H789" s="47"/>
      <c r="I789" s="72" t="s">
        <v>307</v>
      </c>
      <c r="J789" s="73">
        <v>0</v>
      </c>
      <c r="K789" s="74" t="str">
        <f>K788</f>
        <v>m</v>
      </c>
    </row>
    <row r="790" spans="1:11" ht="13.2">
      <c r="A790" s="43"/>
      <c r="B790" s="44"/>
      <c r="C790" s="44"/>
      <c r="D790" s="48"/>
      <c r="E790" s="44"/>
      <c r="F790" s="49"/>
      <c r="G790" s="49"/>
      <c r="H790" s="49"/>
      <c r="I790" s="75"/>
      <c r="J790" s="76"/>
      <c r="K790" s="77"/>
    </row>
    <row r="791" spans="1:11">
      <c r="A791" s="306" t="s">
        <v>186</v>
      </c>
      <c r="B791" s="729" t="str">
        <f>'BM 07'!B76:G76</f>
        <v>INSTALAÇÕES ELÉTRICAS</v>
      </c>
      <c r="C791" s="729"/>
      <c r="D791" s="729"/>
      <c r="E791" s="729"/>
      <c r="F791" s="729"/>
      <c r="G791" s="729"/>
      <c r="H791" s="729"/>
      <c r="I791" s="51"/>
      <c r="J791" s="52"/>
      <c r="K791" s="53"/>
    </row>
    <row r="792" spans="1:11">
      <c r="A792" s="218" t="s">
        <v>194</v>
      </c>
      <c r="B792" s="755" t="str">
        <f>'BM 08'!B80</f>
        <v>CABO DE COBRE FLEXÍVEL ISOLADO, 16 MM², 0,6/1,0 KV, PARA REDE AÉREA DE DISTRIBUIÇÃO DE ENERGIA ELÉTRICA DE BAIXA TENSÃO - FORNECIMENTO E INSTALAÇÃO. AF_07/2020</v>
      </c>
      <c r="C792" s="727"/>
      <c r="D792" s="727"/>
      <c r="E792" s="727"/>
      <c r="F792" s="727"/>
      <c r="G792" s="727"/>
      <c r="H792" s="727"/>
      <c r="I792" s="727"/>
      <c r="J792" s="727"/>
      <c r="K792" s="728"/>
    </row>
    <row r="793" spans="1:11" ht="13.2">
      <c r="A793" s="769" t="s">
        <v>479</v>
      </c>
      <c r="B793" s="770"/>
      <c r="C793" s="770"/>
      <c r="D793" s="13"/>
      <c r="E793" s="234" t="s">
        <v>314</v>
      </c>
      <c r="F793" s="233"/>
      <c r="G793" s="15"/>
      <c r="H793" s="233"/>
      <c r="I793" s="54"/>
      <c r="J793" s="55"/>
      <c r="K793" s="56"/>
    </row>
    <row r="794" spans="1:11">
      <c r="A794" s="771"/>
      <c r="B794" s="772"/>
      <c r="C794" s="772"/>
      <c r="D794" s="256" t="s">
        <v>438</v>
      </c>
      <c r="E794" s="248">
        <v>412.2</v>
      </c>
      <c r="F794" s="257"/>
      <c r="G794" s="257"/>
      <c r="H794" s="257"/>
      <c r="I794" s="258">
        <v>5</v>
      </c>
      <c r="J794" s="259"/>
      <c r="K794" s="260" t="s">
        <v>313</v>
      </c>
    </row>
    <row r="795" spans="1:11">
      <c r="A795" s="22"/>
      <c r="B795" s="23"/>
      <c r="C795" s="23"/>
      <c r="D795" s="23"/>
      <c r="E795" s="23"/>
      <c r="F795" s="23"/>
      <c r="G795" s="23"/>
      <c r="H795" s="24" t="s">
        <v>306</v>
      </c>
      <c r="I795" s="59" t="s">
        <v>307</v>
      </c>
      <c r="J795" s="60">
        <f>SUM(J794:J794)</f>
        <v>0</v>
      </c>
      <c r="K795" s="220" t="s">
        <v>313</v>
      </c>
    </row>
    <row r="796" spans="1:11">
      <c r="A796" s="22"/>
      <c r="B796" s="23"/>
      <c r="C796" s="23"/>
      <c r="D796" s="23"/>
      <c r="E796" s="23"/>
      <c r="F796" s="23"/>
      <c r="G796" s="23"/>
      <c r="H796" s="24"/>
      <c r="I796" s="59"/>
      <c r="J796" s="60"/>
      <c r="K796" s="61"/>
    </row>
    <row r="797" spans="1:11" ht="13.2">
      <c r="A797" s="25"/>
      <c r="B797" s="26"/>
      <c r="C797" s="26"/>
      <c r="D797" s="27" t="s">
        <v>308</v>
      </c>
      <c r="E797" s="26"/>
      <c r="F797" s="28" t="s">
        <v>309</v>
      </c>
      <c r="G797" s="28"/>
      <c r="H797" s="28"/>
      <c r="I797" s="62" t="s">
        <v>307</v>
      </c>
      <c r="J797" s="63">
        <v>0</v>
      </c>
      <c r="K797" s="221" t="s">
        <v>313</v>
      </c>
    </row>
    <row r="798" spans="1:11" ht="13.2">
      <c r="A798" s="29"/>
      <c r="B798" s="30"/>
      <c r="C798" s="30"/>
      <c r="D798" s="31" t="s">
        <v>310</v>
      </c>
      <c r="E798" s="30"/>
      <c r="F798" s="32" t="s">
        <v>309</v>
      </c>
      <c r="G798" s="32"/>
      <c r="H798" s="32"/>
      <c r="I798" s="65" t="s">
        <v>307</v>
      </c>
      <c r="J798" s="66">
        <f>J795-J797</f>
        <v>0</v>
      </c>
      <c r="K798" s="222" t="s">
        <v>313</v>
      </c>
    </row>
    <row r="799" spans="1:11" ht="13.2">
      <c r="A799" s="25"/>
      <c r="B799" s="33"/>
      <c r="C799" s="33"/>
      <c r="D799" s="27" t="s">
        <v>311</v>
      </c>
      <c r="E799" s="33"/>
      <c r="F799" s="28" t="s">
        <v>309</v>
      </c>
      <c r="G799" s="28"/>
      <c r="H799" s="28"/>
      <c r="I799" s="62" t="s">
        <v>307</v>
      </c>
      <c r="J799" s="63">
        <f>J795</f>
        <v>0</v>
      </c>
      <c r="K799" s="64" t="str">
        <f>K798</f>
        <v>m</v>
      </c>
    </row>
    <row r="800" spans="1:11" ht="13.2">
      <c r="A800" s="43"/>
      <c r="B800" s="44"/>
      <c r="C800" s="44"/>
      <c r="D800" s="45" t="s">
        <v>323</v>
      </c>
      <c r="E800" s="46"/>
      <c r="F800" s="47" t="s">
        <v>309</v>
      </c>
      <c r="G800" s="47"/>
      <c r="H800" s="47"/>
      <c r="I800" s="72" t="s">
        <v>307</v>
      </c>
      <c r="J800" s="73">
        <v>0</v>
      </c>
      <c r="K800" s="74" t="str">
        <f>K799</f>
        <v>m</v>
      </c>
    </row>
    <row r="801" spans="1:11" ht="13.2">
      <c r="A801" s="43"/>
      <c r="B801" s="44"/>
      <c r="C801" s="44"/>
      <c r="D801" s="48"/>
      <c r="E801" s="44"/>
      <c r="F801" s="49"/>
      <c r="G801" s="49"/>
      <c r="H801" s="49"/>
      <c r="I801" s="75"/>
      <c r="J801" s="76"/>
      <c r="K801" s="77"/>
    </row>
    <row r="802" spans="1:11">
      <c r="A802" s="218" t="s">
        <v>197</v>
      </c>
      <c r="B802" s="755" t="str">
        <f>'BM 08'!B81</f>
        <v>CAIXA DE PASSAGEM ELETRICA DE PAREDE, DE EMBUTIR, EM PVC, COM TAMPA APARAFUSADA, DIMENSOES 150 X 150 X *75* MM</v>
      </c>
      <c r="C802" s="727"/>
      <c r="D802" s="727"/>
      <c r="E802" s="727"/>
      <c r="F802" s="727"/>
      <c r="G802" s="727"/>
      <c r="H802" s="727"/>
      <c r="I802" s="727"/>
      <c r="J802" s="727"/>
      <c r="K802" s="728"/>
    </row>
    <row r="803" spans="1:11" ht="13.2">
      <c r="A803" s="769" t="s">
        <v>479</v>
      </c>
      <c r="B803" s="770"/>
      <c r="C803" s="770"/>
      <c r="D803" s="13"/>
      <c r="E803" s="234"/>
      <c r="F803" s="233"/>
      <c r="G803" s="15"/>
      <c r="H803" s="233" t="s">
        <v>305</v>
      </c>
      <c r="I803" s="54"/>
      <c r="J803" s="55"/>
      <c r="K803" s="56"/>
    </row>
    <row r="804" spans="1:11">
      <c r="A804" s="771"/>
      <c r="B804" s="772"/>
      <c r="C804" s="772"/>
      <c r="D804" s="256" t="s">
        <v>438</v>
      </c>
      <c r="E804" s="248"/>
      <c r="F804" s="257"/>
      <c r="G804" s="257"/>
      <c r="H804" s="257">
        <v>4</v>
      </c>
      <c r="I804" s="258">
        <v>5</v>
      </c>
      <c r="J804" s="259"/>
      <c r="K804" s="260" t="s">
        <v>406</v>
      </c>
    </row>
    <row r="805" spans="1:11">
      <c r="A805" s="22"/>
      <c r="B805" s="23"/>
      <c r="C805" s="23"/>
      <c r="D805" s="23"/>
      <c r="E805" s="23"/>
      <c r="F805" s="23"/>
      <c r="G805" s="23"/>
      <c r="H805" s="24" t="s">
        <v>306</v>
      </c>
      <c r="I805" s="59" t="s">
        <v>307</v>
      </c>
      <c r="J805" s="60">
        <f>SUM(J804:J804)</f>
        <v>0</v>
      </c>
      <c r="K805" s="220" t="s">
        <v>406</v>
      </c>
    </row>
    <row r="806" spans="1:11">
      <c r="A806" s="22"/>
      <c r="B806" s="23"/>
      <c r="C806" s="23"/>
      <c r="D806" s="23"/>
      <c r="E806" s="23"/>
      <c r="F806" s="23"/>
      <c r="G806" s="23"/>
      <c r="H806" s="24"/>
      <c r="I806" s="59"/>
      <c r="J806" s="60"/>
      <c r="K806" s="61"/>
    </row>
    <row r="807" spans="1:11" ht="13.2">
      <c r="A807" s="25"/>
      <c r="B807" s="26"/>
      <c r="C807" s="26"/>
      <c r="D807" s="27" t="s">
        <v>308</v>
      </c>
      <c r="E807" s="26"/>
      <c r="F807" s="28" t="s">
        <v>309</v>
      </c>
      <c r="G807" s="28"/>
      <c r="H807" s="28"/>
      <c r="I807" s="62" t="s">
        <v>307</v>
      </c>
      <c r="J807" s="63">
        <v>0</v>
      </c>
      <c r="K807" s="221" t="s">
        <v>406</v>
      </c>
    </row>
    <row r="808" spans="1:11" ht="13.2">
      <c r="A808" s="29"/>
      <c r="B808" s="30"/>
      <c r="C808" s="30"/>
      <c r="D808" s="31" t="s">
        <v>310</v>
      </c>
      <c r="E808" s="30"/>
      <c r="F808" s="32" t="s">
        <v>309</v>
      </c>
      <c r="G808" s="32"/>
      <c r="H808" s="32"/>
      <c r="I808" s="65" t="s">
        <v>307</v>
      </c>
      <c r="J808" s="66">
        <f>J805-J807</f>
        <v>0</v>
      </c>
      <c r="K808" s="222" t="s">
        <v>406</v>
      </c>
    </row>
    <row r="809" spans="1:11" ht="13.2">
      <c r="A809" s="25"/>
      <c r="B809" s="33"/>
      <c r="C809" s="33"/>
      <c r="D809" s="27" t="s">
        <v>311</v>
      </c>
      <c r="E809" s="33"/>
      <c r="F809" s="28" t="s">
        <v>309</v>
      </c>
      <c r="G809" s="28"/>
      <c r="H809" s="28"/>
      <c r="I809" s="62" t="s">
        <v>307</v>
      </c>
      <c r="J809" s="63">
        <f>J805</f>
        <v>0</v>
      </c>
      <c r="K809" s="64" t="str">
        <f>K808</f>
        <v>und</v>
      </c>
    </row>
    <row r="810" spans="1:11" ht="13.2">
      <c r="A810" s="43"/>
      <c r="B810" s="44"/>
      <c r="C810" s="44"/>
      <c r="D810" s="45" t="s">
        <v>323</v>
      </c>
      <c r="E810" s="46"/>
      <c r="F810" s="47" t="s">
        <v>309</v>
      </c>
      <c r="G810" s="47"/>
      <c r="H810" s="47"/>
      <c r="I810" s="72" t="s">
        <v>307</v>
      </c>
      <c r="J810" s="73">
        <v>0</v>
      </c>
      <c r="K810" s="74" t="str">
        <f>K809</f>
        <v>und</v>
      </c>
    </row>
    <row r="811" spans="1:11" ht="13.2">
      <c r="A811" s="43"/>
      <c r="B811" s="44"/>
      <c r="C811" s="44"/>
      <c r="D811" s="48"/>
      <c r="E811" s="44"/>
      <c r="F811" s="49"/>
      <c r="G811" s="49"/>
      <c r="H811" s="49"/>
      <c r="I811" s="75"/>
      <c r="J811" s="76"/>
      <c r="K811" s="77"/>
    </row>
    <row r="812" spans="1:11">
      <c r="A812" s="218" t="s">
        <v>203</v>
      </c>
      <c r="B812" s="755" t="str">
        <f>'BM 08'!B83</f>
        <v>TOMADA MÉDIA DE EMBUTIR (2 MÓDULOS), 2P+T 10 A, INCLUINDO SUPORTE E PLACA - FORNECIMENTO E INSTALAÇÃO. AF_12/2015</v>
      </c>
      <c r="C812" s="727"/>
      <c r="D812" s="727"/>
      <c r="E812" s="727"/>
      <c r="F812" s="727"/>
      <c r="G812" s="727"/>
      <c r="H812" s="727"/>
      <c r="I812" s="727"/>
      <c r="J812" s="727"/>
      <c r="K812" s="728"/>
    </row>
    <row r="813" spans="1:11" ht="13.2">
      <c r="A813" s="307"/>
      <c r="B813" s="13"/>
      <c r="C813" s="13"/>
      <c r="D813" s="13"/>
      <c r="E813" s="234"/>
      <c r="F813" s="233"/>
      <c r="G813" s="15"/>
      <c r="H813" s="233" t="s">
        <v>305</v>
      </c>
      <c r="I813" s="54"/>
      <c r="J813" s="55"/>
      <c r="K813" s="56"/>
    </row>
    <row r="814" spans="1:11">
      <c r="A814" s="253"/>
      <c r="B814" s="254"/>
      <c r="C814" s="255"/>
      <c r="D814" s="256" t="s">
        <v>438</v>
      </c>
      <c r="E814" s="248" t="s">
        <v>480</v>
      </c>
      <c r="F814" s="257"/>
      <c r="G814" s="257"/>
      <c r="H814" s="257">
        <v>12</v>
      </c>
      <c r="I814" s="258">
        <v>5</v>
      </c>
      <c r="J814" s="259">
        <f>H814</f>
        <v>12</v>
      </c>
      <c r="K814" s="260" t="s">
        <v>406</v>
      </c>
    </row>
    <row r="815" spans="1:11">
      <c r="A815" s="22"/>
      <c r="B815" s="23"/>
      <c r="C815" s="23"/>
      <c r="D815" s="23"/>
      <c r="E815" s="23"/>
      <c r="F815" s="23"/>
      <c r="G815" s="23"/>
      <c r="H815" s="24" t="s">
        <v>306</v>
      </c>
      <c r="I815" s="59" t="s">
        <v>307</v>
      </c>
      <c r="J815" s="60">
        <f>SUM(J814:J814)</f>
        <v>12</v>
      </c>
      <c r="K815" s="220" t="s">
        <v>406</v>
      </c>
    </row>
    <row r="816" spans="1:11">
      <c r="A816" s="22"/>
      <c r="B816" s="23"/>
      <c r="C816" s="23"/>
      <c r="D816" s="23"/>
      <c r="E816" s="23"/>
      <c r="F816" s="23"/>
      <c r="G816" s="23"/>
      <c r="H816" s="24"/>
      <c r="I816" s="59"/>
      <c r="J816" s="60"/>
      <c r="K816" s="61"/>
    </row>
    <row r="817" spans="1:11" ht="13.2">
      <c r="A817" s="25"/>
      <c r="B817" s="26"/>
      <c r="C817" s="26"/>
      <c r="D817" s="27" t="s">
        <v>308</v>
      </c>
      <c r="E817" s="26"/>
      <c r="F817" s="28" t="s">
        <v>309</v>
      </c>
      <c r="G817" s="28"/>
      <c r="H817" s="28"/>
      <c r="I817" s="62" t="s">
        <v>307</v>
      </c>
      <c r="J817" s="63">
        <v>0</v>
      </c>
      <c r="K817" s="221" t="s">
        <v>406</v>
      </c>
    </row>
    <row r="818" spans="1:11" ht="13.2">
      <c r="A818" s="29"/>
      <c r="B818" s="30"/>
      <c r="C818" s="30"/>
      <c r="D818" s="31" t="s">
        <v>310</v>
      </c>
      <c r="E818" s="30"/>
      <c r="F818" s="32" t="s">
        <v>309</v>
      </c>
      <c r="G818" s="32"/>
      <c r="H818" s="32"/>
      <c r="I818" s="65" t="s">
        <v>307</v>
      </c>
      <c r="J818" s="66">
        <f>J815-J817</f>
        <v>12</v>
      </c>
      <c r="K818" s="222" t="s">
        <v>406</v>
      </c>
    </row>
    <row r="819" spans="1:11" ht="13.2">
      <c r="A819" s="25"/>
      <c r="B819" s="33"/>
      <c r="C819" s="33"/>
      <c r="D819" s="27" t="s">
        <v>311</v>
      </c>
      <c r="E819" s="33"/>
      <c r="F819" s="28" t="s">
        <v>309</v>
      </c>
      <c r="G819" s="28"/>
      <c r="H819" s="28"/>
      <c r="I819" s="62" t="s">
        <v>307</v>
      </c>
      <c r="J819" s="63">
        <f>J815</f>
        <v>12</v>
      </c>
      <c r="K819" s="64" t="str">
        <f>K818</f>
        <v>und</v>
      </c>
    </row>
    <row r="820" spans="1:11" ht="13.2">
      <c r="A820" s="43"/>
      <c r="B820" s="44"/>
      <c r="C820" s="44"/>
      <c r="D820" s="45" t="s">
        <v>323</v>
      </c>
      <c r="E820" s="46"/>
      <c r="F820" s="47" t="s">
        <v>309</v>
      </c>
      <c r="G820" s="47"/>
      <c r="H820" s="47"/>
      <c r="I820" s="72" t="s">
        <v>307</v>
      </c>
      <c r="J820" s="73">
        <v>0</v>
      </c>
      <c r="K820" s="74" t="str">
        <f>K819</f>
        <v>und</v>
      </c>
    </row>
    <row r="821" spans="1:11" ht="13.2">
      <c r="A821" s="43"/>
      <c r="B821" s="44"/>
      <c r="C821" s="44"/>
      <c r="D821" s="48"/>
      <c r="E821" s="44"/>
      <c r="F821" s="49"/>
      <c r="G821" s="49"/>
      <c r="H821" s="49"/>
      <c r="I821" s="75"/>
      <c r="J821" s="76"/>
      <c r="K821" s="77"/>
    </row>
    <row r="822" spans="1:11">
      <c r="A822" s="218" t="s">
        <v>206</v>
      </c>
      <c r="B822" s="755" t="str">
        <f>'BM 08'!B84</f>
        <v>TOMADA MÉDIA DE EMBUTIR (1 MÓDULO), 2P+T 10 A, INCLUINDO SUPORTE E PLACA - FORNECIMENTO E INSTALAÇÃO. AF_12/2015</v>
      </c>
      <c r="C822" s="727"/>
      <c r="D822" s="727"/>
      <c r="E822" s="727"/>
      <c r="F822" s="727"/>
      <c r="G822" s="727"/>
      <c r="H822" s="727"/>
      <c r="I822" s="727"/>
      <c r="J822" s="727"/>
      <c r="K822" s="728"/>
    </row>
    <row r="823" spans="1:11" ht="13.2">
      <c r="A823" s="308"/>
      <c r="B823" s="13"/>
      <c r="C823" s="13"/>
      <c r="D823" s="13"/>
      <c r="E823" s="234"/>
      <c r="F823" s="233"/>
      <c r="G823" s="15"/>
      <c r="H823" s="233" t="s">
        <v>305</v>
      </c>
      <c r="I823" s="54"/>
      <c r="J823" s="55"/>
      <c r="K823" s="56"/>
    </row>
    <row r="824" spans="1:11">
      <c r="A824" s="253"/>
      <c r="B824" s="254"/>
      <c r="C824" s="255"/>
      <c r="D824" s="256" t="s">
        <v>438</v>
      </c>
      <c r="E824" s="248" t="s">
        <v>480</v>
      </c>
      <c r="F824" s="257"/>
      <c r="G824" s="257"/>
      <c r="H824" s="257">
        <v>12</v>
      </c>
      <c r="I824" s="258">
        <v>5</v>
      </c>
      <c r="J824" s="259">
        <f>H824</f>
        <v>12</v>
      </c>
      <c r="K824" s="260" t="s">
        <v>406</v>
      </c>
    </row>
    <row r="825" spans="1:11">
      <c r="A825" s="22"/>
      <c r="B825" s="23"/>
      <c r="C825" s="23"/>
      <c r="D825" s="23"/>
      <c r="E825" s="23"/>
      <c r="F825" s="23"/>
      <c r="G825" s="23"/>
      <c r="H825" s="24" t="s">
        <v>306</v>
      </c>
      <c r="I825" s="59" t="s">
        <v>307</v>
      </c>
      <c r="J825" s="60">
        <f>SUM(J824:J824)</f>
        <v>12</v>
      </c>
      <c r="K825" s="220" t="s">
        <v>406</v>
      </c>
    </row>
    <row r="826" spans="1:11">
      <c r="A826" s="22"/>
      <c r="B826" s="23"/>
      <c r="C826" s="23"/>
      <c r="D826" s="23"/>
      <c r="E826" s="23"/>
      <c r="F826" s="23"/>
      <c r="G826" s="23"/>
      <c r="H826" s="24"/>
      <c r="I826" s="59"/>
      <c r="J826" s="60"/>
      <c r="K826" s="61"/>
    </row>
    <row r="827" spans="1:11" ht="13.2">
      <c r="A827" s="25"/>
      <c r="B827" s="26"/>
      <c r="C827" s="26"/>
      <c r="D827" s="27" t="s">
        <v>308</v>
      </c>
      <c r="E827" s="26"/>
      <c r="F827" s="28" t="s">
        <v>309</v>
      </c>
      <c r="G827" s="28"/>
      <c r="H827" s="28"/>
      <c r="I827" s="62" t="s">
        <v>307</v>
      </c>
      <c r="J827" s="63">
        <v>0</v>
      </c>
      <c r="K827" s="221" t="s">
        <v>406</v>
      </c>
    </row>
    <row r="828" spans="1:11" ht="13.2">
      <c r="A828" s="29"/>
      <c r="B828" s="30"/>
      <c r="C828" s="30"/>
      <c r="D828" s="31" t="s">
        <v>310</v>
      </c>
      <c r="E828" s="30"/>
      <c r="F828" s="32" t="s">
        <v>309</v>
      </c>
      <c r="G828" s="32"/>
      <c r="H828" s="32"/>
      <c r="I828" s="65" t="s">
        <v>307</v>
      </c>
      <c r="J828" s="66">
        <f>J825-J827</f>
        <v>12</v>
      </c>
      <c r="K828" s="222" t="s">
        <v>406</v>
      </c>
    </row>
    <row r="829" spans="1:11" ht="13.2">
      <c r="A829" s="25"/>
      <c r="B829" s="33"/>
      <c r="C829" s="33"/>
      <c r="D829" s="27" t="s">
        <v>311</v>
      </c>
      <c r="E829" s="33"/>
      <c r="F829" s="28" t="s">
        <v>309</v>
      </c>
      <c r="G829" s="28"/>
      <c r="H829" s="28"/>
      <c r="I829" s="62" t="s">
        <v>307</v>
      </c>
      <c r="J829" s="63">
        <f>J825</f>
        <v>12</v>
      </c>
      <c r="K829" s="64" t="str">
        <f>K828</f>
        <v>und</v>
      </c>
    </row>
    <row r="830" spans="1:11" ht="13.2">
      <c r="A830" s="43"/>
      <c r="B830" s="44"/>
      <c r="C830" s="44"/>
      <c r="D830" s="45" t="s">
        <v>323</v>
      </c>
      <c r="E830" s="46"/>
      <c r="F830" s="47" t="s">
        <v>309</v>
      </c>
      <c r="G830" s="47"/>
      <c r="H830" s="47"/>
      <c r="I830" s="72" t="s">
        <v>307</v>
      </c>
      <c r="J830" s="73">
        <v>0</v>
      </c>
      <c r="K830" s="74" t="str">
        <f>K829</f>
        <v>und</v>
      </c>
    </row>
    <row r="831" spans="1:11" ht="13.2">
      <c r="A831" s="43"/>
      <c r="B831" s="44"/>
      <c r="C831" s="44"/>
      <c r="D831" s="48"/>
      <c r="E831" s="44"/>
      <c r="F831" s="49"/>
      <c r="G831" s="49"/>
      <c r="H831" s="49"/>
      <c r="I831" s="75"/>
      <c r="J831" s="76"/>
      <c r="K831" s="77"/>
    </row>
    <row r="832" spans="1:11">
      <c r="A832" s="218" t="s">
        <v>209</v>
      </c>
      <c r="B832" s="755" t="str">
        <f>'BM 08'!B85</f>
        <v>INTERRUPTOR SIMPLES (3 MÓDULOS), 10A/250V, INCLUINDO SUPORTE E PLACA - FORNECIMENTO E INSTALAÇÃO. AF_12/2015</v>
      </c>
      <c r="C832" s="727"/>
      <c r="D832" s="727"/>
      <c r="E832" s="727"/>
      <c r="F832" s="727"/>
      <c r="G832" s="727"/>
      <c r="H832" s="727"/>
      <c r="I832" s="727"/>
      <c r="J832" s="727"/>
      <c r="K832" s="728"/>
    </row>
    <row r="833" spans="1:11" ht="13.2">
      <c r="A833" s="308"/>
      <c r="B833" s="13"/>
      <c r="C833" s="13"/>
      <c r="D833" s="13"/>
      <c r="E833" s="234"/>
      <c r="F833" s="233"/>
      <c r="G833" s="15"/>
      <c r="H833" s="233" t="s">
        <v>305</v>
      </c>
      <c r="I833" s="54"/>
      <c r="J833" s="55"/>
      <c r="K833" s="56"/>
    </row>
    <row r="834" spans="1:11">
      <c r="A834" s="253"/>
      <c r="B834" s="254"/>
      <c r="C834" s="255"/>
      <c r="D834" s="256" t="s">
        <v>438</v>
      </c>
      <c r="E834" s="248" t="s">
        <v>481</v>
      </c>
      <c r="F834" s="257"/>
      <c r="G834" s="257"/>
      <c r="H834" s="257">
        <v>6</v>
      </c>
      <c r="I834" s="258">
        <v>5</v>
      </c>
      <c r="J834" s="259">
        <f>H834</f>
        <v>6</v>
      </c>
      <c r="K834" s="260" t="s">
        <v>406</v>
      </c>
    </row>
    <row r="835" spans="1:11">
      <c r="A835" s="22"/>
      <c r="B835" s="23"/>
      <c r="C835" s="23"/>
      <c r="D835" s="23"/>
      <c r="E835" s="23"/>
      <c r="F835" s="23"/>
      <c r="G835" s="23"/>
      <c r="H835" s="24" t="s">
        <v>306</v>
      </c>
      <c r="I835" s="59" t="s">
        <v>307</v>
      </c>
      <c r="J835" s="60">
        <f>SUM(J834:J834)</f>
        <v>6</v>
      </c>
      <c r="K835" s="220" t="s">
        <v>406</v>
      </c>
    </row>
    <row r="836" spans="1:11">
      <c r="A836" s="22"/>
      <c r="B836" s="23"/>
      <c r="C836" s="23"/>
      <c r="D836" s="23"/>
      <c r="E836" s="23"/>
      <c r="F836" s="23"/>
      <c r="G836" s="23"/>
      <c r="H836" s="24"/>
      <c r="I836" s="59"/>
      <c r="J836" s="60"/>
      <c r="K836" s="61"/>
    </row>
    <row r="837" spans="1:11" ht="13.2">
      <c r="A837" s="25"/>
      <c r="B837" s="26"/>
      <c r="C837" s="26"/>
      <c r="D837" s="27" t="s">
        <v>308</v>
      </c>
      <c r="E837" s="26"/>
      <c r="F837" s="28" t="s">
        <v>309</v>
      </c>
      <c r="G837" s="28"/>
      <c r="H837" s="28"/>
      <c r="I837" s="62" t="s">
        <v>307</v>
      </c>
      <c r="J837" s="63">
        <v>0</v>
      </c>
      <c r="K837" s="221" t="s">
        <v>406</v>
      </c>
    </row>
    <row r="838" spans="1:11" ht="13.2">
      <c r="A838" s="29"/>
      <c r="B838" s="30"/>
      <c r="C838" s="30"/>
      <c r="D838" s="31" t="s">
        <v>310</v>
      </c>
      <c r="E838" s="30"/>
      <c r="F838" s="32" t="s">
        <v>309</v>
      </c>
      <c r="G838" s="32"/>
      <c r="H838" s="32"/>
      <c r="I838" s="65" t="s">
        <v>307</v>
      </c>
      <c r="J838" s="66">
        <f>J835-J837</f>
        <v>6</v>
      </c>
      <c r="K838" s="222" t="s">
        <v>406</v>
      </c>
    </row>
    <row r="839" spans="1:11" ht="13.2">
      <c r="A839" s="25"/>
      <c r="B839" s="33"/>
      <c r="C839" s="33"/>
      <c r="D839" s="27" t="s">
        <v>311</v>
      </c>
      <c r="E839" s="33"/>
      <c r="F839" s="28" t="s">
        <v>309</v>
      </c>
      <c r="G839" s="28"/>
      <c r="H839" s="28"/>
      <c r="I839" s="62" t="s">
        <v>307</v>
      </c>
      <c r="J839" s="63">
        <f>J835</f>
        <v>6</v>
      </c>
      <c r="K839" s="64" t="str">
        <f>K838</f>
        <v>und</v>
      </c>
    </row>
    <row r="840" spans="1:11" ht="13.2">
      <c r="A840" s="43"/>
      <c r="B840" s="44"/>
      <c r="C840" s="44"/>
      <c r="D840" s="45" t="s">
        <v>323</v>
      </c>
      <c r="E840" s="46"/>
      <c r="F840" s="47" t="s">
        <v>309</v>
      </c>
      <c r="G840" s="47"/>
      <c r="H840" s="47"/>
      <c r="I840" s="72" t="s">
        <v>307</v>
      </c>
      <c r="J840" s="73">
        <v>0</v>
      </c>
      <c r="K840" s="74" t="str">
        <f>K839</f>
        <v>und</v>
      </c>
    </row>
    <row r="841" spans="1:11" ht="13.2">
      <c r="A841" s="43"/>
      <c r="B841" s="44"/>
      <c r="C841" s="44"/>
      <c r="D841" s="48"/>
      <c r="E841" s="44"/>
      <c r="F841" s="49"/>
      <c r="G841" s="49"/>
      <c r="H841" s="49"/>
      <c r="I841" s="75"/>
      <c r="J841" s="76"/>
      <c r="K841" s="77"/>
    </row>
    <row r="842" spans="1:11">
      <c r="A842" s="218" t="s">
        <v>212</v>
      </c>
      <c r="B842" s="755" t="str">
        <f>'BM 08'!B86</f>
        <v>INTERRUPTOR SIMPLES (2 MÓDULOS) COM 1 TOMADA DE EMBUTIR 2P+T 10 A,  INCLUINDO SUPORTE E PLACA - FORNECIMENTO E INSTALAÇÃO. AF_12/2015</v>
      </c>
      <c r="C842" s="727"/>
      <c r="D842" s="727"/>
      <c r="E842" s="727"/>
      <c r="F842" s="727"/>
      <c r="G842" s="727"/>
      <c r="H842" s="727"/>
      <c r="I842" s="727"/>
      <c r="J842" s="727"/>
      <c r="K842" s="728"/>
    </row>
    <row r="843" spans="1:11" ht="13.2">
      <c r="A843" s="769" t="s">
        <v>479</v>
      </c>
      <c r="B843" s="770"/>
      <c r="C843" s="770"/>
      <c r="D843" s="13"/>
      <c r="E843" s="234"/>
      <c r="F843" s="233"/>
      <c r="G843" s="15"/>
      <c r="H843" s="233" t="s">
        <v>305</v>
      </c>
      <c r="I843" s="54"/>
      <c r="J843" s="55"/>
      <c r="K843" s="56"/>
    </row>
    <row r="844" spans="1:11">
      <c r="A844" s="771"/>
      <c r="B844" s="772"/>
      <c r="C844" s="772"/>
      <c r="D844" s="256" t="s">
        <v>438</v>
      </c>
      <c r="E844" s="248"/>
      <c r="F844" s="257"/>
      <c r="G844" s="257"/>
      <c r="H844" s="257">
        <v>2</v>
      </c>
      <c r="I844" s="258">
        <v>5</v>
      </c>
      <c r="J844" s="259"/>
      <c r="K844" s="260" t="s">
        <v>406</v>
      </c>
    </row>
    <row r="845" spans="1:11">
      <c r="A845" s="22"/>
      <c r="B845" s="23"/>
      <c r="C845" s="23"/>
      <c r="D845" s="23"/>
      <c r="E845" s="23"/>
      <c r="F845" s="23"/>
      <c r="G845" s="23"/>
      <c r="H845" s="24" t="s">
        <v>306</v>
      </c>
      <c r="I845" s="59" t="s">
        <v>307</v>
      </c>
      <c r="J845" s="60">
        <f>SUM(J844:J844)</f>
        <v>0</v>
      </c>
      <c r="K845" s="220" t="s">
        <v>406</v>
      </c>
    </row>
    <row r="846" spans="1:11">
      <c r="A846" s="22"/>
      <c r="B846" s="23"/>
      <c r="C846" s="23"/>
      <c r="D846" s="23"/>
      <c r="E846" s="23"/>
      <c r="F846" s="23"/>
      <c r="G846" s="23"/>
      <c r="H846" s="24"/>
      <c r="I846" s="59"/>
      <c r="J846" s="60"/>
      <c r="K846" s="61"/>
    </row>
    <row r="847" spans="1:11" ht="13.2">
      <c r="A847" s="25"/>
      <c r="B847" s="26"/>
      <c r="C847" s="26"/>
      <c r="D847" s="27" t="s">
        <v>308</v>
      </c>
      <c r="E847" s="26"/>
      <c r="F847" s="28" t="s">
        <v>309</v>
      </c>
      <c r="G847" s="28"/>
      <c r="H847" s="28"/>
      <c r="I847" s="62" t="s">
        <v>307</v>
      </c>
      <c r="J847" s="63">
        <v>0</v>
      </c>
      <c r="K847" s="221" t="s">
        <v>406</v>
      </c>
    </row>
    <row r="848" spans="1:11" ht="13.2">
      <c r="A848" s="29"/>
      <c r="B848" s="30"/>
      <c r="C848" s="30"/>
      <c r="D848" s="31" t="s">
        <v>310</v>
      </c>
      <c r="E848" s="30"/>
      <c r="F848" s="32" t="s">
        <v>309</v>
      </c>
      <c r="G848" s="32"/>
      <c r="H848" s="32"/>
      <c r="I848" s="65" t="s">
        <v>307</v>
      </c>
      <c r="J848" s="66">
        <f>J845-J847</f>
        <v>0</v>
      </c>
      <c r="K848" s="222" t="s">
        <v>406</v>
      </c>
    </row>
    <row r="849" spans="1:11" ht="13.2">
      <c r="A849" s="25"/>
      <c r="B849" s="33"/>
      <c r="C849" s="33"/>
      <c r="D849" s="27" t="s">
        <v>311</v>
      </c>
      <c r="E849" s="33"/>
      <c r="F849" s="28" t="s">
        <v>309</v>
      </c>
      <c r="G849" s="28"/>
      <c r="H849" s="28"/>
      <c r="I849" s="62" t="s">
        <v>307</v>
      </c>
      <c r="J849" s="63">
        <f>J845</f>
        <v>0</v>
      </c>
      <c r="K849" s="64" t="str">
        <f>K848</f>
        <v>und</v>
      </c>
    </row>
    <row r="850" spans="1:11" ht="13.2">
      <c r="A850" s="43"/>
      <c r="B850" s="44"/>
      <c r="C850" s="44"/>
      <c r="D850" s="45" t="s">
        <v>323</v>
      </c>
      <c r="E850" s="46"/>
      <c r="F850" s="47" t="s">
        <v>309</v>
      </c>
      <c r="G850" s="47"/>
      <c r="H850" s="47"/>
      <c r="I850" s="72" t="s">
        <v>307</v>
      </c>
      <c r="J850" s="73">
        <v>0</v>
      </c>
      <c r="K850" s="74" t="str">
        <f>K849</f>
        <v>und</v>
      </c>
    </row>
    <row r="851" spans="1:11" ht="13.2">
      <c r="A851" s="43"/>
      <c r="B851" s="44"/>
      <c r="C851" s="44"/>
      <c r="D851" s="48"/>
      <c r="E851" s="44"/>
      <c r="F851" s="49"/>
      <c r="G851" s="49"/>
      <c r="H851" s="49"/>
      <c r="I851" s="75"/>
      <c r="J851" s="76"/>
      <c r="K851" s="77"/>
    </row>
    <row r="852" spans="1:11">
      <c r="A852" s="218" t="s">
        <v>215</v>
      </c>
      <c r="B852" s="755" t="str">
        <f>'BM 08'!B87</f>
        <v>DISJUNTOR MONOPOLAR TIPO DIN, CORRENTE NOMINAL DE 10A - FORNECIMENTO E INSTALAÇÃO. AF_10/2020</v>
      </c>
      <c r="C852" s="727"/>
      <c r="D852" s="727"/>
      <c r="E852" s="727"/>
      <c r="F852" s="727"/>
      <c r="G852" s="727"/>
      <c r="H852" s="727"/>
      <c r="I852" s="727"/>
      <c r="J852" s="727"/>
      <c r="K852" s="728"/>
    </row>
    <row r="853" spans="1:11" ht="13.2">
      <c r="A853" s="769" t="s">
        <v>479</v>
      </c>
      <c r="B853" s="770"/>
      <c r="C853" s="770"/>
      <c r="D853" s="13"/>
      <c r="E853" s="234"/>
      <c r="F853" s="233"/>
      <c r="G853" s="15"/>
      <c r="H853" s="233" t="s">
        <v>305</v>
      </c>
      <c r="I853" s="54"/>
      <c r="J853" s="55"/>
      <c r="K853" s="56"/>
    </row>
    <row r="854" spans="1:11">
      <c r="A854" s="771"/>
      <c r="B854" s="772"/>
      <c r="C854" s="772"/>
      <c r="D854" s="256" t="s">
        <v>438</v>
      </c>
      <c r="E854" s="248"/>
      <c r="F854" s="257"/>
      <c r="G854" s="257"/>
      <c r="H854" s="257">
        <v>2</v>
      </c>
      <c r="I854" s="258">
        <v>5</v>
      </c>
      <c r="J854" s="259"/>
      <c r="K854" s="260" t="s">
        <v>406</v>
      </c>
    </row>
    <row r="855" spans="1:11">
      <c r="A855" s="22"/>
      <c r="B855" s="23"/>
      <c r="C855" s="23"/>
      <c r="D855" s="23"/>
      <c r="E855" s="23"/>
      <c r="F855" s="23"/>
      <c r="G855" s="23"/>
      <c r="H855" s="24" t="s">
        <v>306</v>
      </c>
      <c r="I855" s="59" t="s">
        <v>307</v>
      </c>
      <c r="J855" s="60">
        <f>SUM(J854:J854)</f>
        <v>0</v>
      </c>
      <c r="K855" s="220" t="s">
        <v>406</v>
      </c>
    </row>
    <row r="856" spans="1:11">
      <c r="A856" s="22"/>
      <c r="B856" s="23"/>
      <c r="C856" s="23"/>
      <c r="D856" s="23"/>
      <c r="E856" s="23"/>
      <c r="F856" s="23"/>
      <c r="G856" s="23"/>
      <c r="H856" s="24"/>
      <c r="I856" s="59"/>
      <c r="J856" s="60"/>
      <c r="K856" s="61"/>
    </row>
    <row r="857" spans="1:11" ht="13.2">
      <c r="A857" s="25"/>
      <c r="B857" s="26"/>
      <c r="C857" s="26"/>
      <c r="D857" s="27" t="s">
        <v>308</v>
      </c>
      <c r="E857" s="26"/>
      <c r="F857" s="28" t="s">
        <v>309</v>
      </c>
      <c r="G857" s="28"/>
      <c r="H857" s="28"/>
      <c r="I857" s="62" t="s">
        <v>307</v>
      </c>
      <c r="J857" s="63">
        <v>0</v>
      </c>
      <c r="K857" s="221" t="s">
        <v>406</v>
      </c>
    </row>
    <row r="858" spans="1:11" ht="13.2">
      <c r="A858" s="29"/>
      <c r="B858" s="30"/>
      <c r="C858" s="30"/>
      <c r="D858" s="31" t="s">
        <v>310</v>
      </c>
      <c r="E858" s="30"/>
      <c r="F858" s="32" t="s">
        <v>309</v>
      </c>
      <c r="G858" s="32"/>
      <c r="H858" s="32"/>
      <c r="I858" s="65" t="s">
        <v>307</v>
      </c>
      <c r="J858" s="66">
        <f>J855-J857</f>
        <v>0</v>
      </c>
      <c r="K858" s="222" t="s">
        <v>406</v>
      </c>
    </row>
    <row r="859" spans="1:11" ht="13.2">
      <c r="A859" s="25"/>
      <c r="B859" s="33"/>
      <c r="C859" s="33"/>
      <c r="D859" s="27" t="s">
        <v>311</v>
      </c>
      <c r="E859" s="33"/>
      <c r="F859" s="28" t="s">
        <v>309</v>
      </c>
      <c r="G859" s="28"/>
      <c r="H859" s="28"/>
      <c r="I859" s="62" t="s">
        <v>307</v>
      </c>
      <c r="J859" s="63">
        <f>J855</f>
        <v>0</v>
      </c>
      <c r="K859" s="64" t="str">
        <f>K858</f>
        <v>und</v>
      </c>
    </row>
    <row r="860" spans="1:11" ht="13.2">
      <c r="A860" s="43"/>
      <c r="B860" s="44"/>
      <c r="C860" s="44"/>
      <c r="D860" s="45" t="s">
        <v>323</v>
      </c>
      <c r="E860" s="46"/>
      <c r="F860" s="47" t="s">
        <v>309</v>
      </c>
      <c r="G860" s="47"/>
      <c r="H860" s="47"/>
      <c r="I860" s="72" t="s">
        <v>307</v>
      </c>
      <c r="J860" s="73">
        <v>0</v>
      </c>
      <c r="K860" s="74" t="str">
        <f>K859</f>
        <v>und</v>
      </c>
    </row>
    <row r="861" spans="1:11" ht="13.2">
      <c r="A861" s="43"/>
      <c r="B861" s="44"/>
      <c r="C861" s="44"/>
      <c r="D861" s="48"/>
      <c r="E861" s="44"/>
      <c r="F861" s="49"/>
      <c r="G861" s="49"/>
      <c r="H861" s="49"/>
      <c r="I861" s="75"/>
      <c r="J861" s="76"/>
      <c r="K861" s="77"/>
    </row>
    <row r="862" spans="1:11">
      <c r="A862" s="218" t="s">
        <v>218</v>
      </c>
      <c r="B862" s="755" t="str">
        <f>'BM 08'!B88</f>
        <v>DISJUNTOR MONOPOLAR TIPO DIN, CORRENTE NOMINAL DE 16A - FORNECIMENTO E INSTALAÇÃO. AF_10/2020</v>
      </c>
      <c r="C862" s="727"/>
      <c r="D862" s="727"/>
      <c r="E862" s="727"/>
      <c r="F862" s="727"/>
      <c r="G862" s="727"/>
      <c r="H862" s="727"/>
      <c r="I862" s="727"/>
      <c r="J862" s="727"/>
      <c r="K862" s="728"/>
    </row>
    <row r="863" spans="1:11" ht="13.2">
      <c r="A863" s="769" t="s">
        <v>479</v>
      </c>
      <c r="B863" s="770"/>
      <c r="C863" s="770"/>
      <c r="D863" s="13"/>
      <c r="E863" s="234"/>
      <c r="F863" s="233"/>
      <c r="G863" s="15"/>
      <c r="H863" s="233" t="s">
        <v>305</v>
      </c>
      <c r="I863" s="54"/>
      <c r="J863" s="55"/>
      <c r="K863" s="56"/>
    </row>
    <row r="864" spans="1:11">
      <c r="A864" s="771"/>
      <c r="B864" s="772"/>
      <c r="C864" s="772"/>
      <c r="D864" s="256" t="s">
        <v>438</v>
      </c>
      <c r="E864" s="248"/>
      <c r="F864" s="257"/>
      <c r="G864" s="257"/>
      <c r="H864" s="257">
        <v>15</v>
      </c>
      <c r="I864" s="258">
        <v>5</v>
      </c>
      <c r="J864" s="259"/>
      <c r="K864" s="260" t="s">
        <v>406</v>
      </c>
    </row>
    <row r="865" spans="1:11">
      <c r="A865" s="22"/>
      <c r="B865" s="23"/>
      <c r="C865" s="23"/>
      <c r="D865" s="23"/>
      <c r="E865" s="23"/>
      <c r="F865" s="23"/>
      <c r="G865" s="23"/>
      <c r="H865" s="24" t="s">
        <v>306</v>
      </c>
      <c r="I865" s="59" t="s">
        <v>307</v>
      </c>
      <c r="J865" s="60">
        <f>SUM(J864:J864)</f>
        <v>0</v>
      </c>
      <c r="K865" s="220" t="s">
        <v>406</v>
      </c>
    </row>
    <row r="866" spans="1:11">
      <c r="A866" s="22"/>
      <c r="B866" s="23"/>
      <c r="C866" s="23"/>
      <c r="D866" s="23"/>
      <c r="E866" s="23"/>
      <c r="F866" s="23"/>
      <c r="G866" s="23"/>
      <c r="H866" s="24"/>
      <c r="I866" s="59"/>
      <c r="J866" s="60"/>
      <c r="K866" s="61"/>
    </row>
    <row r="867" spans="1:11" ht="13.2">
      <c r="A867" s="25"/>
      <c r="B867" s="26"/>
      <c r="C867" s="26"/>
      <c r="D867" s="27" t="s">
        <v>308</v>
      </c>
      <c r="E867" s="26"/>
      <c r="F867" s="28" t="s">
        <v>309</v>
      </c>
      <c r="G867" s="28"/>
      <c r="H867" s="28"/>
      <c r="I867" s="62" t="s">
        <v>307</v>
      </c>
      <c r="J867" s="63">
        <v>0</v>
      </c>
      <c r="K867" s="221" t="s">
        <v>406</v>
      </c>
    </row>
    <row r="868" spans="1:11" ht="13.2">
      <c r="A868" s="29"/>
      <c r="B868" s="30"/>
      <c r="C868" s="30"/>
      <c r="D868" s="31" t="s">
        <v>310</v>
      </c>
      <c r="E868" s="30"/>
      <c r="F868" s="32" t="s">
        <v>309</v>
      </c>
      <c r="G868" s="32"/>
      <c r="H868" s="32"/>
      <c r="I868" s="65" t="s">
        <v>307</v>
      </c>
      <c r="J868" s="66">
        <f>J865-J867</f>
        <v>0</v>
      </c>
      <c r="K868" s="222" t="s">
        <v>406</v>
      </c>
    </row>
    <row r="869" spans="1:11" ht="13.2">
      <c r="A869" s="25"/>
      <c r="B869" s="33"/>
      <c r="C869" s="33"/>
      <c r="D869" s="27" t="s">
        <v>311</v>
      </c>
      <c r="E869" s="33"/>
      <c r="F869" s="28" t="s">
        <v>309</v>
      </c>
      <c r="G869" s="28"/>
      <c r="H869" s="28"/>
      <c r="I869" s="62" t="s">
        <v>307</v>
      </c>
      <c r="J869" s="63">
        <f>J865</f>
        <v>0</v>
      </c>
      <c r="K869" s="64" t="str">
        <f>K868</f>
        <v>und</v>
      </c>
    </row>
    <row r="870" spans="1:11" ht="13.2">
      <c r="A870" s="43"/>
      <c r="B870" s="44"/>
      <c r="C870" s="44"/>
      <c r="D870" s="45" t="s">
        <v>323</v>
      </c>
      <c r="E870" s="46"/>
      <c r="F870" s="47" t="s">
        <v>309</v>
      </c>
      <c r="G870" s="47"/>
      <c r="H870" s="47"/>
      <c r="I870" s="72" t="s">
        <v>307</v>
      </c>
      <c r="J870" s="73">
        <v>0</v>
      </c>
      <c r="K870" s="74" t="str">
        <f>K869</f>
        <v>und</v>
      </c>
    </row>
    <row r="871" spans="1:11" ht="13.2">
      <c r="A871" s="43"/>
      <c r="B871" s="44"/>
      <c r="C871" s="44"/>
      <c r="D871" s="48"/>
      <c r="E871" s="44"/>
      <c r="F871" s="49"/>
      <c r="G871" s="49"/>
      <c r="H871" s="49"/>
      <c r="I871" s="75"/>
      <c r="J871" s="76"/>
      <c r="K871" s="77"/>
    </row>
    <row r="872" spans="1:11">
      <c r="A872" s="218" t="s">
        <v>221</v>
      </c>
      <c r="B872" s="755" t="str">
        <f>'BM 08'!B89</f>
        <v>DISJUNTOR MONOPOLAR TIPO DIN, CORRENTE NOMINAL DE 40A - FORNECIMENTO E INSTALAÇÃO. AF_10/2020</v>
      </c>
      <c r="C872" s="727"/>
      <c r="D872" s="727"/>
      <c r="E872" s="727"/>
      <c r="F872" s="727"/>
      <c r="G872" s="727"/>
      <c r="H872" s="727"/>
      <c r="I872" s="727"/>
      <c r="J872" s="727"/>
      <c r="K872" s="728"/>
    </row>
    <row r="873" spans="1:11" ht="13.2">
      <c r="A873" s="769" t="s">
        <v>479</v>
      </c>
      <c r="B873" s="770"/>
      <c r="C873" s="770"/>
      <c r="D873" s="13"/>
      <c r="E873" s="234"/>
      <c r="F873" s="233"/>
      <c r="G873" s="15"/>
      <c r="H873" s="233" t="s">
        <v>305</v>
      </c>
      <c r="I873" s="54"/>
      <c r="J873" s="55"/>
      <c r="K873" s="56"/>
    </row>
    <row r="874" spans="1:11">
      <c r="A874" s="771"/>
      <c r="B874" s="772"/>
      <c r="C874" s="772"/>
      <c r="D874" s="256" t="s">
        <v>438</v>
      </c>
      <c r="E874" s="248"/>
      <c r="F874" s="257"/>
      <c r="G874" s="257"/>
      <c r="H874" s="257">
        <v>1</v>
      </c>
      <c r="I874" s="258">
        <v>5</v>
      </c>
      <c r="J874" s="259"/>
      <c r="K874" s="260" t="s">
        <v>406</v>
      </c>
    </row>
    <row r="875" spans="1:11">
      <c r="A875" s="22"/>
      <c r="B875" s="23"/>
      <c r="C875" s="23"/>
      <c r="D875" s="23"/>
      <c r="E875" s="23"/>
      <c r="F875" s="23"/>
      <c r="G875" s="23"/>
      <c r="H875" s="24" t="s">
        <v>306</v>
      </c>
      <c r="I875" s="59" t="s">
        <v>307</v>
      </c>
      <c r="J875" s="60">
        <f>SUM(J874:J874)</f>
        <v>0</v>
      </c>
      <c r="K875" s="220" t="s">
        <v>406</v>
      </c>
    </row>
    <row r="876" spans="1:11">
      <c r="A876" s="22"/>
      <c r="B876" s="23"/>
      <c r="C876" s="23"/>
      <c r="D876" s="23"/>
      <c r="E876" s="23"/>
      <c r="F876" s="23"/>
      <c r="G876" s="23"/>
      <c r="H876" s="24"/>
      <c r="I876" s="59"/>
      <c r="J876" s="60"/>
      <c r="K876" s="61"/>
    </row>
    <row r="877" spans="1:11" ht="13.2">
      <c r="A877" s="25"/>
      <c r="B877" s="26"/>
      <c r="C877" s="26"/>
      <c r="D877" s="27" t="s">
        <v>308</v>
      </c>
      <c r="E877" s="26"/>
      <c r="F877" s="28" t="s">
        <v>309</v>
      </c>
      <c r="G877" s="28"/>
      <c r="H877" s="28"/>
      <c r="I877" s="62" t="s">
        <v>307</v>
      </c>
      <c r="J877" s="63">
        <v>0</v>
      </c>
      <c r="K877" s="221" t="s">
        <v>406</v>
      </c>
    </row>
    <row r="878" spans="1:11" ht="13.2">
      <c r="A878" s="29"/>
      <c r="B878" s="30"/>
      <c r="C878" s="30"/>
      <c r="D878" s="31" t="s">
        <v>310</v>
      </c>
      <c r="E878" s="30"/>
      <c r="F878" s="32" t="s">
        <v>309</v>
      </c>
      <c r="G878" s="32"/>
      <c r="H878" s="32"/>
      <c r="I878" s="65" t="s">
        <v>307</v>
      </c>
      <c r="J878" s="66">
        <f>J875-J877</f>
        <v>0</v>
      </c>
      <c r="K878" s="222" t="s">
        <v>406</v>
      </c>
    </row>
    <row r="879" spans="1:11" ht="13.2">
      <c r="A879" s="25"/>
      <c r="B879" s="33"/>
      <c r="C879" s="33"/>
      <c r="D879" s="27" t="s">
        <v>311</v>
      </c>
      <c r="E879" s="33"/>
      <c r="F879" s="28" t="s">
        <v>309</v>
      </c>
      <c r="G879" s="28"/>
      <c r="H879" s="28"/>
      <c r="I879" s="62" t="s">
        <v>307</v>
      </c>
      <c r="J879" s="63">
        <f>J875</f>
        <v>0</v>
      </c>
      <c r="K879" s="64" t="str">
        <f>K878</f>
        <v>und</v>
      </c>
    </row>
    <row r="880" spans="1:11" ht="13.2">
      <c r="A880" s="43"/>
      <c r="B880" s="44"/>
      <c r="C880" s="44"/>
      <c r="D880" s="45" t="s">
        <v>323</v>
      </c>
      <c r="E880" s="46"/>
      <c r="F880" s="47" t="s">
        <v>309</v>
      </c>
      <c r="G880" s="47"/>
      <c r="H880" s="47"/>
      <c r="I880" s="72" t="s">
        <v>307</v>
      </c>
      <c r="J880" s="73">
        <v>0</v>
      </c>
      <c r="K880" s="74" t="str">
        <f>K879</f>
        <v>und</v>
      </c>
    </row>
    <row r="881" spans="1:11" ht="13.2">
      <c r="A881" s="43"/>
      <c r="B881" s="44"/>
      <c r="C881" s="44"/>
      <c r="D881" s="48"/>
      <c r="E881" s="44"/>
      <c r="F881" s="49"/>
      <c r="G881" s="49"/>
      <c r="H881" s="49"/>
      <c r="I881" s="75"/>
      <c r="J881" s="76"/>
      <c r="K881" s="77"/>
    </row>
    <row r="882" spans="1:11">
      <c r="A882" s="218" t="s">
        <v>224</v>
      </c>
      <c r="B882" s="755" t="str">
        <f>'BM 08'!B90</f>
        <v>INTERRUPTOR BIPOLAR (1 MÓDULO), 10A/250V, INCLUINDO SUPORTE E PLACA - FORNECIMENTO E INSTALAÇÃO. AF_09/2017</v>
      </c>
      <c r="C882" s="727"/>
      <c r="D882" s="727"/>
      <c r="E882" s="727"/>
      <c r="F882" s="727"/>
      <c r="G882" s="727"/>
      <c r="H882" s="727"/>
      <c r="I882" s="727"/>
      <c r="J882" s="727"/>
      <c r="K882" s="728"/>
    </row>
    <row r="883" spans="1:11" ht="13.2">
      <c r="A883" s="769" t="s">
        <v>479</v>
      </c>
      <c r="B883" s="770"/>
      <c r="C883" s="770"/>
      <c r="D883" s="13"/>
      <c r="E883" s="234"/>
      <c r="F883" s="233"/>
      <c r="G883" s="15"/>
      <c r="H883" s="233" t="s">
        <v>305</v>
      </c>
      <c r="I883" s="54"/>
      <c r="J883" s="55"/>
      <c r="K883" s="56"/>
    </row>
    <row r="884" spans="1:11">
      <c r="A884" s="771"/>
      <c r="B884" s="772"/>
      <c r="C884" s="772"/>
      <c r="D884" s="256" t="s">
        <v>438</v>
      </c>
      <c r="E884" s="248"/>
      <c r="F884" s="257"/>
      <c r="G884" s="257"/>
      <c r="H884" s="257">
        <v>1</v>
      </c>
      <c r="I884" s="258">
        <v>5</v>
      </c>
      <c r="J884" s="259"/>
      <c r="K884" s="260" t="s">
        <v>406</v>
      </c>
    </row>
    <row r="885" spans="1:11">
      <c r="A885" s="22"/>
      <c r="B885" s="23"/>
      <c r="C885" s="23"/>
      <c r="D885" s="23"/>
      <c r="E885" s="23"/>
      <c r="F885" s="23"/>
      <c r="G885" s="23"/>
      <c r="H885" s="24" t="s">
        <v>306</v>
      </c>
      <c r="I885" s="59" t="s">
        <v>307</v>
      </c>
      <c r="J885" s="60">
        <f>SUM(J884:J884)</f>
        <v>0</v>
      </c>
      <c r="K885" s="220" t="s">
        <v>406</v>
      </c>
    </row>
    <row r="886" spans="1:11">
      <c r="A886" s="22"/>
      <c r="B886" s="23"/>
      <c r="C886" s="23"/>
      <c r="D886" s="23"/>
      <c r="E886" s="23"/>
      <c r="F886" s="23"/>
      <c r="G886" s="23"/>
      <c r="H886" s="24"/>
      <c r="I886" s="59"/>
      <c r="J886" s="60"/>
      <c r="K886" s="61"/>
    </row>
    <row r="887" spans="1:11" ht="13.2">
      <c r="A887" s="25"/>
      <c r="B887" s="26"/>
      <c r="C887" s="26"/>
      <c r="D887" s="27" t="s">
        <v>308</v>
      </c>
      <c r="E887" s="26"/>
      <c r="F887" s="28" t="s">
        <v>309</v>
      </c>
      <c r="G887" s="28"/>
      <c r="H887" s="28"/>
      <c r="I887" s="62" t="s">
        <v>307</v>
      </c>
      <c r="J887" s="63">
        <v>0</v>
      </c>
      <c r="K887" s="221" t="s">
        <v>406</v>
      </c>
    </row>
    <row r="888" spans="1:11" ht="13.2">
      <c r="A888" s="29"/>
      <c r="B888" s="30"/>
      <c r="C888" s="30"/>
      <c r="D888" s="31" t="s">
        <v>310</v>
      </c>
      <c r="E888" s="30"/>
      <c r="F888" s="32" t="s">
        <v>309</v>
      </c>
      <c r="G888" s="32"/>
      <c r="H888" s="32"/>
      <c r="I888" s="65" t="s">
        <v>307</v>
      </c>
      <c r="J888" s="66">
        <f>J885-J887</f>
        <v>0</v>
      </c>
      <c r="K888" s="222" t="s">
        <v>406</v>
      </c>
    </row>
    <row r="889" spans="1:11" ht="13.2">
      <c r="A889" s="25"/>
      <c r="B889" s="33"/>
      <c r="C889" s="33"/>
      <c r="D889" s="27" t="s">
        <v>311</v>
      </c>
      <c r="E889" s="33"/>
      <c r="F889" s="28" t="s">
        <v>309</v>
      </c>
      <c r="G889" s="28"/>
      <c r="H889" s="28"/>
      <c r="I889" s="62" t="s">
        <v>307</v>
      </c>
      <c r="J889" s="63">
        <f>J885</f>
        <v>0</v>
      </c>
      <c r="K889" s="64" t="str">
        <f>K888</f>
        <v>und</v>
      </c>
    </row>
    <row r="890" spans="1:11" ht="13.2">
      <c r="A890" s="43"/>
      <c r="B890" s="44"/>
      <c r="C890" s="44"/>
      <c r="D890" s="45" t="s">
        <v>323</v>
      </c>
      <c r="E890" s="46"/>
      <c r="F890" s="47" t="s">
        <v>309</v>
      </c>
      <c r="G890" s="47"/>
      <c r="H890" s="47"/>
      <c r="I890" s="72" t="s">
        <v>307</v>
      </c>
      <c r="J890" s="73">
        <v>0</v>
      </c>
      <c r="K890" s="74" t="str">
        <f>K889</f>
        <v>und</v>
      </c>
    </row>
    <row r="891" spans="1:11" ht="13.2">
      <c r="A891" s="43"/>
      <c r="B891" s="44"/>
      <c r="C891" s="44"/>
      <c r="D891" s="48"/>
      <c r="E891" s="44"/>
      <c r="F891" s="49"/>
      <c r="G891" s="49"/>
      <c r="H891" s="49"/>
      <c r="I891" s="75"/>
      <c r="J891" s="76"/>
      <c r="K891" s="77"/>
    </row>
    <row r="892" spans="1:11">
      <c r="A892" s="218" t="s">
        <v>227</v>
      </c>
      <c r="B892" s="755" t="str">
        <f>'BM 08'!B91</f>
        <v>ELETRODUTO FLEXÍVEL CORRUGADO REFORÇADO, PVC, DN 32 MM (1"), PARA CIRCUITOS TERMINAIS, INSTALADO EM LAJE - FORNECIMENTO E INSTALAÇÃO. AF_12/2015</v>
      </c>
      <c r="C892" s="727"/>
      <c r="D892" s="727"/>
      <c r="E892" s="727"/>
      <c r="F892" s="727"/>
      <c r="G892" s="727"/>
      <c r="H892" s="727"/>
      <c r="I892" s="727"/>
      <c r="J892" s="727"/>
      <c r="K892" s="728"/>
    </row>
    <row r="893" spans="1:11" ht="13.2">
      <c r="A893" s="763" t="s">
        <v>465</v>
      </c>
      <c r="B893" s="764"/>
      <c r="C893" s="764"/>
      <c r="D893" s="13"/>
      <c r="E893" s="234"/>
      <c r="F893" s="233"/>
      <c r="G893" s="15"/>
      <c r="H893" s="233" t="s">
        <v>305</v>
      </c>
      <c r="I893" s="54"/>
      <c r="J893" s="55"/>
      <c r="K893" s="56"/>
    </row>
    <row r="894" spans="1:11">
      <c r="A894" s="765"/>
      <c r="B894" s="766"/>
      <c r="C894" s="766"/>
      <c r="D894" s="256" t="s">
        <v>438</v>
      </c>
      <c r="E894" s="248"/>
      <c r="F894" s="257"/>
      <c r="G894" s="257"/>
      <c r="H894" s="257">
        <v>114.7</v>
      </c>
      <c r="I894" s="258">
        <v>5</v>
      </c>
      <c r="J894" s="259"/>
      <c r="K894" s="260" t="s">
        <v>313</v>
      </c>
    </row>
    <row r="895" spans="1:11">
      <c r="A895" s="22"/>
      <c r="B895" s="23"/>
      <c r="C895" s="23"/>
      <c r="D895" s="23"/>
      <c r="E895" s="23"/>
      <c r="F895" s="23"/>
      <c r="G895" s="23"/>
      <c r="H895" s="24" t="s">
        <v>306</v>
      </c>
      <c r="I895" s="59" t="s">
        <v>307</v>
      </c>
      <c r="J895" s="60">
        <f>SUM(J894:J894)</f>
        <v>0</v>
      </c>
      <c r="K895" s="220" t="s">
        <v>313</v>
      </c>
    </row>
    <row r="896" spans="1:11">
      <c r="A896" s="22"/>
      <c r="B896" s="23"/>
      <c r="C896" s="23"/>
      <c r="D896" s="23"/>
      <c r="E896" s="23"/>
      <c r="F896" s="23"/>
      <c r="G896" s="23"/>
      <c r="H896" s="24"/>
      <c r="I896" s="59"/>
      <c r="J896" s="60"/>
      <c r="K896" s="61"/>
    </row>
    <row r="897" spans="1:11" ht="13.2">
      <c r="A897" s="25"/>
      <c r="B897" s="26"/>
      <c r="C897" s="26"/>
      <c r="D897" s="27" t="s">
        <v>308</v>
      </c>
      <c r="E897" s="26"/>
      <c r="F897" s="28" t="s">
        <v>309</v>
      </c>
      <c r="G897" s="28"/>
      <c r="H897" s="28"/>
      <c r="I897" s="62" t="s">
        <v>307</v>
      </c>
      <c r="J897" s="63">
        <v>0</v>
      </c>
      <c r="K897" s="221" t="s">
        <v>313</v>
      </c>
    </row>
    <row r="898" spans="1:11" ht="13.2">
      <c r="A898" s="29"/>
      <c r="B898" s="30"/>
      <c r="C898" s="30"/>
      <c r="D898" s="31" t="s">
        <v>310</v>
      </c>
      <c r="E898" s="30"/>
      <c r="F898" s="32" t="s">
        <v>309</v>
      </c>
      <c r="G898" s="32"/>
      <c r="H898" s="32"/>
      <c r="I898" s="65" t="s">
        <v>307</v>
      </c>
      <c r="J898" s="66">
        <f>J895-J897</f>
        <v>0</v>
      </c>
      <c r="K898" s="222" t="s">
        <v>313</v>
      </c>
    </row>
    <row r="899" spans="1:11" ht="13.2">
      <c r="A899" s="25"/>
      <c r="B899" s="33"/>
      <c r="C899" s="33"/>
      <c r="D899" s="27" t="s">
        <v>311</v>
      </c>
      <c r="E899" s="33"/>
      <c r="F899" s="28" t="s">
        <v>309</v>
      </c>
      <c r="G899" s="28"/>
      <c r="H899" s="28"/>
      <c r="I899" s="62" t="s">
        <v>307</v>
      </c>
      <c r="J899" s="63">
        <f>J895</f>
        <v>0</v>
      </c>
      <c r="K899" s="64" t="s">
        <v>313</v>
      </c>
    </row>
    <row r="900" spans="1:11" ht="13.2">
      <c r="A900" s="43"/>
      <c r="B900" s="44"/>
      <c r="C900" s="44"/>
      <c r="D900" s="45" t="s">
        <v>323</v>
      </c>
      <c r="E900" s="46"/>
      <c r="F900" s="47" t="s">
        <v>309</v>
      </c>
      <c r="G900" s="47"/>
      <c r="H900" s="47"/>
      <c r="I900" s="72" t="s">
        <v>307</v>
      </c>
      <c r="J900" s="73">
        <v>0</v>
      </c>
      <c r="K900" s="74" t="str">
        <f>K899</f>
        <v>m</v>
      </c>
    </row>
    <row r="901" spans="1:11" ht="13.2">
      <c r="A901" s="43"/>
      <c r="B901" s="44"/>
      <c r="C901" s="44"/>
      <c r="D901" s="48"/>
      <c r="E901" s="44"/>
      <c r="F901" s="49"/>
      <c r="G901" s="49"/>
      <c r="H901" s="49"/>
      <c r="I901" s="75"/>
      <c r="J901" s="76"/>
      <c r="K901" s="77"/>
    </row>
    <row r="902" spans="1:11">
      <c r="A902" s="218" t="s">
        <v>230</v>
      </c>
      <c r="B902" s="755" t="str">
        <f>'BM 07'!B91</f>
        <v>ELETRODUTO FLEXÍVEL CORRUGADO REFORÇADO, PVC, DN 25 MM (3/4"), PARA CIRCUITOS TERMINAIS, INSTALADO EM LAJE - FORNECIMENTO E INSTALAÇÃO. AF_12/2015</v>
      </c>
      <c r="C902" s="727"/>
      <c r="D902" s="727"/>
      <c r="E902" s="727"/>
      <c r="F902" s="727"/>
      <c r="G902" s="727"/>
      <c r="H902" s="727"/>
      <c r="I902" s="727"/>
      <c r="J902" s="727"/>
      <c r="K902" s="728"/>
    </row>
    <row r="903" spans="1:11" ht="13.2">
      <c r="A903" s="763" t="s">
        <v>465</v>
      </c>
      <c r="B903" s="764"/>
      <c r="C903" s="764"/>
      <c r="D903" s="13"/>
      <c r="E903" s="234"/>
      <c r="F903" s="233"/>
      <c r="G903" s="15"/>
      <c r="H903" s="233" t="s">
        <v>305</v>
      </c>
      <c r="I903" s="54"/>
      <c r="J903" s="55"/>
      <c r="K903" s="56"/>
    </row>
    <row r="904" spans="1:11">
      <c r="A904" s="765"/>
      <c r="B904" s="766"/>
      <c r="C904" s="766"/>
      <c r="D904" s="256" t="s">
        <v>438</v>
      </c>
      <c r="E904" s="248"/>
      <c r="F904" s="257"/>
      <c r="G904" s="257"/>
      <c r="H904" s="257">
        <v>261.7</v>
      </c>
      <c r="I904" s="258">
        <v>5</v>
      </c>
      <c r="J904" s="259"/>
      <c r="K904" s="260" t="s">
        <v>313</v>
      </c>
    </row>
    <row r="905" spans="1:11">
      <c r="A905" s="22"/>
      <c r="B905" s="23"/>
      <c r="C905" s="23"/>
      <c r="D905" s="23"/>
      <c r="E905" s="23"/>
      <c r="F905" s="23"/>
      <c r="G905" s="23"/>
      <c r="H905" s="24" t="s">
        <v>306</v>
      </c>
      <c r="I905" s="59" t="s">
        <v>307</v>
      </c>
      <c r="J905" s="60">
        <f>SUM(J904:J904)</f>
        <v>0</v>
      </c>
      <c r="K905" s="220" t="s">
        <v>313</v>
      </c>
    </row>
    <row r="906" spans="1:11">
      <c r="A906" s="22"/>
      <c r="B906" s="23"/>
      <c r="C906" s="23"/>
      <c r="D906" s="23"/>
      <c r="E906" s="23"/>
      <c r="F906" s="23"/>
      <c r="G906" s="23"/>
      <c r="H906" s="24"/>
      <c r="I906" s="59"/>
      <c r="J906" s="60"/>
      <c r="K906" s="61"/>
    </row>
    <row r="907" spans="1:11" ht="13.2">
      <c r="A907" s="25"/>
      <c r="B907" s="26"/>
      <c r="C907" s="26"/>
      <c r="D907" s="27" t="s">
        <v>308</v>
      </c>
      <c r="E907" s="26"/>
      <c r="F907" s="28" t="s">
        <v>309</v>
      </c>
      <c r="G907" s="28"/>
      <c r="H907" s="28"/>
      <c r="I907" s="62" t="s">
        <v>307</v>
      </c>
      <c r="J907" s="63">
        <v>0</v>
      </c>
      <c r="K907" s="221" t="s">
        <v>313</v>
      </c>
    </row>
    <row r="908" spans="1:11" ht="13.2">
      <c r="A908" s="29"/>
      <c r="B908" s="30"/>
      <c r="C908" s="30"/>
      <c r="D908" s="31" t="s">
        <v>310</v>
      </c>
      <c r="E908" s="30"/>
      <c r="F908" s="32" t="s">
        <v>309</v>
      </c>
      <c r="G908" s="32"/>
      <c r="H908" s="32"/>
      <c r="I908" s="65" t="s">
        <v>307</v>
      </c>
      <c r="J908" s="66">
        <f>J905-J907</f>
        <v>0</v>
      </c>
      <c r="K908" s="222" t="s">
        <v>313</v>
      </c>
    </row>
    <row r="909" spans="1:11" ht="13.2">
      <c r="A909" s="25"/>
      <c r="B909" s="33"/>
      <c r="C909" s="33"/>
      <c r="D909" s="27" t="s">
        <v>311</v>
      </c>
      <c r="E909" s="33"/>
      <c r="F909" s="28" t="s">
        <v>309</v>
      </c>
      <c r="G909" s="28"/>
      <c r="H909" s="28"/>
      <c r="I909" s="62" t="s">
        <v>307</v>
      </c>
      <c r="J909" s="63">
        <f>J905</f>
        <v>0</v>
      </c>
      <c r="K909" s="64" t="str">
        <f>K908</f>
        <v>m</v>
      </c>
    </row>
    <row r="910" spans="1:11" ht="13.2">
      <c r="A910" s="43"/>
      <c r="B910" s="44"/>
      <c r="C910" s="44"/>
      <c r="D910" s="45" t="s">
        <v>323</v>
      </c>
      <c r="E910" s="46"/>
      <c r="F910" s="47" t="s">
        <v>309</v>
      </c>
      <c r="G910" s="47"/>
      <c r="H910" s="47"/>
      <c r="I910" s="72" t="s">
        <v>307</v>
      </c>
      <c r="J910" s="73">
        <v>0</v>
      </c>
      <c r="K910" s="74" t="str">
        <f>K909</f>
        <v>m</v>
      </c>
    </row>
    <row r="911" spans="1:11" ht="13.2">
      <c r="A911" s="43"/>
      <c r="B911" s="44"/>
      <c r="C911" s="44"/>
      <c r="D911" s="48"/>
      <c r="E911" s="44"/>
      <c r="F911" s="49"/>
      <c r="G911" s="49"/>
      <c r="H911" s="49"/>
      <c r="I911" s="75"/>
      <c r="J911" s="76"/>
      <c r="K911" s="77"/>
    </row>
    <row r="912" spans="1:11">
      <c r="A912" s="218" t="s">
        <v>233</v>
      </c>
      <c r="B912" s="755" t="str">
        <f>'BM 07'!B92</f>
        <v>ELETRODUTO RÍGIDO ROSCÁVEL, PVC, DN 40 MM (1 1/4"), PARA CIRCUITOS TERMINAIS, INSTALADO EM FORRO - FORNECIMENTO E INSTALAÇÃO. AF_12/2015</v>
      </c>
      <c r="C912" s="727"/>
      <c r="D912" s="727"/>
      <c r="E912" s="727"/>
      <c r="F912" s="727"/>
      <c r="G912" s="727"/>
      <c r="H912" s="727"/>
      <c r="I912" s="727"/>
      <c r="J912" s="727"/>
      <c r="K912" s="728"/>
    </row>
    <row r="913" spans="1:11" ht="13.2">
      <c r="A913" s="763" t="s">
        <v>464</v>
      </c>
      <c r="B913" s="764"/>
      <c r="C913" s="764"/>
      <c r="D913" s="13"/>
      <c r="E913" s="234" t="s">
        <v>314</v>
      </c>
      <c r="F913" s="233"/>
      <c r="G913" s="15"/>
      <c r="H913" s="233"/>
      <c r="I913" s="54"/>
      <c r="J913" s="55"/>
      <c r="K913" s="56"/>
    </row>
    <row r="914" spans="1:11">
      <c r="A914" s="765"/>
      <c r="B914" s="766"/>
      <c r="C914" s="766"/>
      <c r="D914" s="256" t="s">
        <v>438</v>
      </c>
      <c r="E914" s="248">
        <v>62.6</v>
      </c>
      <c r="F914" s="257"/>
      <c r="G914" s="257"/>
      <c r="H914" s="257"/>
      <c r="I914" s="258">
        <v>5</v>
      </c>
      <c r="J914" s="259"/>
      <c r="K914" s="260" t="s">
        <v>313</v>
      </c>
    </row>
    <row r="915" spans="1:11">
      <c r="A915" s="22"/>
      <c r="B915" s="23"/>
      <c r="C915" s="23"/>
      <c r="D915" s="23"/>
      <c r="E915" s="23"/>
      <c r="F915" s="23"/>
      <c r="G915" s="23"/>
      <c r="H915" s="24" t="s">
        <v>306</v>
      </c>
      <c r="I915" s="59" t="s">
        <v>307</v>
      </c>
      <c r="J915" s="60">
        <f>SUM(J914:J914)</f>
        <v>0</v>
      </c>
      <c r="K915" s="220" t="s">
        <v>313</v>
      </c>
    </row>
    <row r="916" spans="1:11">
      <c r="A916" s="22"/>
      <c r="B916" s="23"/>
      <c r="C916" s="23"/>
      <c r="D916" s="23"/>
      <c r="E916" s="23"/>
      <c r="F916" s="23"/>
      <c r="G916" s="23"/>
      <c r="H916" s="24"/>
      <c r="I916" s="59"/>
      <c r="J916" s="60"/>
      <c r="K916" s="61"/>
    </row>
    <row r="917" spans="1:11" ht="13.2">
      <c r="A917" s="25"/>
      <c r="B917" s="26"/>
      <c r="C917" s="26"/>
      <c r="D917" s="27" t="s">
        <v>308</v>
      </c>
      <c r="E917" s="26"/>
      <c r="F917" s="28" t="s">
        <v>309</v>
      </c>
      <c r="G917" s="28"/>
      <c r="H917" s="28"/>
      <c r="I917" s="62" t="s">
        <v>307</v>
      </c>
      <c r="J917" s="63">
        <v>0</v>
      </c>
      <c r="K917" s="221" t="s">
        <v>313</v>
      </c>
    </row>
    <row r="918" spans="1:11" ht="13.2">
      <c r="A918" s="29"/>
      <c r="B918" s="30"/>
      <c r="C918" s="30"/>
      <c r="D918" s="31" t="s">
        <v>310</v>
      </c>
      <c r="E918" s="30"/>
      <c r="F918" s="32" t="s">
        <v>309</v>
      </c>
      <c r="G918" s="32"/>
      <c r="H918" s="32"/>
      <c r="I918" s="65" t="s">
        <v>307</v>
      </c>
      <c r="J918" s="66">
        <f>J915-J917</f>
        <v>0</v>
      </c>
      <c r="K918" s="222" t="s">
        <v>313</v>
      </c>
    </row>
    <row r="919" spans="1:11" ht="13.2">
      <c r="A919" s="25"/>
      <c r="B919" s="33"/>
      <c r="C919" s="33"/>
      <c r="D919" s="27" t="s">
        <v>311</v>
      </c>
      <c r="E919" s="33"/>
      <c r="F919" s="28" t="s">
        <v>309</v>
      </c>
      <c r="G919" s="28"/>
      <c r="H919" s="28"/>
      <c r="I919" s="62" t="s">
        <v>307</v>
      </c>
      <c r="J919" s="63">
        <f>J915</f>
        <v>0</v>
      </c>
      <c r="K919" s="64" t="str">
        <f>K918</f>
        <v>m</v>
      </c>
    </row>
    <row r="920" spans="1:11" ht="13.2">
      <c r="A920" s="43"/>
      <c r="B920" s="44"/>
      <c r="C920" s="44"/>
      <c r="D920" s="45" t="s">
        <v>323</v>
      </c>
      <c r="E920" s="46"/>
      <c r="F920" s="47" t="s">
        <v>309</v>
      </c>
      <c r="G920" s="47"/>
      <c r="H920" s="47"/>
      <c r="I920" s="72" t="s">
        <v>307</v>
      </c>
      <c r="J920" s="73">
        <v>0</v>
      </c>
      <c r="K920" s="74" t="str">
        <f>K919</f>
        <v>m</v>
      </c>
    </row>
    <row r="921" spans="1:11" ht="13.2">
      <c r="A921" s="43"/>
      <c r="B921" s="44"/>
      <c r="C921" s="44"/>
      <c r="D921" s="48"/>
      <c r="E921" s="44"/>
      <c r="F921" s="49"/>
      <c r="G921" s="49"/>
      <c r="H921" s="49"/>
      <c r="I921" s="75"/>
      <c r="J921" s="76"/>
      <c r="K921" s="77"/>
    </row>
    <row r="922" spans="1:11">
      <c r="A922" s="218" t="s">
        <v>242</v>
      </c>
      <c r="B922" s="755" t="str">
        <f>'BM 07'!B95</f>
        <v>QUADRO DE DISTRIBUIÇÃO DE ENERGIA EM CHAPA DE AÇO GALVANIZADO, DE EMBUTIR, COM BARRAMENTO TRIFÁSICO, PARA 24 DISJUNTORES DIN 100A - FORNECIMENTO E INSTALAÇÃO. AF_10/2020</v>
      </c>
      <c r="C922" s="727"/>
      <c r="D922" s="727"/>
      <c r="E922" s="727"/>
      <c r="F922" s="727"/>
      <c r="G922" s="727"/>
      <c r="H922" s="727"/>
      <c r="I922" s="727"/>
      <c r="J922" s="727"/>
      <c r="K922" s="728"/>
    </row>
    <row r="923" spans="1:11" ht="13.2">
      <c r="A923" s="763" t="s">
        <v>463</v>
      </c>
      <c r="B923" s="764"/>
      <c r="C923" s="764"/>
      <c r="D923" s="13"/>
      <c r="E923" s="234"/>
      <c r="F923" s="233"/>
      <c r="G923" s="15"/>
      <c r="H923" s="233" t="s">
        <v>305</v>
      </c>
      <c r="I923" s="54"/>
      <c r="J923" s="55"/>
      <c r="K923" s="56"/>
    </row>
    <row r="924" spans="1:11">
      <c r="A924" s="765"/>
      <c r="B924" s="766"/>
      <c r="C924" s="766"/>
      <c r="D924" s="256" t="s">
        <v>438</v>
      </c>
      <c r="E924" s="248"/>
      <c r="F924" s="257"/>
      <c r="G924" s="257"/>
      <c r="H924" s="257">
        <v>1</v>
      </c>
      <c r="I924" s="258">
        <v>5</v>
      </c>
      <c r="J924" s="259"/>
      <c r="K924" s="260" t="s">
        <v>406</v>
      </c>
    </row>
    <row r="925" spans="1:11">
      <c r="A925" s="22"/>
      <c r="B925" s="23"/>
      <c r="C925" s="23"/>
      <c r="D925" s="23"/>
      <c r="E925" s="23"/>
      <c r="F925" s="23"/>
      <c r="G925" s="23"/>
      <c r="H925" s="24" t="s">
        <v>306</v>
      </c>
      <c r="I925" s="59" t="s">
        <v>307</v>
      </c>
      <c r="J925" s="60">
        <f>SUM(J924:J924)</f>
        <v>0</v>
      </c>
      <c r="K925" s="220" t="s">
        <v>406</v>
      </c>
    </row>
    <row r="926" spans="1:11">
      <c r="A926" s="22"/>
      <c r="B926" s="23"/>
      <c r="C926" s="23"/>
      <c r="D926" s="23"/>
      <c r="E926" s="23"/>
      <c r="F926" s="23"/>
      <c r="G926" s="23"/>
      <c r="H926" s="24"/>
      <c r="I926" s="59"/>
      <c r="J926" s="60"/>
      <c r="K926" s="61"/>
    </row>
    <row r="927" spans="1:11" ht="13.2">
      <c r="A927" s="25"/>
      <c r="B927" s="26"/>
      <c r="C927" s="26"/>
      <c r="D927" s="27" t="s">
        <v>308</v>
      </c>
      <c r="E927" s="26"/>
      <c r="F927" s="28" t="s">
        <v>309</v>
      </c>
      <c r="G927" s="28"/>
      <c r="H927" s="28"/>
      <c r="I927" s="62" t="s">
        <v>307</v>
      </c>
      <c r="J927" s="63">
        <v>0</v>
      </c>
      <c r="K927" s="221" t="s">
        <v>406</v>
      </c>
    </row>
    <row r="928" spans="1:11" ht="13.2">
      <c r="A928" s="29"/>
      <c r="B928" s="30"/>
      <c r="C928" s="30"/>
      <c r="D928" s="31" t="s">
        <v>310</v>
      </c>
      <c r="E928" s="30"/>
      <c r="F928" s="32" t="s">
        <v>309</v>
      </c>
      <c r="G928" s="32"/>
      <c r="H928" s="32"/>
      <c r="I928" s="65" t="s">
        <v>307</v>
      </c>
      <c r="J928" s="66">
        <f>J925-J927</f>
        <v>0</v>
      </c>
      <c r="K928" s="222" t="s">
        <v>406</v>
      </c>
    </row>
    <row r="929" spans="1:11" ht="13.2">
      <c r="A929" s="25"/>
      <c r="B929" s="33"/>
      <c r="C929" s="33"/>
      <c r="D929" s="27" t="s">
        <v>311</v>
      </c>
      <c r="E929" s="33"/>
      <c r="F929" s="28" t="s">
        <v>309</v>
      </c>
      <c r="G929" s="28"/>
      <c r="H929" s="28"/>
      <c r="I929" s="62" t="s">
        <v>307</v>
      </c>
      <c r="J929" s="63">
        <f>J925</f>
        <v>0</v>
      </c>
      <c r="K929" s="64" t="str">
        <f>K928</f>
        <v>und</v>
      </c>
    </row>
    <row r="930" spans="1:11" ht="13.2">
      <c r="A930" s="43"/>
      <c r="B930" s="44"/>
      <c r="C930" s="44"/>
      <c r="D930" s="45" t="s">
        <v>323</v>
      </c>
      <c r="E930" s="46"/>
      <c r="F930" s="47" t="s">
        <v>309</v>
      </c>
      <c r="G930" s="47"/>
      <c r="H930" s="47"/>
      <c r="I930" s="72" t="s">
        <v>307</v>
      </c>
      <c r="J930" s="73">
        <v>0</v>
      </c>
      <c r="K930" s="74" t="str">
        <f>K929</f>
        <v>und</v>
      </c>
    </row>
    <row r="931" spans="1:11" ht="13.2">
      <c r="A931" s="43"/>
      <c r="B931" s="44"/>
      <c r="C931" s="44"/>
      <c r="D931" s="48"/>
      <c r="E931" s="44"/>
      <c r="F931" s="49"/>
      <c r="G931" s="49"/>
      <c r="H931" s="49"/>
      <c r="I931" s="75"/>
      <c r="J931" s="76"/>
      <c r="K931" s="77"/>
    </row>
    <row r="932" spans="1:11">
      <c r="A932" s="10" t="s">
        <v>245</v>
      </c>
      <c r="B932" s="729" t="str">
        <f>'BM 05'!B95:G95</f>
        <v>INSTALAÇÕES HIDRÁULICAS</v>
      </c>
      <c r="C932" s="729"/>
      <c r="D932" s="729"/>
      <c r="E932" s="729"/>
      <c r="F932" s="729"/>
      <c r="G932" s="729"/>
      <c r="H932" s="729"/>
      <c r="I932" s="51"/>
      <c r="J932" s="52"/>
      <c r="K932" s="53"/>
    </row>
    <row r="933" spans="1:11">
      <c r="A933" s="50" t="s">
        <v>247</v>
      </c>
      <c r="B933" s="727" t="str">
        <f>'BM 05'!B96</f>
        <v>REGISTRO DE GAVETA BRUTO, LATÃO, ROSCÁVEL, 1", COM ACABAMENTO E CANOPLA CROMADOS - FORNECIMENTO E INSTALAÇÃO. AF_08/2021</v>
      </c>
      <c r="C933" s="727"/>
      <c r="D933" s="727"/>
      <c r="E933" s="727"/>
      <c r="F933" s="727"/>
      <c r="G933" s="727"/>
      <c r="H933" s="727"/>
      <c r="I933" s="727"/>
      <c r="J933" s="727"/>
      <c r="K933" s="728"/>
    </row>
    <row r="934" spans="1:11" ht="13.2">
      <c r="A934" s="763" t="s">
        <v>482</v>
      </c>
      <c r="B934" s="764"/>
      <c r="C934" s="764"/>
      <c r="D934" s="13"/>
      <c r="E934" s="14"/>
      <c r="F934" s="15"/>
      <c r="G934" s="15"/>
      <c r="H934" s="15" t="s">
        <v>305</v>
      </c>
      <c r="I934" s="54"/>
      <c r="J934" s="55"/>
      <c r="K934" s="56"/>
    </row>
    <row r="935" spans="1:11">
      <c r="A935" s="765"/>
      <c r="B935" s="766"/>
      <c r="C935" s="766"/>
      <c r="D935" s="199" t="s">
        <v>405</v>
      </c>
      <c r="E935" s="215"/>
      <c r="F935" s="193"/>
      <c r="G935" s="193"/>
      <c r="H935" s="193">
        <v>5</v>
      </c>
      <c r="I935" s="194">
        <v>5</v>
      </c>
      <c r="J935" s="195">
        <f>H935</f>
        <v>5</v>
      </c>
      <c r="K935" s="196" t="s">
        <v>406</v>
      </c>
    </row>
    <row r="936" spans="1:11">
      <c r="A936" s="22"/>
      <c r="B936" s="23"/>
      <c r="C936" s="23"/>
      <c r="D936" s="23"/>
      <c r="E936" s="23"/>
      <c r="F936" s="23"/>
      <c r="G936" s="23"/>
      <c r="H936" s="24" t="s">
        <v>306</v>
      </c>
      <c r="I936" s="59" t="s">
        <v>307</v>
      </c>
      <c r="J936" s="60">
        <f>SUM(J935:J935)</f>
        <v>5</v>
      </c>
      <c r="K936" s="61" t="s">
        <v>406</v>
      </c>
    </row>
    <row r="937" spans="1:11">
      <c r="A937" s="22"/>
      <c r="B937" s="23"/>
      <c r="C937" s="23"/>
      <c r="D937" s="23"/>
      <c r="E937" s="23"/>
      <c r="F937" s="23"/>
      <c r="G937" s="23"/>
      <c r="H937" s="24"/>
      <c r="I937" s="59"/>
      <c r="J937" s="60"/>
      <c r="K937" s="61"/>
    </row>
    <row r="938" spans="1:11" ht="13.2">
      <c r="A938" s="25"/>
      <c r="B938" s="26"/>
      <c r="C938" s="26"/>
      <c r="D938" s="27" t="s">
        <v>308</v>
      </c>
      <c r="E938" s="26"/>
      <c r="F938" s="28" t="s">
        <v>309</v>
      </c>
      <c r="G938" s="28"/>
      <c r="H938" s="28"/>
      <c r="I938" s="62" t="s">
        <v>307</v>
      </c>
      <c r="J938" s="63">
        <v>0</v>
      </c>
      <c r="K938" s="64" t="s">
        <v>406</v>
      </c>
    </row>
    <row r="939" spans="1:11" ht="13.2">
      <c r="A939" s="29"/>
      <c r="B939" s="30"/>
      <c r="C939" s="30"/>
      <c r="D939" s="31" t="s">
        <v>310</v>
      </c>
      <c r="E939" s="30"/>
      <c r="F939" s="32" t="s">
        <v>309</v>
      </c>
      <c r="G939" s="32"/>
      <c r="H939" s="32"/>
      <c r="I939" s="65" t="s">
        <v>307</v>
      </c>
      <c r="J939" s="66">
        <f>J936</f>
        <v>5</v>
      </c>
      <c r="K939" s="67" t="str">
        <f>K938</f>
        <v>und</v>
      </c>
    </row>
    <row r="940" spans="1:11" ht="13.2">
      <c r="A940" s="25"/>
      <c r="B940" s="33"/>
      <c r="C940" s="33"/>
      <c r="D940" s="27" t="s">
        <v>311</v>
      </c>
      <c r="E940" s="33"/>
      <c r="F940" s="28" t="s">
        <v>309</v>
      </c>
      <c r="G940" s="28"/>
      <c r="H940" s="28"/>
      <c r="I940" s="62" t="s">
        <v>307</v>
      </c>
      <c r="J940" s="63">
        <f>J936</f>
        <v>5</v>
      </c>
      <c r="K940" s="64" t="str">
        <f>K939</f>
        <v>und</v>
      </c>
    </row>
    <row r="941" spans="1:11" ht="13.2">
      <c r="A941" s="43"/>
      <c r="B941" s="44"/>
      <c r="C941" s="44"/>
      <c r="D941" s="45" t="s">
        <v>323</v>
      </c>
      <c r="E941" s="46"/>
      <c r="F941" s="47" t="s">
        <v>309</v>
      </c>
      <c r="G941" s="47"/>
      <c r="H941" s="47"/>
      <c r="I941" s="72" t="s">
        <v>307</v>
      </c>
      <c r="J941" s="73">
        <v>0</v>
      </c>
      <c r="K941" s="74" t="str">
        <f>K940</f>
        <v>und</v>
      </c>
    </row>
    <row r="942" spans="1:11" ht="13.2">
      <c r="A942" s="43"/>
      <c r="B942" s="44"/>
      <c r="C942" s="44"/>
      <c r="D942" s="48"/>
      <c r="E942" s="44"/>
      <c r="F942" s="49"/>
      <c r="G942" s="49"/>
      <c r="H942" s="49"/>
      <c r="I942" s="75"/>
      <c r="J942" s="76"/>
      <c r="K942" s="77"/>
    </row>
    <row r="943" spans="1:11">
      <c r="A943" s="50" t="s">
        <v>250</v>
      </c>
      <c r="B943" s="727" t="str">
        <f>'BM 05'!B97</f>
        <v>REGISTRO DE GAVETA BRUTO, LATÃO, ROSCÁVEL, 1/2", COM ACABAMENTO E CANOPLA CROMADOS - FORNECIMENTO E INSTALAÇÃO. AF_08/2021</v>
      </c>
      <c r="C943" s="727"/>
      <c r="D943" s="727"/>
      <c r="E943" s="727"/>
      <c r="F943" s="727"/>
      <c r="G943" s="727"/>
      <c r="H943" s="727"/>
      <c r="I943" s="727"/>
      <c r="J943" s="727"/>
      <c r="K943" s="728"/>
    </row>
    <row r="944" spans="1:11" ht="13.2">
      <c r="A944" s="763" t="s">
        <v>482</v>
      </c>
      <c r="B944" s="764"/>
      <c r="C944" s="764"/>
      <c r="D944" s="13"/>
      <c r="E944" s="14"/>
      <c r="F944" s="15"/>
      <c r="G944" s="15"/>
      <c r="H944" s="15" t="s">
        <v>305</v>
      </c>
      <c r="I944" s="54"/>
      <c r="J944" s="55"/>
      <c r="K944" s="56"/>
    </row>
    <row r="945" spans="1:11">
      <c r="A945" s="765"/>
      <c r="B945" s="766"/>
      <c r="C945" s="766"/>
      <c r="D945" s="199" t="s">
        <v>405</v>
      </c>
      <c r="E945" s="215"/>
      <c r="F945" s="193"/>
      <c r="G945" s="193"/>
      <c r="H945" s="193">
        <v>3</v>
      </c>
      <c r="I945" s="194">
        <v>5</v>
      </c>
      <c r="J945" s="195">
        <f>H945</f>
        <v>3</v>
      </c>
      <c r="K945" s="196" t="s">
        <v>406</v>
      </c>
    </row>
    <row r="946" spans="1:11">
      <c r="A946" s="22"/>
      <c r="B946" s="23"/>
      <c r="C946" s="23"/>
      <c r="D946" s="23"/>
      <c r="E946" s="23"/>
      <c r="F946" s="23"/>
      <c r="G946" s="23"/>
      <c r="H946" s="24" t="s">
        <v>306</v>
      </c>
      <c r="I946" s="59" t="s">
        <v>307</v>
      </c>
      <c r="J946" s="60">
        <f>SUM(J945:J945)</f>
        <v>3</v>
      </c>
      <c r="K946" s="61" t="s">
        <v>406</v>
      </c>
    </row>
    <row r="947" spans="1:11">
      <c r="A947" s="22"/>
      <c r="B947" s="23"/>
      <c r="C947" s="23"/>
      <c r="D947" s="23"/>
      <c r="E947" s="23"/>
      <c r="F947" s="23"/>
      <c r="G947" s="23"/>
      <c r="H947" s="24"/>
      <c r="I947" s="59"/>
      <c r="J947" s="60"/>
      <c r="K947" s="61"/>
    </row>
    <row r="948" spans="1:11" ht="13.2">
      <c r="A948" s="25"/>
      <c r="B948" s="26"/>
      <c r="C948" s="26"/>
      <c r="D948" s="27" t="s">
        <v>308</v>
      </c>
      <c r="E948" s="26"/>
      <c r="F948" s="28" t="s">
        <v>309</v>
      </c>
      <c r="G948" s="28"/>
      <c r="H948" s="28"/>
      <c r="I948" s="62" t="s">
        <v>307</v>
      </c>
      <c r="J948" s="63">
        <v>0</v>
      </c>
      <c r="K948" s="64" t="s">
        <v>406</v>
      </c>
    </row>
    <row r="949" spans="1:11" ht="13.2">
      <c r="A949" s="29"/>
      <c r="B949" s="30"/>
      <c r="C949" s="30"/>
      <c r="D949" s="31" t="s">
        <v>310</v>
      </c>
      <c r="E949" s="30"/>
      <c r="F949" s="32" t="s">
        <v>309</v>
      </c>
      <c r="G949" s="32"/>
      <c r="H949" s="32"/>
      <c r="I949" s="65" t="s">
        <v>307</v>
      </c>
      <c r="J949" s="66">
        <f>J946</f>
        <v>3</v>
      </c>
      <c r="K949" s="67" t="str">
        <f>K948</f>
        <v>und</v>
      </c>
    </row>
    <row r="950" spans="1:11" ht="13.2">
      <c r="A950" s="25"/>
      <c r="B950" s="33"/>
      <c r="C950" s="33"/>
      <c r="D950" s="27" t="s">
        <v>311</v>
      </c>
      <c r="E950" s="33"/>
      <c r="F950" s="28" t="s">
        <v>309</v>
      </c>
      <c r="G950" s="28"/>
      <c r="H950" s="28"/>
      <c r="I950" s="62" t="s">
        <v>307</v>
      </c>
      <c r="J950" s="63">
        <f>J946</f>
        <v>3</v>
      </c>
      <c r="K950" s="64" t="str">
        <f>K949</f>
        <v>und</v>
      </c>
    </row>
    <row r="951" spans="1:11" ht="13.2">
      <c r="A951" s="43"/>
      <c r="B951" s="44"/>
      <c r="C951" s="44"/>
      <c r="D951" s="45" t="s">
        <v>323</v>
      </c>
      <c r="E951" s="46"/>
      <c r="F951" s="47" t="s">
        <v>309</v>
      </c>
      <c r="G951" s="47"/>
      <c r="H951" s="47"/>
      <c r="I951" s="72" t="s">
        <v>307</v>
      </c>
      <c r="J951" s="73">
        <v>0</v>
      </c>
      <c r="K951" s="74" t="str">
        <f>K950</f>
        <v>und</v>
      </c>
    </row>
    <row r="952" spans="1:11" ht="13.2">
      <c r="A952" s="43"/>
      <c r="B952" s="44"/>
      <c r="C952" s="44"/>
      <c r="D952" s="48"/>
      <c r="E952" s="44"/>
      <c r="F952" s="49"/>
      <c r="G952" s="49"/>
      <c r="H952" s="49"/>
      <c r="I952" s="75"/>
      <c r="J952" s="76"/>
      <c r="K952" s="77"/>
    </row>
    <row r="953" spans="1:11">
      <c r="A953" s="50" t="s">
        <v>432</v>
      </c>
      <c r="B953" s="727" t="str">
        <f>'BM 08'!B104</f>
        <v>CAIXA D´ÁGUA EM POLIETILENO, 2000 LITROS - FORNECIMENTO E INSTALAÇÃO. AF_06/2021</v>
      </c>
      <c r="C953" s="727"/>
      <c r="D953" s="727"/>
      <c r="E953" s="727"/>
      <c r="F953" s="727"/>
      <c r="G953" s="727"/>
      <c r="H953" s="727"/>
      <c r="I953" s="727"/>
      <c r="J953" s="727"/>
      <c r="K953" s="728"/>
    </row>
    <row r="954" spans="1:11" ht="13.2">
      <c r="A954" s="763" t="s">
        <v>483</v>
      </c>
      <c r="B954" s="764"/>
      <c r="C954" s="764"/>
      <c r="D954" s="13"/>
      <c r="E954" s="14"/>
      <c r="F954" s="15"/>
      <c r="G954" s="15"/>
      <c r="H954" s="15" t="s">
        <v>305</v>
      </c>
      <c r="I954" s="54"/>
      <c r="J954" s="55"/>
      <c r="K954" s="56"/>
    </row>
    <row r="955" spans="1:11">
      <c r="A955" s="765"/>
      <c r="B955" s="766"/>
      <c r="C955" s="766"/>
      <c r="D955" s="256" t="s">
        <v>405</v>
      </c>
      <c r="E955" s="248"/>
      <c r="F955" s="257"/>
      <c r="G955" s="257"/>
      <c r="H955" s="193">
        <v>2</v>
      </c>
      <c r="I955" s="258">
        <v>5</v>
      </c>
      <c r="J955" s="259"/>
      <c r="K955" s="260" t="s">
        <v>406</v>
      </c>
    </row>
    <row r="956" spans="1:11">
      <c r="A956" s="22"/>
      <c r="B956" s="23"/>
      <c r="C956" s="23"/>
      <c r="D956" s="23"/>
      <c r="E956" s="23"/>
      <c r="F956" s="23"/>
      <c r="G956" s="23"/>
      <c r="H956" s="24" t="s">
        <v>306</v>
      </c>
      <c r="I956" s="59" t="s">
        <v>307</v>
      </c>
      <c r="J956" s="60">
        <f>SUM(J955:J955)</f>
        <v>0</v>
      </c>
      <c r="K956" s="61" t="s">
        <v>406</v>
      </c>
    </row>
    <row r="957" spans="1:11">
      <c r="A957" s="22"/>
      <c r="B957" s="23"/>
      <c r="C957" s="23"/>
      <c r="D957" s="23"/>
      <c r="E957" s="23"/>
      <c r="F957" s="23"/>
      <c r="G957" s="23"/>
      <c r="H957" s="24"/>
      <c r="I957" s="59"/>
      <c r="J957" s="60"/>
      <c r="K957" s="61"/>
    </row>
    <row r="958" spans="1:11" ht="13.2">
      <c r="A958" s="25"/>
      <c r="B958" s="26"/>
      <c r="C958" s="26"/>
      <c r="D958" s="27" t="s">
        <v>308</v>
      </c>
      <c r="E958" s="26"/>
      <c r="F958" s="28" t="s">
        <v>309</v>
      </c>
      <c r="G958" s="28"/>
      <c r="H958" s="28"/>
      <c r="I958" s="62" t="s">
        <v>307</v>
      </c>
      <c r="J958" s="63">
        <v>0</v>
      </c>
      <c r="K958" s="64" t="s">
        <v>406</v>
      </c>
    </row>
    <row r="959" spans="1:11" ht="13.2">
      <c r="A959" s="29"/>
      <c r="B959" s="30"/>
      <c r="C959" s="30"/>
      <c r="D959" s="31" t="s">
        <v>310</v>
      </c>
      <c r="E959" s="30"/>
      <c r="F959" s="32" t="s">
        <v>309</v>
      </c>
      <c r="G959" s="32"/>
      <c r="H959" s="32"/>
      <c r="I959" s="65" t="s">
        <v>307</v>
      </c>
      <c r="J959" s="66">
        <f>J956-J958</f>
        <v>0</v>
      </c>
      <c r="K959" s="67" t="str">
        <f>K958</f>
        <v>und</v>
      </c>
    </row>
    <row r="960" spans="1:11" ht="13.2">
      <c r="A960" s="25"/>
      <c r="B960" s="33"/>
      <c r="C960" s="33"/>
      <c r="D960" s="27" t="s">
        <v>311</v>
      </c>
      <c r="E960" s="33"/>
      <c r="F960" s="28" t="s">
        <v>309</v>
      </c>
      <c r="G960" s="28"/>
      <c r="H960" s="28"/>
      <c r="I960" s="62" t="s">
        <v>307</v>
      </c>
      <c r="J960" s="63">
        <f>J956</f>
        <v>0</v>
      </c>
      <c r="K960" s="64" t="str">
        <f>K959</f>
        <v>und</v>
      </c>
    </row>
    <row r="961" spans="1:11" ht="13.2">
      <c r="A961" s="43"/>
      <c r="B961" s="44"/>
      <c r="C961" s="44"/>
      <c r="D961" s="45" t="s">
        <v>323</v>
      </c>
      <c r="E961" s="46"/>
      <c r="F961" s="47" t="s">
        <v>309</v>
      </c>
      <c r="G961" s="47"/>
      <c r="H961" s="47"/>
      <c r="I961" s="72" t="s">
        <v>307</v>
      </c>
      <c r="J961" s="73">
        <v>0</v>
      </c>
      <c r="K961" s="74" t="str">
        <f>K960</f>
        <v>und</v>
      </c>
    </row>
    <row r="962" spans="1:11" ht="13.8" thickBot="1">
      <c r="A962" s="43"/>
      <c r="B962" s="44"/>
      <c r="C962" s="44"/>
      <c r="D962" s="48"/>
      <c r="E962" s="44"/>
      <c r="F962" s="49"/>
      <c r="G962" s="49"/>
      <c r="H962" s="49"/>
      <c r="I962" s="75"/>
      <c r="J962" s="76"/>
      <c r="K962" s="77"/>
    </row>
    <row r="963" spans="1:11" ht="13.2">
      <c r="A963" s="96" t="s">
        <v>347</v>
      </c>
      <c r="B963" s="97"/>
      <c r="C963" s="97"/>
      <c r="D963" s="97"/>
      <c r="E963" s="97"/>
      <c r="F963" s="98" t="s">
        <v>348</v>
      </c>
      <c r="G963" s="99"/>
      <c r="H963" s="100"/>
      <c r="I963" s="99"/>
      <c r="J963" s="111" t="s">
        <v>349</v>
      </c>
      <c r="K963" s="112"/>
    </row>
    <row r="964" spans="1:11" ht="13.2">
      <c r="A964" s="101"/>
      <c r="B964" s="102"/>
      <c r="C964" s="102"/>
      <c r="D964" s="102"/>
      <c r="E964" s="102"/>
      <c r="F964" s="103"/>
      <c r="G964" s="104"/>
      <c r="H964" s="105"/>
      <c r="I964" s="104"/>
      <c r="J964" s="113"/>
      <c r="K964" s="114"/>
    </row>
    <row r="965" spans="1:11" ht="13.2">
      <c r="A965" s="101"/>
      <c r="B965" s="102"/>
      <c r="C965" s="102"/>
      <c r="D965" s="102"/>
      <c r="E965" s="102"/>
      <c r="F965" s="101"/>
      <c r="G965" s="105"/>
      <c r="H965" s="106"/>
      <c r="I965" s="106"/>
      <c r="J965" s="115"/>
      <c r="K965" s="114"/>
    </row>
    <row r="966" spans="1:11" ht="13.8" thickBot="1">
      <c r="A966" s="107"/>
      <c r="B966" s="108"/>
      <c r="C966" s="108"/>
      <c r="D966" s="108"/>
      <c r="E966" s="108"/>
      <c r="F966" s="107"/>
      <c r="G966" s="109"/>
      <c r="H966" s="110"/>
      <c r="I966" s="110"/>
      <c r="J966" s="116"/>
      <c r="K966" s="117"/>
    </row>
  </sheetData>
  <mergeCells count="108">
    <mergeCell ref="B671:K671"/>
    <mergeCell ref="B681:K681"/>
    <mergeCell ref="B704:K704"/>
    <mergeCell ref="B716:K716"/>
    <mergeCell ref="B729:H729"/>
    <mergeCell ref="A717:C718"/>
    <mergeCell ref="A751:C752"/>
    <mergeCell ref="A672:C673"/>
    <mergeCell ref="B36:H36"/>
    <mergeCell ref="B295:H295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K285"/>
    <mergeCell ref="B296:K296"/>
    <mergeCell ref="B310:H310"/>
    <mergeCell ref="B311:K311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323:K323"/>
    <mergeCell ref="A324:D324"/>
    <mergeCell ref="B392:K392"/>
    <mergeCell ref="B627:K627"/>
    <mergeCell ref="A628:D628"/>
    <mergeCell ref="B584:K584"/>
    <mergeCell ref="B542:K542"/>
    <mergeCell ref="B522:K522"/>
    <mergeCell ref="B509:K509"/>
    <mergeCell ref="B607:K607"/>
    <mergeCell ref="B492:K492"/>
    <mergeCell ref="B872:K872"/>
    <mergeCell ref="B882:K882"/>
    <mergeCell ref="B892:K892"/>
    <mergeCell ref="B842:K842"/>
    <mergeCell ref="B862:K862"/>
    <mergeCell ref="B792:K792"/>
    <mergeCell ref="B812:K812"/>
    <mergeCell ref="B852:K852"/>
    <mergeCell ref="B552:K552"/>
    <mergeCell ref="B574:K574"/>
    <mergeCell ref="B617:K617"/>
    <mergeCell ref="B692:K692"/>
    <mergeCell ref="B770:H770"/>
    <mergeCell ref="B771:K771"/>
    <mergeCell ref="B781:K781"/>
    <mergeCell ref="B791:H791"/>
    <mergeCell ref="B730:K730"/>
    <mergeCell ref="B740:K740"/>
    <mergeCell ref="B750:K750"/>
    <mergeCell ref="B760:K760"/>
    <mergeCell ref="B802:K802"/>
    <mergeCell ref="B822:K822"/>
    <mergeCell ref="B832:K832"/>
    <mergeCell ref="B670:H670"/>
    <mergeCell ref="A954:C955"/>
    <mergeCell ref="B594:K594"/>
    <mergeCell ref="A783:C784"/>
    <mergeCell ref="A923:C924"/>
    <mergeCell ref="A913:C914"/>
    <mergeCell ref="A903:C904"/>
    <mergeCell ref="A893:C894"/>
    <mergeCell ref="A608:C609"/>
    <mergeCell ref="A793:C794"/>
    <mergeCell ref="A803:C804"/>
    <mergeCell ref="A843:C844"/>
    <mergeCell ref="A853:C854"/>
    <mergeCell ref="A863:C864"/>
    <mergeCell ref="A873:C874"/>
    <mergeCell ref="A883:C884"/>
    <mergeCell ref="B932:H932"/>
    <mergeCell ref="B933:K933"/>
    <mergeCell ref="B943:K943"/>
    <mergeCell ref="B953:K953"/>
    <mergeCell ref="B902:K902"/>
    <mergeCell ref="B912:K912"/>
    <mergeCell ref="B922:K922"/>
    <mergeCell ref="A934:C935"/>
    <mergeCell ref="A944:C94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view="pageBreakPreview" topLeftCell="A36" zoomScale="70" zoomScaleNormal="70" zoomScaleSheetLayoutView="70" workbookViewId="0">
      <selection activeCell="N45" sqref="N45"/>
    </sheetView>
  </sheetViews>
  <sheetFormatPr defaultRowHeight="13.2"/>
  <cols>
    <col min="1" max="1" width="8.88671875" style="378"/>
    <col min="2" max="2" width="72.33203125" style="378" bestFit="1" customWidth="1"/>
    <col min="3" max="3" width="8.88671875" style="378"/>
    <col min="4" max="4" width="11.44140625" style="378" customWidth="1"/>
    <col min="5" max="5" width="11.6640625" style="378" customWidth="1"/>
    <col min="6" max="6" width="11.77734375" style="378" bestFit="1" customWidth="1"/>
    <col min="7" max="7" width="17.33203125" style="378" customWidth="1"/>
    <col min="8" max="8" width="17.44140625" style="378" hidden="1" customWidth="1"/>
    <col min="9" max="9" width="17.44140625" style="378" bestFit="1" customWidth="1"/>
    <col min="10" max="10" width="16" style="494" bestFit="1" customWidth="1"/>
    <col min="11" max="11" width="10.33203125" style="378" customWidth="1"/>
    <col min="12" max="12" width="13.44140625" style="378" customWidth="1"/>
    <col min="13" max="13" width="16" style="494" customWidth="1"/>
    <col min="14" max="14" width="13.21875" style="378" customWidth="1"/>
    <col min="15" max="15" width="13.44140625" style="378" customWidth="1"/>
    <col min="16" max="16" width="13.33203125" style="378" customWidth="1"/>
    <col min="17" max="17" width="17" style="378" customWidth="1"/>
    <col min="18" max="18" width="10.109375" style="378" bestFit="1" customWidth="1"/>
    <col min="19" max="16384" width="8.88671875" style="378"/>
  </cols>
  <sheetData>
    <row r="1" spans="1:17">
      <c r="A1" s="813" t="s">
        <v>533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</row>
    <row r="2" spans="1:17">
      <c r="A2" s="813"/>
      <c r="B2" s="813"/>
      <c r="C2" s="813"/>
      <c r="D2" s="813"/>
      <c r="E2" s="813"/>
      <c r="F2" s="813"/>
      <c r="G2" s="813"/>
      <c r="H2" s="813"/>
      <c r="I2" s="813"/>
      <c r="J2" s="813"/>
      <c r="K2" s="813"/>
      <c r="L2" s="813"/>
      <c r="M2" s="813"/>
      <c r="N2" s="813"/>
      <c r="O2" s="813"/>
      <c r="P2" s="813"/>
    </row>
    <row r="3" spans="1:17">
      <c r="A3" s="813"/>
      <c r="B3" s="813"/>
      <c r="C3" s="813"/>
      <c r="D3" s="813"/>
      <c r="E3" s="813"/>
      <c r="F3" s="813"/>
      <c r="G3" s="813"/>
      <c r="H3" s="813"/>
      <c r="I3" s="813"/>
      <c r="J3" s="813"/>
      <c r="K3" s="813"/>
      <c r="L3" s="813"/>
      <c r="M3" s="813"/>
      <c r="N3" s="813"/>
      <c r="O3" s="813"/>
      <c r="P3" s="813"/>
    </row>
    <row r="4" spans="1:17">
      <c r="A4" s="813"/>
      <c r="B4" s="813"/>
      <c r="C4" s="813"/>
      <c r="D4" s="813"/>
      <c r="E4" s="813"/>
      <c r="F4" s="813"/>
      <c r="G4" s="813"/>
      <c r="H4" s="813"/>
      <c r="I4" s="813"/>
      <c r="J4" s="813"/>
      <c r="K4" s="813"/>
      <c r="L4" s="813"/>
      <c r="M4" s="813"/>
      <c r="N4" s="813"/>
      <c r="O4" s="813"/>
      <c r="P4" s="813"/>
    </row>
    <row r="5" spans="1:17" ht="13.8">
      <c r="A5" s="814" t="s">
        <v>1</v>
      </c>
      <c r="B5" s="815"/>
      <c r="C5" s="815"/>
      <c r="D5" s="815"/>
      <c r="E5" s="820" t="s">
        <v>2</v>
      </c>
      <c r="F5" s="821"/>
      <c r="G5" s="821"/>
      <c r="H5" s="822"/>
      <c r="I5" s="823"/>
      <c r="J5" s="826" t="s">
        <v>515</v>
      </c>
      <c r="K5" s="827"/>
      <c r="L5" s="830" t="s">
        <v>4</v>
      </c>
      <c r="M5" s="831"/>
      <c r="N5" s="832" t="s">
        <v>5</v>
      </c>
      <c r="O5" s="833"/>
      <c r="P5" s="834"/>
    </row>
    <row r="6" spans="1:17" ht="17.399999999999999">
      <c r="A6" s="816"/>
      <c r="B6" s="817"/>
      <c r="C6" s="817"/>
      <c r="D6" s="817"/>
      <c r="E6" s="835" t="s">
        <v>449</v>
      </c>
      <c r="F6" s="836"/>
      <c r="G6" s="836"/>
      <c r="H6" s="837"/>
      <c r="I6" s="824"/>
      <c r="J6" s="828"/>
      <c r="K6" s="829"/>
      <c r="L6" s="838">
        <f>I138</f>
        <v>722564.74776549812</v>
      </c>
      <c r="M6" s="839"/>
      <c r="N6" s="840">
        <f>N138</f>
        <v>26942.66350000001</v>
      </c>
      <c r="O6" s="841"/>
      <c r="P6" s="842"/>
    </row>
    <row r="7" spans="1:17">
      <c r="A7" s="818"/>
      <c r="B7" s="819"/>
      <c r="C7" s="819"/>
      <c r="D7" s="819"/>
      <c r="E7" s="379"/>
      <c r="F7" s="379"/>
      <c r="G7" s="379"/>
      <c r="H7" s="379"/>
      <c r="I7" s="825"/>
      <c r="J7" s="843"/>
      <c r="K7" s="844"/>
      <c r="L7" s="845" t="s">
        <v>7</v>
      </c>
      <c r="M7" s="846"/>
      <c r="N7" s="380"/>
      <c r="O7" s="381">
        <v>66400.350000000006</v>
      </c>
      <c r="P7" s="382"/>
    </row>
    <row r="8" spans="1:17">
      <c r="A8" s="799"/>
      <c r="B8" s="800"/>
      <c r="C8" s="800"/>
      <c r="D8" s="800"/>
      <c r="E8" s="800"/>
      <c r="F8" s="800"/>
      <c r="G8" s="800"/>
      <c r="H8" s="800"/>
      <c r="I8" s="800"/>
      <c r="J8" s="800"/>
      <c r="K8" s="800"/>
      <c r="L8" s="800"/>
      <c r="M8" s="800"/>
      <c r="N8" s="800"/>
      <c r="O8" s="800"/>
      <c r="P8" s="800"/>
    </row>
    <row r="9" spans="1:17">
      <c r="A9" s="801" t="s">
        <v>516</v>
      </c>
      <c r="B9" s="801" t="s">
        <v>517</v>
      </c>
      <c r="C9" s="801" t="s">
        <v>518</v>
      </c>
      <c r="D9" s="801" t="s">
        <v>519</v>
      </c>
      <c r="E9" s="801" t="s">
        <v>13</v>
      </c>
      <c r="F9" s="803" t="s">
        <v>520</v>
      </c>
      <c r="G9" s="803" t="s">
        <v>521</v>
      </c>
      <c r="H9" s="805" t="s">
        <v>522</v>
      </c>
      <c r="I9" s="807" t="s">
        <v>523</v>
      </c>
      <c r="J9" s="809" t="s">
        <v>18</v>
      </c>
      <c r="K9" s="810"/>
      <c r="L9" s="811"/>
      <c r="M9" s="809" t="s">
        <v>19</v>
      </c>
      <c r="N9" s="810"/>
      <c r="O9" s="810"/>
      <c r="P9" s="812" t="s">
        <v>20</v>
      </c>
    </row>
    <row r="10" spans="1:17" ht="26.4">
      <c r="A10" s="801"/>
      <c r="B10" s="801"/>
      <c r="C10" s="801"/>
      <c r="D10" s="801"/>
      <c r="E10" s="802"/>
      <c r="F10" s="804"/>
      <c r="G10" s="804"/>
      <c r="H10" s="806"/>
      <c r="I10" s="808"/>
      <c r="J10" s="486" t="s">
        <v>21</v>
      </c>
      <c r="K10" s="383" t="s">
        <v>22</v>
      </c>
      <c r="L10" s="383" t="s">
        <v>23</v>
      </c>
      <c r="M10" s="486" t="s">
        <v>21</v>
      </c>
      <c r="N10" s="383" t="s">
        <v>22</v>
      </c>
      <c r="O10" s="384" t="s">
        <v>23</v>
      </c>
      <c r="P10" s="812"/>
    </row>
    <row r="11" spans="1:17">
      <c r="A11" s="385" t="s">
        <v>24</v>
      </c>
      <c r="B11" s="386" t="s">
        <v>25</v>
      </c>
      <c r="C11" s="387"/>
      <c r="D11" s="387"/>
      <c r="E11" s="387"/>
      <c r="F11" s="387"/>
      <c r="G11" s="388"/>
      <c r="H11" s="389" t="e">
        <f>SUM(H12:H14)</f>
        <v>#REF!</v>
      </c>
      <c r="I11" s="390">
        <f>SUM(I12:I14)</f>
        <v>28347.568200000002</v>
      </c>
      <c r="J11" s="487"/>
      <c r="K11" s="391"/>
      <c r="L11" s="391"/>
      <c r="M11" s="504">
        <f>SUM(M12:M14)</f>
        <v>28347.568200000002</v>
      </c>
      <c r="N11" s="392">
        <f>SUM(N12:N14)</f>
        <v>0</v>
      </c>
      <c r="O11" s="393">
        <f>SUM(O12:O14)</f>
        <v>28347.568200000002</v>
      </c>
      <c r="P11" s="392">
        <f>SUM(P12:P14)</f>
        <v>0</v>
      </c>
    </row>
    <row r="12" spans="1:17" ht="26.4">
      <c r="A12" s="394" t="s">
        <v>26</v>
      </c>
      <c r="B12" s="219" t="s">
        <v>27</v>
      </c>
      <c r="C12" s="395" t="s">
        <v>28</v>
      </c>
      <c r="D12" s="557">
        <v>8</v>
      </c>
      <c r="E12" s="556">
        <v>306.77999999999997</v>
      </c>
      <c r="F12" s="395">
        <v>1</v>
      </c>
      <c r="G12" s="395" t="s">
        <v>29</v>
      </c>
      <c r="H12" s="397" t="e">
        <f>#REF!*D12</f>
        <v>#REF!</v>
      </c>
      <c r="I12" s="398">
        <f>E12*D12</f>
        <v>2454.2399999999998</v>
      </c>
      <c r="J12" s="488">
        <f>'BM 08'!M12</f>
        <v>8</v>
      </c>
      <c r="K12" s="400"/>
      <c r="L12" s="399">
        <f>K12+J12</f>
        <v>8</v>
      </c>
      <c r="M12" s="488">
        <f>'BM 08'!P12</f>
        <v>2454.2399999999998</v>
      </c>
      <c r="N12" s="399">
        <f>K12*E12</f>
        <v>0</v>
      </c>
      <c r="O12" s="401">
        <f>N12+M12</f>
        <v>2454.2399999999998</v>
      </c>
      <c r="P12" s="399">
        <f>I12-O12</f>
        <v>0</v>
      </c>
      <c r="Q12" s="483">
        <f>L12/J12</f>
        <v>1</v>
      </c>
    </row>
    <row r="13" spans="1:17" ht="26.4">
      <c r="A13" s="394" t="s">
        <v>30</v>
      </c>
      <c r="B13" s="219" t="s">
        <v>31</v>
      </c>
      <c r="C13" s="395" t="s">
        <v>32</v>
      </c>
      <c r="D13" s="557">
        <v>497.81</v>
      </c>
      <c r="E13" s="396">
        <v>51.54</v>
      </c>
      <c r="F13" s="395" t="s">
        <v>33</v>
      </c>
      <c r="G13" s="395" t="s">
        <v>34</v>
      </c>
      <c r="H13" s="397" t="e">
        <f>#REF!*D13</f>
        <v>#REF!</v>
      </c>
      <c r="I13" s="398">
        <f>E13*D13</f>
        <v>25657.127400000001</v>
      </c>
      <c r="J13" s="488">
        <f>'BM 08'!M13</f>
        <v>497.81</v>
      </c>
      <c r="K13" s="400"/>
      <c r="L13" s="399">
        <f t="shared" ref="L13:L64" si="0">K13+J13</f>
        <v>497.81</v>
      </c>
      <c r="M13" s="488">
        <f>'BM 08'!P13</f>
        <v>25657.127400000001</v>
      </c>
      <c r="N13" s="399">
        <f>K13*E13</f>
        <v>0</v>
      </c>
      <c r="O13" s="401">
        <f>N13+M13</f>
        <v>25657.127400000001</v>
      </c>
      <c r="P13" s="399">
        <f>I13-O13</f>
        <v>0</v>
      </c>
      <c r="Q13" s="483">
        <f t="shared" ref="Q13:Q14" si="1">L13/J13</f>
        <v>1</v>
      </c>
    </row>
    <row r="14" spans="1:17" ht="39.6">
      <c r="A14" s="394" t="s">
        <v>352</v>
      </c>
      <c r="B14" s="293" t="s">
        <v>353</v>
      </c>
      <c r="C14" s="294" t="s">
        <v>43</v>
      </c>
      <c r="D14" s="557">
        <v>715.76</v>
      </c>
      <c r="E14" s="295">
        <v>0.33</v>
      </c>
      <c r="F14" s="294" t="s">
        <v>33</v>
      </c>
      <c r="G14" s="294" t="s">
        <v>34</v>
      </c>
      <c r="H14" s="409" t="e">
        <f>#REF!*D14</f>
        <v>#REF!</v>
      </c>
      <c r="I14" s="410">
        <f>E14*D14</f>
        <v>236.20080000000002</v>
      </c>
      <c r="J14" s="488">
        <f>'BM 08'!M14</f>
        <v>715.75999999999988</v>
      </c>
      <c r="K14" s="411"/>
      <c r="L14" s="412">
        <f t="shared" si="0"/>
        <v>715.75999999999988</v>
      </c>
      <c r="M14" s="488">
        <f>'BM 08'!P14</f>
        <v>236.20079999999996</v>
      </c>
      <c r="N14" s="412">
        <f>K14*E14</f>
        <v>0</v>
      </c>
      <c r="O14" s="413">
        <f>L14*E14</f>
        <v>236.20079999999996</v>
      </c>
      <c r="P14" s="412">
        <f>I14-O14</f>
        <v>0</v>
      </c>
      <c r="Q14" s="483">
        <f t="shared" si="1"/>
        <v>1</v>
      </c>
    </row>
    <row r="15" spans="1:17">
      <c r="A15" s="774"/>
      <c r="B15" s="775"/>
      <c r="C15" s="775"/>
      <c r="D15" s="775"/>
      <c r="E15" s="775"/>
      <c r="F15" s="775"/>
      <c r="G15" s="775"/>
      <c r="H15" s="775"/>
      <c r="I15" s="775"/>
      <c r="J15" s="775"/>
      <c r="K15" s="775"/>
      <c r="L15" s="775"/>
      <c r="M15" s="775"/>
      <c r="N15" s="775"/>
      <c r="O15" s="775"/>
      <c r="P15" s="776"/>
    </row>
    <row r="16" spans="1:17">
      <c r="A16" s="402" t="s">
        <v>35</v>
      </c>
      <c r="B16" s="788" t="s">
        <v>36</v>
      </c>
      <c r="C16" s="789"/>
      <c r="D16" s="789"/>
      <c r="E16" s="789"/>
      <c r="F16" s="790"/>
      <c r="G16" s="403"/>
      <c r="H16" s="404" t="e">
        <f>SUM(H17:H28)</f>
        <v>#REF!</v>
      </c>
      <c r="I16" s="405">
        <f>SUM(I17:I28)+0.43</f>
        <v>103467.695125</v>
      </c>
      <c r="J16" s="488"/>
      <c r="K16" s="399"/>
      <c r="L16" s="390"/>
      <c r="M16" s="505">
        <f>SUM(M17:M28)</f>
        <v>97333.588124999995</v>
      </c>
      <c r="N16" s="390">
        <f>SUM(N17:N28)</f>
        <v>5124.4229999999998</v>
      </c>
      <c r="O16" s="390">
        <f>SUM(O17:O28)</f>
        <v>102458.01112499999</v>
      </c>
      <c r="P16" s="406">
        <f>SUM(P17:P28)</f>
        <v>1009.2540000000008</v>
      </c>
    </row>
    <row r="17" spans="1:17" ht="26.4">
      <c r="A17" s="394" t="s">
        <v>37</v>
      </c>
      <c r="B17" s="219" t="s">
        <v>38</v>
      </c>
      <c r="C17" s="395" t="s">
        <v>39</v>
      </c>
      <c r="D17" s="557">
        <v>7.6462500000000002</v>
      </c>
      <c r="E17" s="396">
        <v>72.06</v>
      </c>
      <c r="F17" s="395" t="s">
        <v>40</v>
      </c>
      <c r="G17" s="395" t="s">
        <v>34</v>
      </c>
      <c r="H17" s="397" t="e">
        <f>#REF!*D17</f>
        <v>#REF!</v>
      </c>
      <c r="I17" s="398">
        <f t="shared" ref="I17:I26" si="2">D17*E17</f>
        <v>550.98877500000003</v>
      </c>
      <c r="J17" s="488">
        <f>'BM 08'!M16</f>
        <v>7.6462500000000002</v>
      </c>
      <c r="K17" s="400"/>
      <c r="L17" s="399">
        <f t="shared" si="0"/>
        <v>7.6462500000000002</v>
      </c>
      <c r="M17" s="488">
        <f>'BM 08'!P16</f>
        <v>550.98877500000003</v>
      </c>
      <c r="N17" s="399">
        <f>K17*E17</f>
        <v>0</v>
      </c>
      <c r="O17" s="401">
        <f t="shared" ref="O17:O41" si="3">N17+M17</f>
        <v>550.98877500000003</v>
      </c>
      <c r="P17" s="399">
        <f>I17-O17</f>
        <v>0</v>
      </c>
      <c r="Q17" s="483">
        <f t="shared" ref="Q17:Q28" si="4">L17/J17</f>
        <v>1</v>
      </c>
    </row>
    <row r="18" spans="1:17" ht="26.4">
      <c r="A18" s="394" t="s">
        <v>41</v>
      </c>
      <c r="B18" s="219" t="s">
        <v>42</v>
      </c>
      <c r="C18" s="395" t="s">
        <v>43</v>
      </c>
      <c r="D18" s="557">
        <v>30.585000000000001</v>
      </c>
      <c r="E18" s="396">
        <v>5.32</v>
      </c>
      <c r="F18" s="395" t="s">
        <v>44</v>
      </c>
      <c r="G18" s="395" t="s">
        <v>34</v>
      </c>
      <c r="H18" s="397" t="e">
        <f>#REF!*D18</f>
        <v>#REF!</v>
      </c>
      <c r="I18" s="398">
        <f t="shared" si="2"/>
        <v>162.71220000000002</v>
      </c>
      <c r="J18" s="488">
        <f>'BM 08'!M17</f>
        <v>30.585000000000001</v>
      </c>
      <c r="K18" s="400"/>
      <c r="L18" s="399">
        <f t="shared" si="0"/>
        <v>30.585000000000001</v>
      </c>
      <c r="M18" s="488">
        <f>'BM 08'!P17</f>
        <v>162.71220000000002</v>
      </c>
      <c r="N18" s="399">
        <f t="shared" ref="N18:N40" si="5">K18*E18</f>
        <v>0</v>
      </c>
      <c r="O18" s="401">
        <f t="shared" si="3"/>
        <v>162.71220000000002</v>
      </c>
      <c r="P18" s="399">
        <f t="shared" ref="P18:P28" si="6">I18-O18</f>
        <v>0</v>
      </c>
      <c r="Q18" s="483">
        <f t="shared" si="4"/>
        <v>1</v>
      </c>
    </row>
    <row r="19" spans="1:17" ht="26.4">
      <c r="A19" s="394" t="s">
        <v>45</v>
      </c>
      <c r="B19" s="219" t="s">
        <v>46</v>
      </c>
      <c r="C19" s="395" t="s">
        <v>43</v>
      </c>
      <c r="D19" s="557">
        <v>30.585000000000001</v>
      </c>
      <c r="E19" s="396">
        <v>26.13</v>
      </c>
      <c r="F19" s="395" t="s">
        <v>47</v>
      </c>
      <c r="G19" s="395" t="s">
        <v>34</v>
      </c>
      <c r="H19" s="397" t="e">
        <f>#REF!*D19</f>
        <v>#REF!</v>
      </c>
      <c r="I19" s="398">
        <f t="shared" si="2"/>
        <v>799.18605000000002</v>
      </c>
      <c r="J19" s="488">
        <f>'BM 08'!M18</f>
        <v>30.585000000000001</v>
      </c>
      <c r="K19" s="400"/>
      <c r="L19" s="399">
        <f t="shared" si="0"/>
        <v>30.585000000000001</v>
      </c>
      <c r="M19" s="488">
        <f>'BM 08'!P18</f>
        <v>799.18605000000002</v>
      </c>
      <c r="N19" s="399">
        <f t="shared" si="5"/>
        <v>0</v>
      </c>
      <c r="O19" s="401">
        <f t="shared" si="3"/>
        <v>799.18605000000002</v>
      </c>
      <c r="P19" s="399">
        <f t="shared" si="6"/>
        <v>0</v>
      </c>
      <c r="Q19" s="483">
        <f t="shared" si="4"/>
        <v>1</v>
      </c>
    </row>
    <row r="20" spans="1:17" ht="26.4">
      <c r="A20" s="394" t="s">
        <v>48</v>
      </c>
      <c r="B20" s="219" t="s">
        <v>49</v>
      </c>
      <c r="C20" s="395" t="s">
        <v>43</v>
      </c>
      <c r="D20" s="557">
        <v>275.58999999999997</v>
      </c>
      <c r="E20" s="396">
        <v>79.62</v>
      </c>
      <c r="F20" s="395" t="s">
        <v>50</v>
      </c>
      <c r="G20" s="395" t="s">
        <v>34</v>
      </c>
      <c r="H20" s="397" t="e">
        <f>#REF!*D20</f>
        <v>#REF!</v>
      </c>
      <c r="I20" s="398">
        <f t="shared" si="2"/>
        <v>21942.4758</v>
      </c>
      <c r="J20" s="488">
        <f>'BM 08'!M19</f>
        <v>275.58999999999997</v>
      </c>
      <c r="K20" s="400"/>
      <c r="L20" s="399">
        <f t="shared" si="0"/>
        <v>275.58999999999997</v>
      </c>
      <c r="M20" s="488">
        <f>'BM 08'!P19</f>
        <v>21942.4758</v>
      </c>
      <c r="N20" s="399">
        <f t="shared" si="5"/>
        <v>0</v>
      </c>
      <c r="O20" s="401">
        <f t="shared" si="3"/>
        <v>21942.4758</v>
      </c>
      <c r="P20" s="399">
        <f t="shared" si="6"/>
        <v>0</v>
      </c>
      <c r="Q20" s="483">
        <f t="shared" si="4"/>
        <v>1</v>
      </c>
    </row>
    <row r="21" spans="1:17" ht="26.4">
      <c r="A21" s="394" t="s">
        <v>51</v>
      </c>
      <c r="B21" s="219" t="s">
        <v>52</v>
      </c>
      <c r="C21" s="395" t="s">
        <v>53</v>
      </c>
      <c r="D21" s="557">
        <v>277.10000000000002</v>
      </c>
      <c r="E21" s="396">
        <v>19</v>
      </c>
      <c r="F21" s="395" t="s">
        <v>54</v>
      </c>
      <c r="G21" s="395" t="s">
        <v>34</v>
      </c>
      <c r="H21" s="397" t="e">
        <f>#REF!*D21</f>
        <v>#REF!</v>
      </c>
      <c r="I21" s="398">
        <f t="shared" si="2"/>
        <v>5264.9000000000005</v>
      </c>
      <c r="J21" s="488">
        <f>'BM 08'!M20</f>
        <v>277.09999999999997</v>
      </c>
      <c r="K21" s="400"/>
      <c r="L21" s="399">
        <f t="shared" si="0"/>
        <v>277.09999999999997</v>
      </c>
      <c r="M21" s="488">
        <f>'BM 08'!P20</f>
        <v>5264.9</v>
      </c>
      <c r="N21" s="399">
        <f t="shared" si="5"/>
        <v>0</v>
      </c>
      <c r="O21" s="401">
        <f t="shared" si="3"/>
        <v>5264.9</v>
      </c>
      <c r="P21" s="399">
        <f t="shared" si="6"/>
        <v>0</v>
      </c>
      <c r="Q21" s="483">
        <f t="shared" si="4"/>
        <v>1</v>
      </c>
    </row>
    <row r="22" spans="1:17" ht="26.4">
      <c r="A22" s="394" t="s">
        <v>55</v>
      </c>
      <c r="B22" s="219" t="s">
        <v>56</v>
      </c>
      <c r="C22" s="395" t="s">
        <v>53</v>
      </c>
      <c r="D22" s="557">
        <v>510.8</v>
      </c>
      <c r="E22" s="396">
        <v>16.75</v>
      </c>
      <c r="F22" s="395" t="s">
        <v>57</v>
      </c>
      <c r="G22" s="395" t="s">
        <v>34</v>
      </c>
      <c r="H22" s="397" t="e">
        <f>#REF!*D22</f>
        <v>#REF!</v>
      </c>
      <c r="I22" s="398">
        <f t="shared" si="2"/>
        <v>8555.9</v>
      </c>
      <c r="J22" s="488">
        <f>'BM 08'!M21</f>
        <v>510.8</v>
      </c>
      <c r="K22" s="400"/>
      <c r="L22" s="399">
        <f t="shared" si="0"/>
        <v>510.8</v>
      </c>
      <c r="M22" s="488">
        <f>'BM 08'!P21</f>
        <v>8555.9</v>
      </c>
      <c r="N22" s="399">
        <f t="shared" si="5"/>
        <v>0</v>
      </c>
      <c r="O22" s="401">
        <f t="shared" si="3"/>
        <v>8555.9</v>
      </c>
      <c r="P22" s="399">
        <f t="shared" si="6"/>
        <v>0</v>
      </c>
      <c r="Q22" s="483">
        <f t="shared" si="4"/>
        <v>1</v>
      </c>
    </row>
    <row r="23" spans="1:17" ht="26.4">
      <c r="A23" s="394" t="s">
        <v>58</v>
      </c>
      <c r="B23" s="219" t="s">
        <v>59</v>
      </c>
      <c r="C23" s="395" t="s">
        <v>53</v>
      </c>
      <c r="D23" s="557">
        <v>458.6</v>
      </c>
      <c r="E23" s="396">
        <v>14.97</v>
      </c>
      <c r="F23" s="395" t="s">
        <v>60</v>
      </c>
      <c r="G23" s="395" t="s">
        <v>34</v>
      </c>
      <c r="H23" s="397" t="e">
        <f>#REF!*D23</f>
        <v>#REF!</v>
      </c>
      <c r="I23" s="398">
        <f t="shared" si="2"/>
        <v>6865.2420000000002</v>
      </c>
      <c r="J23" s="488">
        <f>'BM 08'!M22</f>
        <v>458.6</v>
      </c>
      <c r="K23" s="400"/>
      <c r="L23" s="399">
        <f t="shared" si="0"/>
        <v>458.6</v>
      </c>
      <c r="M23" s="488">
        <f>'BM 08'!P22</f>
        <v>6865.2420000000002</v>
      </c>
      <c r="N23" s="399">
        <f t="shared" si="5"/>
        <v>0</v>
      </c>
      <c r="O23" s="401">
        <f t="shared" si="3"/>
        <v>6865.2420000000002</v>
      </c>
      <c r="P23" s="399">
        <f t="shared" si="6"/>
        <v>0</v>
      </c>
      <c r="Q23" s="483">
        <f t="shared" si="4"/>
        <v>1</v>
      </c>
    </row>
    <row r="24" spans="1:17" ht="26.4">
      <c r="A24" s="394" t="s">
        <v>61</v>
      </c>
      <c r="B24" s="219" t="s">
        <v>62</v>
      </c>
      <c r="C24" s="395" t="s">
        <v>53</v>
      </c>
      <c r="D24" s="557">
        <v>132.19999999999999</v>
      </c>
      <c r="E24" s="396">
        <v>12.65</v>
      </c>
      <c r="F24" s="395" t="s">
        <v>63</v>
      </c>
      <c r="G24" s="395" t="s">
        <v>34</v>
      </c>
      <c r="H24" s="397" t="e">
        <f>#REF!*D24</f>
        <v>#REF!</v>
      </c>
      <c r="I24" s="398">
        <f t="shared" si="2"/>
        <v>1672.33</v>
      </c>
      <c r="J24" s="488">
        <f>'BM 08'!M23</f>
        <v>132.19999999999999</v>
      </c>
      <c r="K24" s="400"/>
      <c r="L24" s="399">
        <f t="shared" si="0"/>
        <v>132.19999999999999</v>
      </c>
      <c r="M24" s="488">
        <f>'BM 08'!P23</f>
        <v>1672.33</v>
      </c>
      <c r="N24" s="399">
        <f t="shared" si="5"/>
        <v>0</v>
      </c>
      <c r="O24" s="401">
        <f t="shared" si="3"/>
        <v>1672.33</v>
      </c>
      <c r="P24" s="399">
        <f t="shared" si="6"/>
        <v>0</v>
      </c>
      <c r="Q24" s="483">
        <f t="shared" si="4"/>
        <v>1</v>
      </c>
    </row>
    <row r="25" spans="1:17" ht="39.6">
      <c r="A25" s="394" t="s">
        <v>64</v>
      </c>
      <c r="B25" s="219" t="s">
        <v>65</v>
      </c>
      <c r="C25" s="395" t="s">
        <v>39</v>
      </c>
      <c r="D25" s="557">
        <v>21.63</v>
      </c>
      <c r="E25" s="396">
        <v>580.14</v>
      </c>
      <c r="F25" s="395" t="s">
        <v>66</v>
      </c>
      <c r="G25" s="395" t="s">
        <v>34</v>
      </c>
      <c r="H25" s="397" t="e">
        <f>#REF!*D25</f>
        <v>#REF!</v>
      </c>
      <c r="I25" s="398">
        <f t="shared" si="2"/>
        <v>12548.428199999998</v>
      </c>
      <c r="J25" s="488">
        <f>'BM 08'!M24</f>
        <v>21.630000000000003</v>
      </c>
      <c r="K25" s="400"/>
      <c r="L25" s="399">
        <f t="shared" si="0"/>
        <v>21.630000000000003</v>
      </c>
      <c r="M25" s="488">
        <f>'BM 08'!P24</f>
        <v>12548.4282</v>
      </c>
      <c r="N25" s="399">
        <f t="shared" si="5"/>
        <v>0</v>
      </c>
      <c r="O25" s="401">
        <f t="shared" si="3"/>
        <v>12548.4282</v>
      </c>
      <c r="P25" s="399">
        <f t="shared" si="6"/>
        <v>0</v>
      </c>
      <c r="Q25" s="483">
        <f t="shared" si="4"/>
        <v>1</v>
      </c>
    </row>
    <row r="26" spans="1:17" ht="26.4">
      <c r="A26" s="394" t="s">
        <v>67</v>
      </c>
      <c r="B26" s="219" t="s">
        <v>68</v>
      </c>
      <c r="C26" s="395" t="s">
        <v>43</v>
      </c>
      <c r="D26" s="557">
        <v>132.91</v>
      </c>
      <c r="E26" s="396">
        <v>26.98</v>
      </c>
      <c r="F26" s="395" t="s">
        <v>69</v>
      </c>
      <c r="G26" s="395" t="s">
        <v>34</v>
      </c>
      <c r="H26" s="397" t="e">
        <f>#REF!*D26</f>
        <v>#REF!</v>
      </c>
      <c r="I26" s="398">
        <f t="shared" si="2"/>
        <v>3585.9117999999999</v>
      </c>
      <c r="J26" s="488">
        <f>'BM 08'!M25</f>
        <v>132.91</v>
      </c>
      <c r="K26" s="400"/>
      <c r="L26" s="399">
        <f t="shared" si="0"/>
        <v>132.91</v>
      </c>
      <c r="M26" s="488">
        <f>'BM 08'!P25</f>
        <v>3585.9117999999999</v>
      </c>
      <c r="N26" s="399">
        <f t="shared" si="5"/>
        <v>0</v>
      </c>
      <c r="O26" s="401">
        <f t="shared" si="3"/>
        <v>3585.9117999999999</v>
      </c>
      <c r="P26" s="399">
        <f t="shared" si="6"/>
        <v>0</v>
      </c>
      <c r="Q26" s="483">
        <f t="shared" si="4"/>
        <v>1</v>
      </c>
    </row>
    <row r="27" spans="1:17" ht="26.4">
      <c r="A27" s="394" t="s">
        <v>354</v>
      </c>
      <c r="B27" s="293" t="s">
        <v>355</v>
      </c>
      <c r="C27" s="294" t="s">
        <v>39</v>
      </c>
      <c r="D27" s="557">
        <v>324.97000000000003</v>
      </c>
      <c r="E27" s="295">
        <v>96.87</v>
      </c>
      <c r="F27" s="294" t="s">
        <v>66</v>
      </c>
      <c r="G27" s="294" t="s">
        <v>34</v>
      </c>
      <c r="H27" s="409" t="e">
        <f>#REF!*D27</f>
        <v>#REF!</v>
      </c>
      <c r="I27" s="410">
        <f>ROUND(E27*D27,2)</f>
        <v>31479.84</v>
      </c>
      <c r="J27" s="488">
        <f>'BM 08'!M26</f>
        <v>272.07</v>
      </c>
      <c r="K27" s="411">
        <v>52.9</v>
      </c>
      <c r="L27" s="412">
        <f t="shared" si="0"/>
        <v>324.96999999999997</v>
      </c>
      <c r="M27" s="488">
        <f>'BM 08'!P26</f>
        <v>26355.420900000001</v>
      </c>
      <c r="N27" s="399">
        <f t="shared" si="5"/>
        <v>5124.4229999999998</v>
      </c>
      <c r="O27" s="413">
        <f t="shared" si="3"/>
        <v>31479.8439</v>
      </c>
      <c r="P27" s="412">
        <f t="shared" si="6"/>
        <v>-3.8999999997031409E-3</v>
      </c>
      <c r="Q27" s="483">
        <f t="shared" si="4"/>
        <v>1.1944352556327416</v>
      </c>
    </row>
    <row r="28" spans="1:17" ht="26.4">
      <c r="A28" s="394" t="s">
        <v>356</v>
      </c>
      <c r="B28" s="293" t="s">
        <v>357</v>
      </c>
      <c r="C28" s="294" t="s">
        <v>43</v>
      </c>
      <c r="D28" s="557">
        <v>96.19</v>
      </c>
      <c r="E28" s="295">
        <v>104.37</v>
      </c>
      <c r="F28" s="294" t="s">
        <v>69</v>
      </c>
      <c r="G28" s="294" t="s">
        <v>34</v>
      </c>
      <c r="H28" s="409" t="e">
        <f>#REF!*D28</f>
        <v>#REF!</v>
      </c>
      <c r="I28" s="410">
        <f>D28*E28</f>
        <v>10039.3503</v>
      </c>
      <c r="J28" s="488">
        <f>'BM 08'!M27</f>
        <v>86.52</v>
      </c>
      <c r="K28" s="411"/>
      <c r="L28" s="412">
        <f t="shared" si="0"/>
        <v>86.52</v>
      </c>
      <c r="M28" s="488">
        <f>'BM 08'!P27</f>
        <v>9030.0923999999995</v>
      </c>
      <c r="N28" s="412">
        <f t="shared" si="5"/>
        <v>0</v>
      </c>
      <c r="O28" s="413">
        <f t="shared" si="3"/>
        <v>9030.0923999999995</v>
      </c>
      <c r="P28" s="412">
        <f t="shared" si="6"/>
        <v>1009.2579000000005</v>
      </c>
      <c r="Q28" s="483">
        <f t="shared" si="4"/>
        <v>1</v>
      </c>
    </row>
    <row r="29" spans="1:17">
      <c r="A29" s="774"/>
      <c r="B29" s="775"/>
      <c r="C29" s="775"/>
      <c r="D29" s="775"/>
      <c r="E29" s="775"/>
      <c r="F29" s="775"/>
      <c r="G29" s="775"/>
      <c r="H29" s="775"/>
      <c r="I29" s="775"/>
      <c r="J29" s="775"/>
      <c r="K29" s="775"/>
      <c r="L29" s="775"/>
      <c r="M29" s="775"/>
      <c r="N29" s="775"/>
      <c r="O29" s="775"/>
      <c r="P29" s="776"/>
    </row>
    <row r="30" spans="1:17">
      <c r="A30" s="402" t="s">
        <v>70</v>
      </c>
      <c r="B30" s="788" t="s">
        <v>71</v>
      </c>
      <c r="C30" s="789"/>
      <c r="D30" s="789"/>
      <c r="E30" s="789"/>
      <c r="F30" s="790"/>
      <c r="G30" s="407"/>
      <c r="H30" s="404" t="e">
        <f>SUM(H31:H41)</f>
        <v>#REF!</v>
      </c>
      <c r="I30" s="422">
        <f>SUM(I31:I41)-0.01</f>
        <v>102450.98639949816</v>
      </c>
      <c r="J30" s="488"/>
      <c r="K30" s="399"/>
      <c r="L30" s="390"/>
      <c r="M30" s="505">
        <f>SUM(M31:M41)</f>
        <v>97255.506647000002</v>
      </c>
      <c r="N30" s="390">
        <f>SUM(N31:N41)</f>
        <v>2169.1800000000003</v>
      </c>
      <c r="O30" s="390">
        <f>SUM(O31:O41)</f>
        <v>99425.346647000013</v>
      </c>
      <c r="P30" s="406">
        <f>SUM(P31:P41)</f>
        <v>3025.6497524981387</v>
      </c>
    </row>
    <row r="31" spans="1:17" ht="39.6">
      <c r="A31" s="394" t="s">
        <v>72</v>
      </c>
      <c r="B31" s="219" t="s">
        <v>73</v>
      </c>
      <c r="C31" s="395" t="s">
        <v>43</v>
      </c>
      <c r="D31" s="558">
        <v>200.52</v>
      </c>
      <c r="E31" s="408">
        <v>49.71</v>
      </c>
      <c r="F31" s="395" t="s">
        <v>74</v>
      </c>
      <c r="G31" s="395" t="s">
        <v>34</v>
      </c>
      <c r="H31" s="397" t="e">
        <f>#REF!*D31</f>
        <v>#REF!</v>
      </c>
      <c r="I31" s="398">
        <f t="shared" ref="I31:I41" si="7">E31*D31</f>
        <v>9967.8492000000006</v>
      </c>
      <c r="J31" s="488">
        <f>'BM 08'!M29</f>
        <v>200.52</v>
      </c>
      <c r="K31" s="400"/>
      <c r="L31" s="399">
        <f t="shared" si="0"/>
        <v>200.52</v>
      </c>
      <c r="M31" s="488">
        <f>'BM 08'!P29</f>
        <v>9967.8492000000006</v>
      </c>
      <c r="N31" s="399">
        <f t="shared" si="5"/>
        <v>0</v>
      </c>
      <c r="O31" s="401">
        <f t="shared" si="3"/>
        <v>9967.8492000000006</v>
      </c>
      <c r="P31" s="399">
        <f t="shared" ref="P31:P76" si="8">I31-O31</f>
        <v>0</v>
      </c>
      <c r="Q31" s="483">
        <f t="shared" ref="Q31:Q41" si="9">L31/J31</f>
        <v>1</v>
      </c>
    </row>
    <row r="32" spans="1:17" ht="39.6">
      <c r="A32" s="394" t="s">
        <v>75</v>
      </c>
      <c r="B32" s="219" t="s">
        <v>76</v>
      </c>
      <c r="C32" s="395" t="s">
        <v>53</v>
      </c>
      <c r="D32" s="556">
        <v>108.1</v>
      </c>
      <c r="E32" s="408">
        <v>15.23</v>
      </c>
      <c r="F32" s="395" t="s">
        <v>77</v>
      </c>
      <c r="G32" s="395" t="s">
        <v>34</v>
      </c>
      <c r="H32" s="397" t="e">
        <f>#REF!*D32</f>
        <v>#REF!</v>
      </c>
      <c r="I32" s="398">
        <f t="shared" si="7"/>
        <v>1646.3630000000001</v>
      </c>
      <c r="J32" s="488">
        <f>'BM 08'!M30</f>
        <v>108.1</v>
      </c>
      <c r="K32" s="400"/>
      <c r="L32" s="399">
        <f t="shared" si="0"/>
        <v>108.1</v>
      </c>
      <c r="M32" s="488">
        <f>'BM 08'!P30</f>
        <v>1646.3630000000001</v>
      </c>
      <c r="N32" s="399">
        <f t="shared" si="5"/>
        <v>0</v>
      </c>
      <c r="O32" s="401">
        <f t="shared" si="3"/>
        <v>1646.3630000000001</v>
      </c>
      <c r="P32" s="399">
        <f t="shared" si="8"/>
        <v>0</v>
      </c>
      <c r="Q32" s="483">
        <f t="shared" si="9"/>
        <v>1</v>
      </c>
    </row>
    <row r="33" spans="1:18" ht="39.6">
      <c r="A33" s="394" t="s">
        <v>78</v>
      </c>
      <c r="B33" s="219" t="s">
        <v>79</v>
      </c>
      <c r="C33" s="395" t="s">
        <v>53</v>
      </c>
      <c r="D33" s="556">
        <v>315.39999999999998</v>
      </c>
      <c r="E33" s="408">
        <v>16.420000000000002</v>
      </c>
      <c r="F33" s="395" t="s">
        <v>80</v>
      </c>
      <c r="G33" s="395" t="s">
        <v>34</v>
      </c>
      <c r="H33" s="397" t="e">
        <f>#REF!*D33</f>
        <v>#REF!</v>
      </c>
      <c r="I33" s="398">
        <f t="shared" si="7"/>
        <v>5178.8680000000004</v>
      </c>
      <c r="J33" s="488">
        <f>'BM 08'!M31</f>
        <v>286.3</v>
      </c>
      <c r="K33" s="400"/>
      <c r="L33" s="399">
        <f t="shared" si="0"/>
        <v>286.3</v>
      </c>
      <c r="M33" s="488">
        <f>'BM 08'!P31</f>
        <v>4701.0460000000003</v>
      </c>
      <c r="N33" s="399">
        <f t="shared" si="5"/>
        <v>0</v>
      </c>
      <c r="O33" s="401">
        <f t="shared" si="3"/>
        <v>4701.0460000000003</v>
      </c>
      <c r="P33" s="399">
        <f t="shared" si="8"/>
        <v>477.82200000000012</v>
      </c>
      <c r="Q33" s="483">
        <f t="shared" si="9"/>
        <v>1</v>
      </c>
    </row>
    <row r="34" spans="1:18" ht="39.6">
      <c r="A34" s="394" t="s">
        <v>81</v>
      </c>
      <c r="B34" s="219" t="s">
        <v>82</v>
      </c>
      <c r="C34" s="395" t="s">
        <v>53</v>
      </c>
      <c r="D34" s="556">
        <v>500.1</v>
      </c>
      <c r="E34" s="408">
        <v>14.9</v>
      </c>
      <c r="F34" s="395" t="s">
        <v>83</v>
      </c>
      <c r="G34" s="395" t="s">
        <v>34</v>
      </c>
      <c r="H34" s="397" t="e">
        <f>#REF!*D34</f>
        <v>#REF!</v>
      </c>
      <c r="I34" s="398">
        <f t="shared" si="7"/>
        <v>7451.4900000000007</v>
      </c>
      <c r="J34" s="488">
        <f>'BM 08'!M32</f>
        <v>442</v>
      </c>
      <c r="K34" s="400"/>
      <c r="L34" s="399">
        <f t="shared" si="0"/>
        <v>442</v>
      </c>
      <c r="M34" s="488">
        <f>'BM 08'!P32</f>
        <v>6585.8</v>
      </c>
      <c r="N34" s="399">
        <f t="shared" si="5"/>
        <v>0</v>
      </c>
      <c r="O34" s="401">
        <f t="shared" si="3"/>
        <v>6585.8</v>
      </c>
      <c r="P34" s="399">
        <f t="shared" si="8"/>
        <v>865.69000000000051</v>
      </c>
      <c r="Q34" s="483">
        <f t="shared" si="9"/>
        <v>1</v>
      </c>
    </row>
    <row r="35" spans="1:18" ht="39.6">
      <c r="A35" s="394" t="s">
        <v>84</v>
      </c>
      <c r="B35" s="219" t="s">
        <v>85</v>
      </c>
      <c r="C35" s="395" t="s">
        <v>53</v>
      </c>
      <c r="D35" s="556">
        <v>710.1</v>
      </c>
      <c r="E35" s="408">
        <v>12.52</v>
      </c>
      <c r="F35" s="395" t="s">
        <v>86</v>
      </c>
      <c r="G35" s="395" t="s">
        <v>34</v>
      </c>
      <c r="H35" s="397" t="e">
        <f>#REF!*D35</f>
        <v>#REF!</v>
      </c>
      <c r="I35" s="398">
        <f t="shared" si="7"/>
        <v>8890.4519999999993</v>
      </c>
      <c r="J35" s="488">
        <f>'BM 08'!M33</f>
        <v>710.1</v>
      </c>
      <c r="K35" s="400"/>
      <c r="L35" s="399">
        <f t="shared" si="0"/>
        <v>710.1</v>
      </c>
      <c r="M35" s="488">
        <f>'BM 08'!P33</f>
        <v>8890.4519999999993</v>
      </c>
      <c r="N35" s="399">
        <f t="shared" si="5"/>
        <v>0</v>
      </c>
      <c r="O35" s="401">
        <f t="shared" si="3"/>
        <v>8890.4519999999993</v>
      </c>
      <c r="P35" s="399">
        <f t="shared" si="8"/>
        <v>0</v>
      </c>
      <c r="Q35" s="483">
        <f t="shared" si="9"/>
        <v>1</v>
      </c>
    </row>
    <row r="36" spans="1:18" ht="39.6">
      <c r="A36" s="394" t="s">
        <v>87</v>
      </c>
      <c r="B36" s="219" t="s">
        <v>88</v>
      </c>
      <c r="C36" s="395" t="s">
        <v>43</v>
      </c>
      <c r="D36" s="558">
        <v>121.95</v>
      </c>
      <c r="E36" s="408">
        <v>46.59</v>
      </c>
      <c r="F36" s="395" t="s">
        <v>89</v>
      </c>
      <c r="G36" s="395" t="s">
        <v>34</v>
      </c>
      <c r="H36" s="397" t="e">
        <f>#REF!*D36</f>
        <v>#REF!</v>
      </c>
      <c r="I36" s="398">
        <f t="shared" si="7"/>
        <v>5681.6505000000006</v>
      </c>
      <c r="J36" s="488">
        <f>'BM 08'!M34</f>
        <v>100.17</v>
      </c>
      <c r="K36" s="400"/>
      <c r="L36" s="399">
        <f t="shared" si="0"/>
        <v>100.17</v>
      </c>
      <c r="M36" s="488">
        <f>'BM 08'!P34</f>
        <v>4666.9203000000007</v>
      </c>
      <c r="N36" s="399">
        <f t="shared" si="5"/>
        <v>0</v>
      </c>
      <c r="O36" s="401">
        <f t="shared" si="3"/>
        <v>4666.9203000000007</v>
      </c>
      <c r="P36" s="399">
        <f t="shared" si="8"/>
        <v>1014.7302</v>
      </c>
      <c r="Q36" s="483">
        <f t="shared" si="9"/>
        <v>1</v>
      </c>
    </row>
    <row r="37" spans="1:18" ht="51.75" customHeight="1">
      <c r="A37" s="394" t="s">
        <v>90</v>
      </c>
      <c r="B37" s="219" t="s">
        <v>91</v>
      </c>
      <c r="C37" s="395" t="s">
        <v>53</v>
      </c>
      <c r="D37" s="556">
        <v>1063.5999999999999</v>
      </c>
      <c r="E37" s="408">
        <v>15.13</v>
      </c>
      <c r="F37" s="395" t="s">
        <v>92</v>
      </c>
      <c r="G37" s="395" t="s">
        <v>34</v>
      </c>
      <c r="H37" s="397" t="e">
        <f>#REF!*D37</f>
        <v>#REF!</v>
      </c>
      <c r="I37" s="398">
        <f t="shared" si="7"/>
        <v>16092.268</v>
      </c>
      <c r="J37" s="488">
        <f>'BM 08'!M35</f>
        <v>1063.5999999999999</v>
      </c>
      <c r="K37" s="400"/>
      <c r="L37" s="399">
        <f t="shared" si="0"/>
        <v>1063.5999999999999</v>
      </c>
      <c r="M37" s="488">
        <f>'BM 08'!P35</f>
        <v>16092.268</v>
      </c>
      <c r="N37" s="399">
        <f t="shared" si="5"/>
        <v>0</v>
      </c>
      <c r="O37" s="401">
        <f t="shared" si="3"/>
        <v>16092.268</v>
      </c>
      <c r="P37" s="399">
        <f t="shared" si="8"/>
        <v>0</v>
      </c>
      <c r="Q37" s="483">
        <f t="shared" si="9"/>
        <v>1</v>
      </c>
    </row>
    <row r="38" spans="1:18" ht="26.4">
      <c r="A38" s="394" t="s">
        <v>93</v>
      </c>
      <c r="B38" s="219" t="s">
        <v>94</v>
      </c>
      <c r="C38" s="395" t="s">
        <v>43</v>
      </c>
      <c r="D38" s="558">
        <v>369.96</v>
      </c>
      <c r="E38" s="408">
        <v>28.56</v>
      </c>
      <c r="F38" s="395" t="s">
        <v>95</v>
      </c>
      <c r="G38" s="395" t="s">
        <v>34</v>
      </c>
      <c r="H38" s="397" t="e">
        <f>#REF!*D38</f>
        <v>#REF!</v>
      </c>
      <c r="I38" s="398">
        <f t="shared" si="7"/>
        <v>10566.057599999998</v>
      </c>
      <c r="J38" s="488">
        <f>'BM 08'!M36</f>
        <v>369.96185000000003</v>
      </c>
      <c r="K38" s="400"/>
      <c r="L38" s="399">
        <f t="shared" si="0"/>
        <v>369.96185000000003</v>
      </c>
      <c r="M38" s="488">
        <f>'BM 08'!P36</f>
        <v>10566.110436000001</v>
      </c>
      <c r="N38" s="399">
        <f t="shared" si="5"/>
        <v>0</v>
      </c>
      <c r="O38" s="401">
        <f t="shared" si="3"/>
        <v>10566.110436000001</v>
      </c>
      <c r="P38" s="399">
        <f t="shared" si="8"/>
        <v>-5.2836000002571382E-2</v>
      </c>
      <c r="Q38" s="483">
        <f t="shared" si="9"/>
        <v>1</v>
      </c>
    </row>
    <row r="39" spans="1:18" ht="39.6">
      <c r="A39" s="394" t="s">
        <v>96</v>
      </c>
      <c r="B39" s="219" t="s">
        <v>97</v>
      </c>
      <c r="C39" s="395" t="s">
        <v>39</v>
      </c>
      <c r="D39" s="558">
        <v>62.801999998999996</v>
      </c>
      <c r="E39" s="408">
        <v>501.85</v>
      </c>
      <c r="F39" s="395" t="s">
        <v>98</v>
      </c>
      <c r="G39" s="395" t="s">
        <v>34</v>
      </c>
      <c r="H39" s="397" t="e">
        <f>#REF!*D39</f>
        <v>#REF!</v>
      </c>
      <c r="I39" s="398">
        <f>E39*D39+0.69</f>
        <v>31517.873699498148</v>
      </c>
      <c r="J39" s="488">
        <f>'BM 08'!M37</f>
        <v>61.471999998999998</v>
      </c>
      <c r="K39" s="400"/>
      <c r="L39" s="399">
        <f t="shared" si="0"/>
        <v>61.471999998999998</v>
      </c>
      <c r="M39" s="488">
        <f>'BM 08'!P37</f>
        <v>30849.753311000008</v>
      </c>
      <c r="N39" s="399">
        <f t="shared" si="5"/>
        <v>0</v>
      </c>
      <c r="O39" s="401">
        <f>N39+M39+0.66</f>
        <v>30850.413311000008</v>
      </c>
      <c r="P39" s="399">
        <f t="shared" si="8"/>
        <v>667.46038849814067</v>
      </c>
      <c r="Q39" s="483">
        <f t="shared" si="9"/>
        <v>1</v>
      </c>
    </row>
    <row r="40" spans="1:18" s="414" customFormat="1" ht="39.6">
      <c r="A40" s="394" t="s">
        <v>358</v>
      </c>
      <c r="B40" s="293" t="s">
        <v>359</v>
      </c>
      <c r="C40" s="294" t="s">
        <v>43</v>
      </c>
      <c r="D40" s="556">
        <v>13</v>
      </c>
      <c r="E40" s="296">
        <v>166.86</v>
      </c>
      <c r="F40" s="294" t="s">
        <v>98</v>
      </c>
      <c r="G40" s="294" t="s">
        <v>34</v>
      </c>
      <c r="H40" s="409" t="e">
        <f>#REF!*D40</f>
        <v>#REF!</v>
      </c>
      <c r="I40" s="410">
        <f t="shared" si="7"/>
        <v>2169.1800000000003</v>
      </c>
      <c r="J40" s="488">
        <f>'BM 08'!M38</f>
        <v>0</v>
      </c>
      <c r="K40" s="411">
        <v>13</v>
      </c>
      <c r="L40" s="399">
        <f t="shared" si="0"/>
        <v>13</v>
      </c>
      <c r="M40" s="488">
        <f>'BM 08'!P38</f>
        <v>0</v>
      </c>
      <c r="N40" s="399">
        <f t="shared" si="5"/>
        <v>2169.1800000000003</v>
      </c>
      <c r="O40" s="413">
        <f t="shared" si="3"/>
        <v>2169.1800000000003</v>
      </c>
      <c r="P40" s="412">
        <f t="shared" si="8"/>
        <v>0</v>
      </c>
      <c r="Q40" s="483"/>
    </row>
    <row r="41" spans="1:18" s="414" customFormat="1" ht="39.6">
      <c r="A41" s="394" t="s">
        <v>430</v>
      </c>
      <c r="B41" s="293" t="s">
        <v>431</v>
      </c>
      <c r="C41" s="294" t="s">
        <v>43</v>
      </c>
      <c r="D41" s="556">
        <v>369.96</v>
      </c>
      <c r="E41" s="296">
        <v>8.89</v>
      </c>
      <c r="F41" s="294" t="s">
        <v>98</v>
      </c>
      <c r="G41" s="294" t="s">
        <v>34</v>
      </c>
      <c r="H41" s="409" t="e">
        <f>#REF!*D41</f>
        <v>#REF!</v>
      </c>
      <c r="I41" s="410">
        <f t="shared" si="7"/>
        <v>3288.9443999999999</v>
      </c>
      <c r="J41" s="488">
        <f>'BM 08'!M39</f>
        <v>369.96</v>
      </c>
      <c r="K41" s="411"/>
      <c r="L41" s="399">
        <f t="shared" si="0"/>
        <v>369.96</v>
      </c>
      <c r="M41" s="488">
        <f>'BM 08'!P39</f>
        <v>3288.9443999999999</v>
      </c>
      <c r="N41" s="412">
        <f t="shared" ref="N41:N44" si="10">K41*E41</f>
        <v>0</v>
      </c>
      <c r="O41" s="413">
        <f t="shared" si="3"/>
        <v>3288.9443999999999</v>
      </c>
      <c r="P41" s="412">
        <f t="shared" si="8"/>
        <v>0</v>
      </c>
      <c r="Q41" s="483">
        <f t="shared" si="9"/>
        <v>1</v>
      </c>
    </row>
    <row r="42" spans="1:18" s="414" customFormat="1">
      <c r="A42" s="785"/>
      <c r="B42" s="786"/>
      <c r="C42" s="786"/>
      <c r="D42" s="786"/>
      <c r="E42" s="786"/>
      <c r="F42" s="786"/>
      <c r="G42" s="786"/>
      <c r="H42" s="786"/>
      <c r="I42" s="786"/>
      <c r="J42" s="786"/>
      <c r="K42" s="786"/>
      <c r="L42" s="786"/>
      <c r="M42" s="786"/>
      <c r="N42" s="786"/>
      <c r="O42" s="786"/>
      <c r="P42" s="787"/>
    </row>
    <row r="43" spans="1:18">
      <c r="A43" s="402" t="s">
        <v>99</v>
      </c>
      <c r="B43" s="788" t="s">
        <v>100</v>
      </c>
      <c r="C43" s="789"/>
      <c r="D43" s="789"/>
      <c r="E43" s="789"/>
      <c r="F43" s="790"/>
      <c r="G43" s="403"/>
      <c r="H43" s="404" t="e">
        <f>SUM(H44:H45)</f>
        <v>#REF!</v>
      </c>
      <c r="I43" s="422">
        <f>SUM(I44:I46)</f>
        <v>79584.065305000011</v>
      </c>
      <c r="J43" s="488"/>
      <c r="K43" s="399"/>
      <c r="L43" s="390"/>
      <c r="M43" s="505">
        <f>SUM(M44:M46)</f>
        <v>55325.030599999998</v>
      </c>
      <c r="N43" s="390">
        <f>SUM(N44:N46)</f>
        <v>-13211.366599999994</v>
      </c>
      <c r="O43" s="390">
        <f>SUM(O44:O46)</f>
        <v>42113.664000000004</v>
      </c>
      <c r="P43" s="406">
        <f>SUM(P44:P46)</f>
        <v>37470.401304999992</v>
      </c>
    </row>
    <row r="44" spans="1:18" s="414" customFormat="1" ht="39" customHeight="1">
      <c r="A44" s="394" t="s">
        <v>101</v>
      </c>
      <c r="B44" s="293" t="s">
        <v>102</v>
      </c>
      <c r="C44" s="294" t="s">
        <v>43</v>
      </c>
      <c r="D44" s="295">
        <v>381.93970000000002</v>
      </c>
      <c r="E44" s="296">
        <v>87.65</v>
      </c>
      <c r="F44" s="294" t="s">
        <v>103</v>
      </c>
      <c r="G44" s="294" t="s">
        <v>34</v>
      </c>
      <c r="H44" s="409" t="e">
        <f>#REF!*D44</f>
        <v>#REF!</v>
      </c>
      <c r="I44" s="410">
        <f>E44*D44</f>
        <v>33477.014705000001</v>
      </c>
      <c r="J44" s="489">
        <f>'BM 08'!M41</f>
        <v>631.20399999999995</v>
      </c>
      <c r="K44" s="411">
        <v>-631.20399999999995</v>
      </c>
      <c r="L44" s="399">
        <f t="shared" si="0"/>
        <v>0</v>
      </c>
      <c r="M44" s="489">
        <f>'BM 08'!P41</f>
        <v>55325.030599999998</v>
      </c>
      <c r="N44" s="412">
        <f t="shared" si="10"/>
        <v>-55325.030599999998</v>
      </c>
      <c r="O44" s="413">
        <f>N44+M44</f>
        <v>0</v>
      </c>
      <c r="P44" s="412">
        <f t="shared" si="8"/>
        <v>33477.014705000001</v>
      </c>
      <c r="Q44" s="483">
        <f t="shared" ref="Q44:Q45" si="11">L44/J44</f>
        <v>0</v>
      </c>
      <c r="R44" s="568"/>
    </row>
    <row r="45" spans="1:18" s="414" customFormat="1" ht="39" customHeight="1">
      <c r="A45" s="447" t="s">
        <v>514</v>
      </c>
      <c r="B45" s="459" t="s">
        <v>495</v>
      </c>
      <c r="C45" s="460" t="s">
        <v>43</v>
      </c>
      <c r="D45" s="556">
        <v>672</v>
      </c>
      <c r="E45" s="552">
        <v>66.72</v>
      </c>
      <c r="F45" s="460">
        <v>103329</v>
      </c>
      <c r="G45" s="460" t="s">
        <v>34</v>
      </c>
      <c r="H45" s="462" t="e">
        <f>#REF!*D45</f>
        <v>#REF!</v>
      </c>
      <c r="I45" s="463">
        <f>E45*D45</f>
        <v>44835.839999999997</v>
      </c>
      <c r="J45" s="553">
        <f>'BM 07'!M42</f>
        <v>0</v>
      </c>
      <c r="K45" s="465">
        <v>631.20000000000005</v>
      </c>
      <c r="L45" s="417">
        <f t="shared" ref="L45:L46" si="12">K45+J45</f>
        <v>631.20000000000005</v>
      </c>
      <c r="M45" s="553">
        <v>0</v>
      </c>
      <c r="N45" s="464">
        <f t="shared" ref="N45:N46" si="13">K45*E45</f>
        <v>42113.664000000004</v>
      </c>
      <c r="O45" s="554">
        <f>N45+M45</f>
        <v>42113.664000000004</v>
      </c>
      <c r="P45" s="464">
        <f t="shared" ref="P45:P46" si="14">I45-O45</f>
        <v>2722.1759999999922</v>
      </c>
      <c r="Q45" s="483" t="e">
        <f t="shared" si="11"/>
        <v>#DIV/0!</v>
      </c>
    </row>
    <row r="46" spans="1:18" s="414" customFormat="1" ht="39" customHeight="1">
      <c r="A46" s="484"/>
      <c r="B46" s="293" t="s">
        <v>534</v>
      </c>
      <c r="C46" s="294" t="s">
        <v>43</v>
      </c>
      <c r="D46" s="558">
        <v>30.58</v>
      </c>
      <c r="E46" s="296">
        <v>41.57</v>
      </c>
      <c r="F46" s="294">
        <v>97622</v>
      </c>
      <c r="G46" s="294" t="s">
        <v>34</v>
      </c>
      <c r="H46" s="466"/>
      <c r="I46" s="466">
        <f>E46*D46</f>
        <v>1271.2105999999999</v>
      </c>
      <c r="J46" s="489">
        <v>0</v>
      </c>
      <c r="K46" s="411"/>
      <c r="L46" s="399">
        <f t="shared" si="12"/>
        <v>0</v>
      </c>
      <c r="M46" s="489">
        <v>0</v>
      </c>
      <c r="N46" s="412">
        <f t="shared" si="13"/>
        <v>0</v>
      </c>
      <c r="O46" s="412">
        <f>N46+M46</f>
        <v>0</v>
      </c>
      <c r="P46" s="412">
        <f t="shared" si="14"/>
        <v>1271.2105999999999</v>
      </c>
      <c r="Q46" s="483"/>
      <c r="R46" s="568"/>
    </row>
    <row r="47" spans="1:18" s="414" customFormat="1" ht="18.600000000000001" customHeight="1">
      <c r="A47" s="785"/>
      <c r="B47" s="786"/>
      <c r="C47" s="786"/>
      <c r="D47" s="786"/>
      <c r="E47" s="786"/>
      <c r="F47" s="786"/>
      <c r="G47" s="786"/>
      <c r="H47" s="786"/>
      <c r="I47" s="786"/>
      <c r="J47" s="786"/>
      <c r="K47" s="786"/>
      <c r="L47" s="786"/>
      <c r="M47" s="786"/>
      <c r="N47" s="786"/>
      <c r="O47" s="786"/>
      <c r="P47" s="787"/>
    </row>
    <row r="48" spans="1:18">
      <c r="A48" s="402" t="s">
        <v>104</v>
      </c>
      <c r="B48" s="788" t="s">
        <v>105</v>
      </c>
      <c r="C48" s="789"/>
      <c r="D48" s="789"/>
      <c r="E48" s="789"/>
      <c r="F48" s="790"/>
      <c r="G48" s="403"/>
      <c r="H48" s="404" t="e">
        <f>SUM(H49:H64)</f>
        <v>#REF!</v>
      </c>
      <c r="I48" s="422">
        <f>SUM(I49:I68)-I54</f>
        <v>274014.04273599997</v>
      </c>
      <c r="J48" s="488"/>
      <c r="K48" s="399"/>
      <c r="L48" s="390"/>
      <c r="M48" s="505">
        <f>SUM(M49:M68)</f>
        <v>231608.97731000005</v>
      </c>
      <c r="N48" s="390">
        <f>SUM(N49:N68)</f>
        <v>9774.1861999999983</v>
      </c>
      <c r="O48" s="390">
        <f>SUM(O49:O68)</f>
        <v>241383.16351000004</v>
      </c>
      <c r="P48" s="406">
        <f>SUM(P49:P68)</f>
        <v>33191.396225999983</v>
      </c>
    </row>
    <row r="49" spans="1:17" ht="39.6">
      <c r="A49" s="394" t="s">
        <v>106</v>
      </c>
      <c r="B49" s="219" t="s">
        <v>107</v>
      </c>
      <c r="C49" s="395" t="s">
        <v>43</v>
      </c>
      <c r="D49" s="559">
        <v>1651.69</v>
      </c>
      <c r="E49" s="408">
        <v>7.68</v>
      </c>
      <c r="F49" s="395" t="s">
        <v>108</v>
      </c>
      <c r="G49" s="395" t="s">
        <v>34</v>
      </c>
      <c r="H49" s="397" t="e">
        <f>#REF!*D49</f>
        <v>#REF!</v>
      </c>
      <c r="I49" s="398">
        <f t="shared" ref="I49:I68" si="15">D49*E49</f>
        <v>12684.9792</v>
      </c>
      <c r="J49" s="488">
        <f>'BM 08'!M43</f>
        <v>1490.62</v>
      </c>
      <c r="K49" s="400"/>
      <c r="L49" s="399">
        <f t="shared" si="0"/>
        <v>1490.62</v>
      </c>
      <c r="M49" s="488">
        <f>'BM 08'!P43</f>
        <v>11447.961599999999</v>
      </c>
      <c r="N49" s="399">
        <f>K49*E49</f>
        <v>0</v>
      </c>
      <c r="O49" s="401">
        <f>N49+M49</f>
        <v>11447.961599999999</v>
      </c>
      <c r="P49" s="399">
        <f t="shared" si="8"/>
        <v>1237.017600000001</v>
      </c>
      <c r="Q49" s="483">
        <f t="shared" ref="Q49:Q66" si="16">L49/J49</f>
        <v>1</v>
      </c>
    </row>
    <row r="50" spans="1:17" s="414" customFormat="1" ht="52.8">
      <c r="A50" s="394" t="s">
        <v>109</v>
      </c>
      <c r="B50" s="293" t="s">
        <v>110</v>
      </c>
      <c r="C50" s="294" t="s">
        <v>43</v>
      </c>
      <c r="D50" s="559">
        <f>1490.62+435.04</f>
        <v>1925.6599999999999</v>
      </c>
      <c r="E50" s="296">
        <v>32.26</v>
      </c>
      <c r="F50" s="294" t="s">
        <v>111</v>
      </c>
      <c r="G50" s="294" t="s">
        <v>34</v>
      </c>
      <c r="H50" s="409" t="e">
        <f>#REF!*D50</f>
        <v>#REF!</v>
      </c>
      <c r="I50" s="410">
        <f t="shared" si="15"/>
        <v>62121.79159999999</v>
      </c>
      <c r="J50" s="488">
        <f>'BM 08'!M44</f>
        <v>1204.2860000000005</v>
      </c>
      <c r="K50" s="411"/>
      <c r="L50" s="399">
        <f t="shared" si="0"/>
        <v>1204.2860000000005</v>
      </c>
      <c r="M50" s="488">
        <f>'BM 08'!P44</f>
        <v>38850.266360000009</v>
      </c>
      <c r="N50" s="412">
        <f t="shared" ref="N50:N63" si="17">K50*E50</f>
        <v>0</v>
      </c>
      <c r="O50" s="413">
        <f>N50+M50</f>
        <v>38850.266360000009</v>
      </c>
      <c r="P50" s="412">
        <f t="shared" si="8"/>
        <v>23271.525239999981</v>
      </c>
      <c r="Q50" s="483">
        <f t="shared" si="16"/>
        <v>1</v>
      </c>
    </row>
    <row r="51" spans="1:17" ht="26.4">
      <c r="A51" s="394" t="s">
        <v>112</v>
      </c>
      <c r="B51" s="219" t="s">
        <v>113</v>
      </c>
      <c r="C51" s="395" t="s">
        <v>43</v>
      </c>
      <c r="D51" s="559">
        <v>1026.02</v>
      </c>
      <c r="E51" s="408">
        <v>75.13</v>
      </c>
      <c r="F51" s="395">
        <v>4</v>
      </c>
      <c r="G51" s="395" t="s">
        <v>29</v>
      </c>
      <c r="H51" s="397" t="e">
        <f>#REF!*D51</f>
        <v>#REF!</v>
      </c>
      <c r="I51" s="398">
        <f t="shared" si="15"/>
        <v>77084.882599999997</v>
      </c>
      <c r="J51" s="488">
        <f>'BM 08'!M45</f>
        <v>1017.0150000000001</v>
      </c>
      <c r="K51" s="400"/>
      <c r="L51" s="399">
        <f t="shared" si="0"/>
        <v>1017.0150000000001</v>
      </c>
      <c r="M51" s="488">
        <f>'BM 08'!P45</f>
        <v>76408.336949999997</v>
      </c>
      <c r="N51" s="399">
        <f t="shared" si="17"/>
        <v>0</v>
      </c>
      <c r="O51" s="401">
        <f t="shared" ref="O51:O63" si="18">N51+M51</f>
        <v>76408.336949999997</v>
      </c>
      <c r="P51" s="399">
        <f t="shared" si="8"/>
        <v>676.54565000000002</v>
      </c>
      <c r="Q51" s="483">
        <f t="shared" si="16"/>
        <v>1</v>
      </c>
    </row>
    <row r="52" spans="1:17" ht="52.8">
      <c r="A52" s="394" t="s">
        <v>114</v>
      </c>
      <c r="B52" s="219" t="s">
        <v>115</v>
      </c>
      <c r="C52" s="395" t="s">
        <v>43</v>
      </c>
      <c r="D52" s="559">
        <v>95.83</v>
      </c>
      <c r="E52" s="408">
        <v>50.11</v>
      </c>
      <c r="F52" s="395" t="s">
        <v>116</v>
      </c>
      <c r="G52" s="395" t="s">
        <v>34</v>
      </c>
      <c r="H52" s="397" t="e">
        <f>#REF!*D52</f>
        <v>#REF!</v>
      </c>
      <c r="I52" s="398">
        <f t="shared" si="15"/>
        <v>4802.0412999999999</v>
      </c>
      <c r="J52" s="488">
        <f>'BM 08'!M46</f>
        <v>95.81</v>
      </c>
      <c r="K52" s="400"/>
      <c r="L52" s="399">
        <f t="shared" si="0"/>
        <v>95.81</v>
      </c>
      <c r="M52" s="488">
        <f>'BM 08'!P46</f>
        <v>4801.0391</v>
      </c>
      <c r="N52" s="399">
        <f t="shared" si="17"/>
        <v>0</v>
      </c>
      <c r="O52" s="401">
        <f t="shared" si="18"/>
        <v>4801.0391</v>
      </c>
      <c r="P52" s="399">
        <f t="shared" si="8"/>
        <v>1.0021999999999025</v>
      </c>
      <c r="Q52" s="483">
        <f t="shared" si="16"/>
        <v>1</v>
      </c>
    </row>
    <row r="53" spans="1:17" ht="26.4">
      <c r="A53" s="394" t="s">
        <v>117</v>
      </c>
      <c r="B53" s="219" t="s">
        <v>118</v>
      </c>
      <c r="C53" s="395" t="s">
        <v>43</v>
      </c>
      <c r="D53" s="559">
        <v>198.82</v>
      </c>
      <c r="E53" s="408">
        <v>11.77</v>
      </c>
      <c r="F53" s="395" t="s">
        <v>119</v>
      </c>
      <c r="G53" s="395" t="s">
        <v>34</v>
      </c>
      <c r="H53" s="397" t="e">
        <f>#REF!*D53</f>
        <v>#REF!</v>
      </c>
      <c r="I53" s="398">
        <f t="shared" si="15"/>
        <v>2340.1113999999998</v>
      </c>
      <c r="J53" s="488">
        <f>'BM 08'!M47</f>
        <v>198.82</v>
      </c>
      <c r="K53" s="400"/>
      <c r="L53" s="399">
        <f t="shared" si="0"/>
        <v>198.82</v>
      </c>
      <c r="M53" s="488">
        <f>'BM 08'!P47</f>
        <v>2340.1113999999998</v>
      </c>
      <c r="N53" s="399">
        <f t="shared" si="17"/>
        <v>0</v>
      </c>
      <c r="O53" s="401">
        <f t="shared" si="18"/>
        <v>2340.1113999999998</v>
      </c>
      <c r="P53" s="399">
        <f t="shared" si="8"/>
        <v>0</v>
      </c>
      <c r="Q53" s="483">
        <f t="shared" si="16"/>
        <v>1</v>
      </c>
    </row>
    <row r="54" spans="1:17" ht="26.4">
      <c r="A54" s="394" t="s">
        <v>120</v>
      </c>
      <c r="B54" s="219" t="s">
        <v>121</v>
      </c>
      <c r="C54" s="395" t="s">
        <v>43</v>
      </c>
      <c r="D54" s="559">
        <v>218.09999999999997</v>
      </c>
      <c r="E54" s="408">
        <v>2.57</v>
      </c>
      <c r="F54" s="395" t="s">
        <v>122</v>
      </c>
      <c r="G54" s="395" t="s">
        <v>34</v>
      </c>
      <c r="H54" s="397" t="e">
        <f>#REF!*D54</f>
        <v>#REF!</v>
      </c>
      <c r="I54" s="398">
        <f t="shared" si="15"/>
        <v>560.51699999999983</v>
      </c>
      <c r="J54" s="488">
        <f>'BM 08'!M48</f>
        <v>218.1</v>
      </c>
      <c r="K54" s="400"/>
      <c r="L54" s="399">
        <f t="shared" si="0"/>
        <v>218.1</v>
      </c>
      <c r="M54" s="488">
        <f>'BM 08'!P48</f>
        <v>560.51699999999994</v>
      </c>
      <c r="N54" s="399">
        <f t="shared" si="17"/>
        <v>0</v>
      </c>
      <c r="O54" s="401">
        <f t="shared" si="18"/>
        <v>560.51699999999994</v>
      </c>
      <c r="P54" s="399">
        <f t="shared" si="8"/>
        <v>0</v>
      </c>
      <c r="Q54" s="483">
        <f t="shared" si="16"/>
        <v>1</v>
      </c>
    </row>
    <row r="55" spans="1:17" ht="26.4">
      <c r="A55" s="561" t="s">
        <v>123</v>
      </c>
      <c r="B55" s="562" t="s">
        <v>124</v>
      </c>
      <c r="C55" s="563" t="s">
        <v>43</v>
      </c>
      <c r="D55" s="564">
        <v>218.09999999999997</v>
      </c>
      <c r="E55" s="564">
        <v>2.57</v>
      </c>
      <c r="F55" s="563" t="s">
        <v>125</v>
      </c>
      <c r="G55" s="563" t="s">
        <v>34</v>
      </c>
      <c r="H55" s="565" t="e">
        <f>#REF!*D55</f>
        <v>#REF!</v>
      </c>
      <c r="I55" s="566">
        <f t="shared" si="15"/>
        <v>560.51699999999983</v>
      </c>
      <c r="J55" s="488">
        <f>'BM 08'!M49</f>
        <v>218.1</v>
      </c>
      <c r="K55" s="509"/>
      <c r="L55" s="488">
        <f t="shared" si="0"/>
        <v>218.1</v>
      </c>
      <c r="M55" s="488">
        <f>'BM 08'!P49</f>
        <v>2839.6619999999998</v>
      </c>
      <c r="N55" s="488">
        <f t="shared" si="17"/>
        <v>0</v>
      </c>
      <c r="O55" s="567">
        <f t="shared" si="18"/>
        <v>2839.6619999999998</v>
      </c>
      <c r="P55" s="488">
        <f t="shared" si="8"/>
        <v>-2279.145</v>
      </c>
      <c r="Q55" s="483">
        <f t="shared" si="16"/>
        <v>1</v>
      </c>
    </row>
    <row r="56" spans="1:17" ht="26.4">
      <c r="A56" s="394" t="s">
        <v>126</v>
      </c>
      <c r="B56" s="219" t="s">
        <v>127</v>
      </c>
      <c r="C56" s="395" t="s">
        <v>43</v>
      </c>
      <c r="D56" s="559">
        <v>376.55</v>
      </c>
      <c r="E56" s="408">
        <v>33.97</v>
      </c>
      <c r="F56" s="395" t="s">
        <v>128</v>
      </c>
      <c r="G56" s="395" t="s">
        <v>34</v>
      </c>
      <c r="H56" s="397" t="e">
        <f>#REF!*D56</f>
        <v>#REF!</v>
      </c>
      <c r="I56" s="398">
        <f t="shared" si="15"/>
        <v>12791.4035</v>
      </c>
      <c r="J56" s="488">
        <f>'BM 08'!M50</f>
        <v>376.55</v>
      </c>
      <c r="K56" s="400"/>
      <c r="L56" s="399">
        <f t="shared" si="0"/>
        <v>376.55</v>
      </c>
      <c r="M56" s="488">
        <f>'BM 08'!P50</f>
        <v>12791.4035</v>
      </c>
      <c r="N56" s="399">
        <f t="shared" si="17"/>
        <v>0</v>
      </c>
      <c r="O56" s="401">
        <f t="shared" si="18"/>
        <v>12791.4035</v>
      </c>
      <c r="P56" s="399">
        <f t="shared" si="8"/>
        <v>0</v>
      </c>
      <c r="Q56" s="483">
        <f t="shared" si="16"/>
        <v>1</v>
      </c>
    </row>
    <row r="57" spans="1:17" ht="26.4">
      <c r="A57" s="394" t="s">
        <v>129</v>
      </c>
      <c r="B57" s="219" t="s">
        <v>130</v>
      </c>
      <c r="C57" s="395" t="s">
        <v>43</v>
      </c>
      <c r="D57" s="559">
        <v>376.55</v>
      </c>
      <c r="E57" s="408">
        <v>2.79</v>
      </c>
      <c r="F57" s="395" t="s">
        <v>131</v>
      </c>
      <c r="G57" s="395" t="s">
        <v>34</v>
      </c>
      <c r="H57" s="397" t="e">
        <f>#REF!*D57</f>
        <v>#REF!</v>
      </c>
      <c r="I57" s="398">
        <f t="shared" si="15"/>
        <v>1050.5744999999999</v>
      </c>
      <c r="J57" s="488">
        <f>'BM 08'!M51</f>
        <v>376.55</v>
      </c>
      <c r="K57" s="400"/>
      <c r="L57" s="399">
        <f t="shared" si="0"/>
        <v>376.55</v>
      </c>
      <c r="M57" s="488">
        <f>'BM 08'!P51</f>
        <v>1050.5744999999999</v>
      </c>
      <c r="N57" s="399">
        <f t="shared" si="17"/>
        <v>0</v>
      </c>
      <c r="O57" s="401">
        <f t="shared" si="18"/>
        <v>1050.5744999999999</v>
      </c>
      <c r="P57" s="399">
        <f t="shared" si="8"/>
        <v>0</v>
      </c>
      <c r="Q57" s="483">
        <f t="shared" si="16"/>
        <v>1</v>
      </c>
    </row>
    <row r="58" spans="1:17" ht="26.4">
      <c r="A58" s="394" t="s">
        <v>132</v>
      </c>
      <c r="B58" s="219" t="s">
        <v>133</v>
      </c>
      <c r="C58" s="395" t="s">
        <v>43</v>
      </c>
      <c r="D58" s="559">
        <v>376.55</v>
      </c>
      <c r="E58" s="408">
        <v>14.76</v>
      </c>
      <c r="F58" s="395" t="s">
        <v>134</v>
      </c>
      <c r="G58" s="395" t="s">
        <v>34</v>
      </c>
      <c r="H58" s="397" t="e">
        <f>#REF!*D58</f>
        <v>#REF!</v>
      </c>
      <c r="I58" s="398">
        <f t="shared" si="15"/>
        <v>5557.8779999999997</v>
      </c>
      <c r="J58" s="488">
        <f>'BM 08'!M52</f>
        <v>376.55</v>
      </c>
      <c r="K58" s="400"/>
      <c r="L58" s="399">
        <f t="shared" si="0"/>
        <v>376.55</v>
      </c>
      <c r="M58" s="488">
        <f>'BM 08'!P52</f>
        <v>5557.8779999999997</v>
      </c>
      <c r="N58" s="399">
        <f t="shared" si="17"/>
        <v>0</v>
      </c>
      <c r="O58" s="401">
        <f t="shared" si="18"/>
        <v>5557.8779999999997</v>
      </c>
      <c r="P58" s="399">
        <f t="shared" si="8"/>
        <v>0</v>
      </c>
      <c r="Q58" s="483">
        <f t="shared" si="16"/>
        <v>1</v>
      </c>
    </row>
    <row r="59" spans="1:17" ht="66">
      <c r="A59" s="394" t="s">
        <v>135</v>
      </c>
      <c r="B59" s="293" t="s">
        <v>136</v>
      </c>
      <c r="C59" s="294" t="s">
        <v>43</v>
      </c>
      <c r="D59" s="559">
        <v>405</v>
      </c>
      <c r="E59" s="296">
        <v>36.409999999999997</v>
      </c>
      <c r="F59" s="294" t="s">
        <v>137</v>
      </c>
      <c r="G59" s="294" t="s">
        <v>34</v>
      </c>
      <c r="H59" s="409" t="e">
        <f>#REF!*D59</f>
        <v>#REF!</v>
      </c>
      <c r="I59" s="410">
        <f t="shared" si="15"/>
        <v>14746.05</v>
      </c>
      <c r="J59" s="489">
        <f>'BM 08'!M53</f>
        <v>360.09999999999997</v>
      </c>
      <c r="K59" s="411"/>
      <c r="L59" s="412">
        <f t="shared" si="0"/>
        <v>360.09999999999997</v>
      </c>
      <c r="M59" s="489">
        <f>'BM 08'!P53</f>
        <v>13111.240999999998</v>
      </c>
      <c r="N59" s="412">
        <f t="shared" si="17"/>
        <v>0</v>
      </c>
      <c r="O59" s="413">
        <f t="shared" si="18"/>
        <v>13111.240999999998</v>
      </c>
      <c r="P59" s="412">
        <f t="shared" si="8"/>
        <v>1634.8090000000011</v>
      </c>
      <c r="Q59" s="483">
        <f t="shared" si="16"/>
        <v>1</v>
      </c>
    </row>
    <row r="60" spans="1:17" ht="42.6" customHeight="1">
      <c r="A60" s="394" t="s">
        <v>138</v>
      </c>
      <c r="B60" s="456" t="s">
        <v>139</v>
      </c>
      <c r="C60" s="395" t="s">
        <v>43</v>
      </c>
      <c r="D60" s="559">
        <v>0</v>
      </c>
      <c r="E60" s="408">
        <v>23.94</v>
      </c>
      <c r="F60" s="395" t="s">
        <v>140</v>
      </c>
      <c r="G60" s="395" t="s">
        <v>34</v>
      </c>
      <c r="H60" s="397" t="e">
        <f>#REF!*D60</f>
        <v>#REF!</v>
      </c>
      <c r="I60" s="398">
        <f t="shared" si="15"/>
        <v>0</v>
      </c>
      <c r="J60" s="488">
        <f>'BM 08'!M54</f>
        <v>0</v>
      </c>
      <c r="K60" s="400"/>
      <c r="L60" s="399">
        <f t="shared" si="0"/>
        <v>0</v>
      </c>
      <c r="M60" s="488">
        <f>'BM 08'!P54</f>
        <v>0</v>
      </c>
      <c r="N60" s="399">
        <f t="shared" si="17"/>
        <v>0</v>
      </c>
      <c r="O60" s="401">
        <f t="shared" si="18"/>
        <v>0</v>
      </c>
      <c r="P60" s="399">
        <f t="shared" si="8"/>
        <v>0</v>
      </c>
      <c r="Q60" s="483" t="e">
        <f t="shared" si="16"/>
        <v>#DIV/0!</v>
      </c>
    </row>
    <row r="61" spans="1:17" ht="39.6">
      <c r="A61" s="394" t="s">
        <v>141</v>
      </c>
      <c r="B61" s="219" t="s">
        <v>142</v>
      </c>
      <c r="C61" s="395" t="s">
        <v>43</v>
      </c>
      <c r="D61" s="559">
        <v>250.4</v>
      </c>
      <c r="E61" s="408">
        <v>87.41</v>
      </c>
      <c r="F61" s="395" t="s">
        <v>143</v>
      </c>
      <c r="G61" s="395" t="s">
        <v>34</v>
      </c>
      <c r="H61" s="397" t="e">
        <f>#REF!*D61</f>
        <v>#REF!</v>
      </c>
      <c r="I61" s="398">
        <f t="shared" si="15"/>
        <v>21887.464</v>
      </c>
      <c r="J61" s="488">
        <f>'BM 08'!M55</f>
        <v>92</v>
      </c>
      <c r="K61" s="400">
        <f>111.82</f>
        <v>111.82</v>
      </c>
      <c r="L61" s="399">
        <f t="shared" si="0"/>
        <v>203.82</v>
      </c>
      <c r="M61" s="488">
        <f>'BM 08'!P55</f>
        <v>8041.7199999999993</v>
      </c>
      <c r="N61" s="399">
        <f t="shared" si="17"/>
        <v>9774.1861999999983</v>
      </c>
      <c r="O61" s="401">
        <f t="shared" si="18"/>
        <v>17815.906199999998</v>
      </c>
      <c r="P61" s="399">
        <f t="shared" si="8"/>
        <v>4071.5578000000023</v>
      </c>
      <c r="Q61" s="483">
        <f t="shared" si="16"/>
        <v>2.2154347826086958</v>
      </c>
    </row>
    <row r="62" spans="1:17" s="414" customFormat="1" ht="26.4">
      <c r="A62" s="394" t="s">
        <v>360</v>
      </c>
      <c r="B62" s="293" t="s">
        <v>361</v>
      </c>
      <c r="C62" s="294" t="s">
        <v>43</v>
      </c>
      <c r="D62" s="559">
        <v>376.55</v>
      </c>
      <c r="E62" s="408">
        <v>23.05</v>
      </c>
      <c r="F62" s="294" t="s">
        <v>137</v>
      </c>
      <c r="G62" s="294" t="s">
        <v>34</v>
      </c>
      <c r="H62" s="409" t="e">
        <f>#REF!*D62</f>
        <v>#REF!</v>
      </c>
      <c r="I62" s="410">
        <f t="shared" si="15"/>
        <v>8679.4775000000009</v>
      </c>
      <c r="J62" s="488">
        <f>'BM 08'!M56</f>
        <v>376.55</v>
      </c>
      <c r="K62" s="411"/>
      <c r="L62" s="399">
        <f t="shared" si="0"/>
        <v>376.55</v>
      </c>
      <c r="M62" s="488">
        <f>'BM 08'!P56</f>
        <v>8679.4775000000009</v>
      </c>
      <c r="N62" s="412">
        <f t="shared" si="17"/>
        <v>0</v>
      </c>
      <c r="O62" s="413">
        <f t="shared" si="18"/>
        <v>8679.4775000000009</v>
      </c>
      <c r="P62" s="412">
        <f t="shared" si="8"/>
        <v>0</v>
      </c>
      <c r="Q62" s="483">
        <f t="shared" si="16"/>
        <v>1</v>
      </c>
    </row>
    <row r="63" spans="1:17" s="414" customFormat="1" ht="27" customHeight="1">
      <c r="A63" s="394" t="s">
        <v>362</v>
      </c>
      <c r="B63" s="293" t="s">
        <v>363</v>
      </c>
      <c r="C63" s="294" t="s">
        <v>43</v>
      </c>
      <c r="D63" s="559">
        <v>405</v>
      </c>
      <c r="E63" s="408">
        <v>81.14</v>
      </c>
      <c r="F63" s="294" t="s">
        <v>140</v>
      </c>
      <c r="G63" s="294" t="s">
        <v>34</v>
      </c>
      <c r="H63" s="409" t="e">
        <f>#REF!*D63</f>
        <v>#REF!</v>
      </c>
      <c r="I63" s="410">
        <f t="shared" si="15"/>
        <v>32861.699999999997</v>
      </c>
      <c r="J63" s="488">
        <f>'BM 08'!M57</f>
        <v>405</v>
      </c>
      <c r="K63" s="411"/>
      <c r="L63" s="399">
        <f t="shared" si="0"/>
        <v>405</v>
      </c>
      <c r="M63" s="488">
        <f>'BM 08'!P57</f>
        <v>32861.699999999997</v>
      </c>
      <c r="N63" s="412">
        <f t="shared" si="17"/>
        <v>0</v>
      </c>
      <c r="O63" s="413">
        <f t="shared" si="18"/>
        <v>32861.699999999997</v>
      </c>
      <c r="P63" s="412">
        <f t="shared" si="8"/>
        <v>0</v>
      </c>
      <c r="Q63" s="483">
        <f t="shared" si="16"/>
        <v>1</v>
      </c>
    </row>
    <row r="64" spans="1:17" s="414" customFormat="1" ht="27" customHeight="1">
      <c r="A64" s="394" t="s">
        <v>364</v>
      </c>
      <c r="B64" s="293" t="s">
        <v>365</v>
      </c>
      <c r="C64" s="294" t="s">
        <v>43</v>
      </c>
      <c r="D64" s="559">
        <v>20.25</v>
      </c>
      <c r="E64" s="408">
        <v>521.74</v>
      </c>
      <c r="F64" s="294" t="s">
        <v>143</v>
      </c>
      <c r="G64" s="294" t="s">
        <v>34</v>
      </c>
      <c r="H64" s="409" t="e">
        <f>#REF!*D64</f>
        <v>#REF!</v>
      </c>
      <c r="I64" s="410">
        <f t="shared" si="15"/>
        <v>10565.235000000001</v>
      </c>
      <c r="J64" s="488">
        <f>'BM 08'!M58</f>
        <v>17.5</v>
      </c>
      <c r="K64" s="411"/>
      <c r="L64" s="399">
        <f t="shared" si="0"/>
        <v>17.5</v>
      </c>
      <c r="M64" s="488">
        <f>'BM 08'!P58</f>
        <v>9130.4500000000007</v>
      </c>
      <c r="N64" s="412">
        <f>K64*E64</f>
        <v>0</v>
      </c>
      <c r="O64" s="413">
        <f>N64+M64</f>
        <v>9130.4500000000007</v>
      </c>
      <c r="P64" s="412">
        <f>I64-O64</f>
        <v>1434.7849999999999</v>
      </c>
      <c r="Q64" s="483">
        <f t="shared" si="16"/>
        <v>1</v>
      </c>
    </row>
    <row r="65" spans="1:17" s="414" customFormat="1" ht="27" customHeight="1">
      <c r="A65" s="394" t="s">
        <v>448</v>
      </c>
      <c r="B65" s="293" t="s">
        <v>460</v>
      </c>
      <c r="C65" s="294" t="s">
        <v>43</v>
      </c>
      <c r="D65" s="559">
        <v>435.04</v>
      </c>
      <c r="E65" s="408">
        <v>7.21</v>
      </c>
      <c r="F65" s="294" t="s">
        <v>143</v>
      </c>
      <c r="G65" s="294" t="s">
        <v>34</v>
      </c>
      <c r="H65" s="409" t="e">
        <f>#REF!*D65</f>
        <v>#REF!</v>
      </c>
      <c r="I65" s="410">
        <f t="shared" si="15"/>
        <v>3136.6384000000003</v>
      </c>
      <c r="J65" s="488">
        <f>'BM 08'!M59</f>
        <v>435.04</v>
      </c>
      <c r="K65" s="411"/>
      <c r="L65" s="399">
        <f t="shared" ref="L65" si="19">K65+J65</f>
        <v>435.04</v>
      </c>
      <c r="M65" s="488">
        <f>'BM 08'!P59</f>
        <v>3136.6384000000003</v>
      </c>
      <c r="N65" s="412">
        <f t="shared" ref="N65:N66" si="20">K65*E65</f>
        <v>0</v>
      </c>
      <c r="O65" s="413">
        <f t="shared" ref="O65:O66" si="21">N65+M65</f>
        <v>3136.6384000000003</v>
      </c>
      <c r="P65" s="412">
        <f>I65-O65</f>
        <v>0</v>
      </c>
      <c r="Q65" s="483">
        <f t="shared" si="16"/>
        <v>1</v>
      </c>
    </row>
    <row r="66" spans="1:17" s="416" customFormat="1" ht="26.4">
      <c r="A66" s="447" t="s">
        <v>532</v>
      </c>
      <c r="B66" s="459" t="s">
        <v>513</v>
      </c>
      <c r="C66" s="460" t="s">
        <v>43</v>
      </c>
      <c r="D66" s="560">
        <v>186.73199999999997</v>
      </c>
      <c r="E66" s="552">
        <v>12.92</v>
      </c>
      <c r="F66" s="460" t="s">
        <v>143</v>
      </c>
      <c r="G66" s="460" t="s">
        <v>34</v>
      </c>
      <c r="H66" s="462" t="e">
        <f>#REF!*D66</f>
        <v>#REF!</v>
      </c>
      <c r="I66" s="463">
        <f t="shared" si="15"/>
        <v>2412.5774399999996</v>
      </c>
      <c r="J66" s="553">
        <v>0</v>
      </c>
      <c r="K66" s="465"/>
      <c r="L66" s="464">
        <f>K66+J66</f>
        <v>0</v>
      </c>
      <c r="M66" s="553">
        <v>0</v>
      </c>
      <c r="N66" s="464">
        <f t="shared" si="20"/>
        <v>0</v>
      </c>
      <c r="O66" s="554">
        <f t="shared" si="21"/>
        <v>0</v>
      </c>
      <c r="P66" s="464">
        <f t="shared" ref="P66" si="22">I66-O66</f>
        <v>2412.5774399999996</v>
      </c>
      <c r="Q66" s="483" t="e">
        <f t="shared" si="16"/>
        <v>#DIV/0!</v>
      </c>
    </row>
    <row r="67" spans="1:17" s="416" customFormat="1" ht="26.4">
      <c r="A67" s="484" t="s">
        <v>537</v>
      </c>
      <c r="B67" s="293" t="s">
        <v>535</v>
      </c>
      <c r="C67" s="294" t="s">
        <v>43</v>
      </c>
      <c r="D67" s="559">
        <v>6.7775999999999996</v>
      </c>
      <c r="E67" s="296">
        <v>11.46</v>
      </c>
      <c r="F67" s="294">
        <v>102218</v>
      </c>
      <c r="G67" s="294" t="s">
        <v>34</v>
      </c>
      <c r="H67" s="466"/>
      <c r="I67" s="463">
        <f t="shared" si="15"/>
        <v>77.671295999999998</v>
      </c>
      <c r="J67" s="489">
        <v>0</v>
      </c>
      <c r="K67" s="411"/>
      <c r="L67" s="412">
        <f t="shared" ref="L67:L68" si="23">K67+J67</f>
        <v>0</v>
      </c>
      <c r="M67" s="489">
        <v>0</v>
      </c>
      <c r="N67" s="412">
        <f t="shared" ref="N67:N68" si="24">K67*E67</f>
        <v>0</v>
      </c>
      <c r="O67" s="412">
        <f t="shared" ref="O67:O68" si="25">N67+M67</f>
        <v>0</v>
      </c>
      <c r="P67" s="412">
        <f t="shared" ref="P67:P68" si="26">I67-O67</f>
        <v>77.671295999999998</v>
      </c>
      <c r="Q67" s="483"/>
    </row>
    <row r="68" spans="1:17" s="416" customFormat="1" ht="26.4">
      <c r="A68" s="484" t="s">
        <v>538</v>
      </c>
      <c r="B68" s="293" t="s">
        <v>536</v>
      </c>
      <c r="C68" s="294" t="s">
        <v>43</v>
      </c>
      <c r="D68" s="559">
        <v>18.5</v>
      </c>
      <c r="E68" s="296">
        <v>35.299999999999997</v>
      </c>
      <c r="F68" s="294">
        <v>100760</v>
      </c>
      <c r="G68" s="294" t="s">
        <v>34</v>
      </c>
      <c r="H68" s="466"/>
      <c r="I68" s="466">
        <f t="shared" si="15"/>
        <v>653.04999999999995</v>
      </c>
      <c r="J68" s="489">
        <v>0</v>
      </c>
      <c r="K68" s="411"/>
      <c r="L68" s="412">
        <f t="shared" si="23"/>
        <v>0</v>
      </c>
      <c r="M68" s="489">
        <v>0</v>
      </c>
      <c r="N68" s="412">
        <f t="shared" si="24"/>
        <v>0</v>
      </c>
      <c r="O68" s="412">
        <f t="shared" si="25"/>
        <v>0</v>
      </c>
      <c r="P68" s="412">
        <f t="shared" si="26"/>
        <v>653.04999999999995</v>
      </c>
      <c r="Q68" s="483"/>
    </row>
    <row r="69" spans="1:17" s="416" customFormat="1">
      <c r="A69" s="793"/>
      <c r="B69" s="794"/>
      <c r="C69" s="794"/>
      <c r="D69" s="794"/>
      <c r="E69" s="794"/>
      <c r="F69" s="794"/>
      <c r="G69" s="794"/>
      <c r="H69" s="794"/>
      <c r="I69" s="794"/>
      <c r="J69" s="794"/>
      <c r="K69" s="794"/>
      <c r="L69" s="794"/>
      <c r="M69" s="794"/>
      <c r="N69" s="794"/>
      <c r="O69" s="794"/>
      <c r="P69" s="795"/>
    </row>
    <row r="70" spans="1:17">
      <c r="A70" s="402" t="s">
        <v>144</v>
      </c>
      <c r="B70" s="788" t="s">
        <v>145</v>
      </c>
      <c r="C70" s="789"/>
      <c r="D70" s="789"/>
      <c r="E70" s="789"/>
      <c r="F70" s="790"/>
      <c r="G70" s="407"/>
      <c r="H70" s="404" t="e">
        <f>SUM(H71:H76)</f>
        <v>#REF!</v>
      </c>
      <c r="I70" s="422">
        <f>SUM(I71:I78)</f>
        <v>53096.207200000012</v>
      </c>
      <c r="J70" s="488"/>
      <c r="K70" s="400"/>
      <c r="L70" s="390"/>
      <c r="M70" s="505">
        <f>SUM(M71:M78)</f>
        <v>58711.819620000002</v>
      </c>
      <c r="N70" s="390">
        <f>SUM(N71:N78)</f>
        <v>5220.4160000000002</v>
      </c>
      <c r="O70" s="390">
        <f>SUM(O71:O78)</f>
        <v>63932.235619999999</v>
      </c>
      <c r="P70" s="406">
        <f>SUM(P71:P78)</f>
        <v>-10836.028419999997</v>
      </c>
    </row>
    <row r="71" spans="1:17" ht="26.4">
      <c r="A71" s="394" t="s">
        <v>146</v>
      </c>
      <c r="B71" s="219" t="s">
        <v>147</v>
      </c>
      <c r="C71" s="395" t="s">
        <v>43</v>
      </c>
      <c r="D71" s="556">
        <v>4.8</v>
      </c>
      <c r="E71" s="396">
        <v>830.37</v>
      </c>
      <c r="F71" s="395" t="s">
        <v>148</v>
      </c>
      <c r="G71" s="395" t="s">
        <v>34</v>
      </c>
      <c r="H71" s="397" t="e">
        <f>#REF!*D71</f>
        <v>#REF!</v>
      </c>
      <c r="I71" s="398">
        <f t="shared" ref="I71:I78" si="27">D71*E71</f>
        <v>3985.7759999999998</v>
      </c>
      <c r="J71" s="488">
        <f>'BM 08'!M61</f>
        <v>0</v>
      </c>
      <c r="K71" s="400">
        <v>4.8</v>
      </c>
      <c r="L71" s="399">
        <f t="shared" ref="L71:L136" si="28">K71+J71</f>
        <v>4.8</v>
      </c>
      <c r="M71" s="488">
        <f>'BM 08'!P61</f>
        <v>0</v>
      </c>
      <c r="N71" s="399">
        <f t="shared" ref="N71:N76" si="29">K71*E71</f>
        <v>3985.7759999999998</v>
      </c>
      <c r="O71" s="401">
        <f t="shared" ref="O71:O76" si="30">N71+M71</f>
        <v>3985.7759999999998</v>
      </c>
      <c r="P71" s="399">
        <f t="shared" si="8"/>
        <v>0</v>
      </c>
      <c r="Q71" s="483" t="e">
        <f t="shared" ref="Q71:Q78" si="31">L71/J71</f>
        <v>#DIV/0!</v>
      </c>
    </row>
    <row r="72" spans="1:17" ht="54" customHeight="1">
      <c r="A72" s="394" t="s">
        <v>149</v>
      </c>
      <c r="B72" s="219" t="s">
        <v>150</v>
      </c>
      <c r="C72" s="395" t="s">
        <v>151</v>
      </c>
      <c r="D72" s="556">
        <v>8</v>
      </c>
      <c r="E72" s="396">
        <v>838.93</v>
      </c>
      <c r="F72" s="395" t="s">
        <v>152</v>
      </c>
      <c r="G72" s="395" t="s">
        <v>34</v>
      </c>
      <c r="H72" s="397" t="e">
        <f>#REF!*D72</f>
        <v>#REF!</v>
      </c>
      <c r="I72" s="398">
        <f t="shared" si="27"/>
        <v>6711.44</v>
      </c>
      <c r="J72" s="488">
        <f>'BM 08'!M62</f>
        <v>8</v>
      </c>
      <c r="K72" s="400"/>
      <c r="L72" s="399">
        <f t="shared" si="28"/>
        <v>8</v>
      </c>
      <c r="M72" s="488">
        <f>'BM 08'!P62</f>
        <v>6711.44</v>
      </c>
      <c r="N72" s="399">
        <f t="shared" si="29"/>
        <v>0</v>
      </c>
      <c r="O72" s="401">
        <f t="shared" si="30"/>
        <v>6711.44</v>
      </c>
      <c r="P72" s="399">
        <f t="shared" si="8"/>
        <v>0</v>
      </c>
      <c r="Q72" s="483">
        <f t="shared" si="31"/>
        <v>1</v>
      </c>
    </row>
    <row r="73" spans="1:17" ht="52.8">
      <c r="A73" s="394" t="s">
        <v>153</v>
      </c>
      <c r="B73" s="293" t="s">
        <v>154</v>
      </c>
      <c r="C73" s="294" t="s">
        <v>43</v>
      </c>
      <c r="D73" s="556">
        <v>30.8</v>
      </c>
      <c r="E73" s="295">
        <v>707.94</v>
      </c>
      <c r="F73" s="294" t="s">
        <v>155</v>
      </c>
      <c r="G73" s="294" t="s">
        <v>34</v>
      </c>
      <c r="H73" s="409" t="e">
        <f>#REF!*D73</f>
        <v>#REF!</v>
      </c>
      <c r="I73" s="410">
        <f t="shared" si="27"/>
        <v>21804.552000000003</v>
      </c>
      <c r="J73" s="488">
        <f>'BM 08'!M63</f>
        <v>30.800000000000004</v>
      </c>
      <c r="K73" s="411"/>
      <c r="L73" s="412">
        <f t="shared" si="28"/>
        <v>30.800000000000004</v>
      </c>
      <c r="M73" s="488">
        <f>'BM 08'!P63</f>
        <v>21804.552000000003</v>
      </c>
      <c r="N73" s="412">
        <f t="shared" si="29"/>
        <v>0</v>
      </c>
      <c r="O73" s="413">
        <f t="shared" si="30"/>
        <v>21804.552000000003</v>
      </c>
      <c r="P73" s="412">
        <f t="shared" si="8"/>
        <v>0</v>
      </c>
      <c r="Q73" s="483">
        <f t="shared" si="31"/>
        <v>1</v>
      </c>
    </row>
    <row r="74" spans="1:17" ht="39.6">
      <c r="A74" s="394" t="s">
        <v>156</v>
      </c>
      <c r="B74" s="293" t="s">
        <v>157</v>
      </c>
      <c r="C74" s="294" t="s">
        <v>43</v>
      </c>
      <c r="D74" s="556">
        <v>20.98</v>
      </c>
      <c r="E74" s="295">
        <v>597.24</v>
      </c>
      <c r="F74" s="294" t="s">
        <v>158</v>
      </c>
      <c r="G74" s="294" t="s">
        <v>34</v>
      </c>
      <c r="H74" s="409" t="e">
        <f>#REF!*D74</f>
        <v>#REF!</v>
      </c>
      <c r="I74" s="410">
        <f t="shared" si="27"/>
        <v>12530.0952</v>
      </c>
      <c r="J74" s="488">
        <f>'BM 08'!M64</f>
        <v>20.9755</v>
      </c>
      <c r="K74" s="411"/>
      <c r="L74" s="412">
        <f t="shared" si="28"/>
        <v>20.9755</v>
      </c>
      <c r="M74" s="488">
        <f>'BM 08'!P64</f>
        <v>12527.40762</v>
      </c>
      <c r="N74" s="412">
        <f t="shared" si="29"/>
        <v>0</v>
      </c>
      <c r="O74" s="413">
        <f t="shared" si="30"/>
        <v>12527.40762</v>
      </c>
      <c r="P74" s="412">
        <f t="shared" si="8"/>
        <v>2.687579999999798</v>
      </c>
      <c r="Q74" s="483">
        <f t="shared" si="31"/>
        <v>1</v>
      </c>
    </row>
    <row r="75" spans="1:17" ht="26.4">
      <c r="A75" s="394" t="s">
        <v>366</v>
      </c>
      <c r="B75" s="293" t="s">
        <v>367</v>
      </c>
      <c r="C75" s="294" t="s">
        <v>43</v>
      </c>
      <c r="D75" s="295">
        <v>37.6</v>
      </c>
      <c r="E75" s="295">
        <v>573.65</v>
      </c>
      <c r="F75" s="294" t="s">
        <v>155</v>
      </c>
      <c r="G75" s="294" t="s">
        <v>34</v>
      </c>
      <c r="H75" s="409" t="e">
        <f>#REF!*D75</f>
        <v>#REF!</v>
      </c>
      <c r="I75" s="410">
        <f t="shared" si="27"/>
        <v>21569.24</v>
      </c>
      <c r="J75" s="488">
        <f>'BM 08'!M65</f>
        <v>30.8</v>
      </c>
      <c r="K75" s="411"/>
      <c r="L75" s="412">
        <f t="shared" si="28"/>
        <v>30.8</v>
      </c>
      <c r="M75" s="488">
        <f>'BM 08'!P65</f>
        <v>17668.419999999998</v>
      </c>
      <c r="N75" s="412">
        <f t="shared" si="29"/>
        <v>0</v>
      </c>
      <c r="O75" s="413">
        <f t="shared" si="30"/>
        <v>17668.419999999998</v>
      </c>
      <c r="P75" s="412">
        <f t="shared" si="8"/>
        <v>3900.8200000000033</v>
      </c>
      <c r="Q75" s="483">
        <f t="shared" si="31"/>
        <v>1</v>
      </c>
    </row>
    <row r="76" spans="1:17" ht="26.4">
      <c r="A76" s="447" t="s">
        <v>368</v>
      </c>
      <c r="B76" s="459" t="s">
        <v>369</v>
      </c>
      <c r="C76" s="460" t="s">
        <v>43</v>
      </c>
      <c r="D76" s="461">
        <v>0</v>
      </c>
      <c r="E76" s="461">
        <v>600.04</v>
      </c>
      <c r="F76" s="460" t="s">
        <v>158</v>
      </c>
      <c r="G76" s="460" t="s">
        <v>34</v>
      </c>
      <c r="H76" s="462" t="e">
        <f>#REF!*D76</f>
        <v>#REF!</v>
      </c>
      <c r="I76" s="463">
        <f t="shared" si="27"/>
        <v>0</v>
      </c>
      <c r="J76" s="488">
        <f>'BM 08'!M66</f>
        <v>0</v>
      </c>
      <c r="K76" s="465"/>
      <c r="L76" s="464">
        <f t="shared" si="28"/>
        <v>0</v>
      </c>
      <c r="M76" s="488">
        <f>'BM 08'!P66</f>
        <v>0</v>
      </c>
      <c r="N76" s="464">
        <f t="shared" si="29"/>
        <v>0</v>
      </c>
      <c r="O76" s="413">
        <f t="shared" si="30"/>
        <v>0</v>
      </c>
      <c r="P76" s="412">
        <f t="shared" si="8"/>
        <v>0</v>
      </c>
      <c r="Q76" s="483" t="e">
        <f t="shared" si="31"/>
        <v>#DIV/0!</v>
      </c>
    </row>
    <row r="77" spans="1:17" ht="39.6">
      <c r="A77" s="447" t="s">
        <v>526</v>
      </c>
      <c r="B77" s="293" t="s">
        <v>488</v>
      </c>
      <c r="C77" s="294" t="s">
        <v>406</v>
      </c>
      <c r="D77" s="295">
        <v>8</v>
      </c>
      <c r="E77" s="295">
        <v>154.33000000000001</v>
      </c>
      <c r="F77" s="294">
        <v>90830</v>
      </c>
      <c r="G77" s="294" t="s">
        <v>34</v>
      </c>
      <c r="H77" s="466"/>
      <c r="I77" s="466">
        <f t="shared" si="27"/>
        <v>1234.6400000000001</v>
      </c>
      <c r="J77" s="488">
        <v>0</v>
      </c>
      <c r="K77" s="411">
        <v>8</v>
      </c>
      <c r="L77" s="464">
        <f t="shared" si="28"/>
        <v>8</v>
      </c>
      <c r="M77" s="489">
        <v>0</v>
      </c>
      <c r="N77" s="412">
        <f t="shared" ref="N77:N78" si="32">K77*E77</f>
        <v>1234.6400000000001</v>
      </c>
      <c r="O77" s="413">
        <f t="shared" ref="O77:O78" si="33">N77+M77</f>
        <v>1234.6400000000001</v>
      </c>
      <c r="P77" s="412">
        <f t="shared" ref="P77:P78" si="34">I77-O77</f>
        <v>0</v>
      </c>
      <c r="Q77" s="483" t="e">
        <f t="shared" si="31"/>
        <v>#DIV/0!</v>
      </c>
    </row>
    <row r="78" spans="1:17">
      <c r="A78" s="447" t="s">
        <v>527</v>
      </c>
      <c r="B78" s="293" t="s">
        <v>496</v>
      </c>
      <c r="C78" s="294" t="s">
        <v>43</v>
      </c>
      <c r="D78" s="295">
        <v>-52.12</v>
      </c>
      <c r="E78" s="295">
        <v>282.8</v>
      </c>
      <c r="F78" s="294">
        <v>4716</v>
      </c>
      <c r="G78" s="294" t="s">
        <v>34</v>
      </c>
      <c r="H78" s="466"/>
      <c r="I78" s="466">
        <f t="shared" si="27"/>
        <v>-14739.536</v>
      </c>
      <c r="J78" s="489">
        <v>0</v>
      </c>
      <c r="K78" s="411"/>
      <c r="L78" s="464">
        <f t="shared" si="28"/>
        <v>0</v>
      </c>
      <c r="M78" s="489">
        <v>0</v>
      </c>
      <c r="N78" s="412">
        <f t="shared" si="32"/>
        <v>0</v>
      </c>
      <c r="O78" s="413">
        <f t="shared" si="33"/>
        <v>0</v>
      </c>
      <c r="P78" s="412">
        <f t="shared" si="34"/>
        <v>-14739.536</v>
      </c>
      <c r="Q78" s="483" t="e">
        <f t="shared" si="31"/>
        <v>#DIV/0!</v>
      </c>
    </row>
    <row r="79" spans="1:17">
      <c r="A79" s="796"/>
      <c r="B79" s="797"/>
      <c r="C79" s="797"/>
      <c r="D79" s="797"/>
      <c r="E79" s="797"/>
      <c r="F79" s="797"/>
      <c r="G79" s="797"/>
      <c r="H79" s="797"/>
      <c r="I79" s="797"/>
      <c r="J79" s="797"/>
      <c r="K79" s="797"/>
      <c r="L79" s="797"/>
      <c r="M79" s="797"/>
      <c r="N79" s="797"/>
      <c r="O79" s="797"/>
      <c r="P79" s="798"/>
      <c r="Q79" s="415"/>
    </row>
    <row r="80" spans="1:17">
      <c r="A80" s="402" t="s">
        <v>159</v>
      </c>
      <c r="B80" s="788" t="s">
        <v>160</v>
      </c>
      <c r="C80" s="789"/>
      <c r="D80" s="789"/>
      <c r="E80" s="789"/>
      <c r="F80" s="790"/>
      <c r="G80" s="407"/>
      <c r="H80" s="404" t="e">
        <f>SUM(H81:H84)</f>
        <v>#REF!</v>
      </c>
      <c r="I80" s="422">
        <f>SUM(I81:I85)</f>
        <v>6217.1840000000002</v>
      </c>
      <c r="J80" s="488"/>
      <c r="K80" s="400"/>
      <c r="L80" s="399">
        <f t="shared" si="28"/>
        <v>0</v>
      </c>
      <c r="M80" s="505">
        <f>SUM(M81:M84)</f>
        <v>5354.34</v>
      </c>
      <c r="N80" s="390">
        <f>SUM(N81:N85)</f>
        <v>862.84400000000005</v>
      </c>
      <c r="O80" s="390">
        <f>SUM(O81:O85)</f>
        <v>6217.1840000000002</v>
      </c>
      <c r="P80" s="406">
        <f>SUM(P81:P85)</f>
        <v>0</v>
      </c>
    </row>
    <row r="81" spans="1:17" ht="39.6">
      <c r="A81" s="394" t="s">
        <v>161</v>
      </c>
      <c r="B81" s="219" t="s">
        <v>162</v>
      </c>
      <c r="C81" s="395" t="s">
        <v>151</v>
      </c>
      <c r="D81" s="396">
        <v>6</v>
      </c>
      <c r="E81" s="396">
        <v>477.7</v>
      </c>
      <c r="F81" s="395" t="s">
        <v>163</v>
      </c>
      <c r="G81" s="395" t="s">
        <v>34</v>
      </c>
      <c r="H81" s="397" t="e">
        <f>D81*#REF!</f>
        <v>#REF!</v>
      </c>
      <c r="I81" s="398">
        <f>D81*E81</f>
        <v>2866.2</v>
      </c>
      <c r="J81" s="488">
        <f>'BM 08'!M68</f>
        <v>6</v>
      </c>
      <c r="K81" s="400"/>
      <c r="L81" s="399">
        <f t="shared" si="28"/>
        <v>6</v>
      </c>
      <c r="M81" s="488">
        <f>'BM 08'!P68</f>
        <v>2866.2</v>
      </c>
      <c r="N81" s="399">
        <f t="shared" ref="N81:N84" si="35">K81*E81</f>
        <v>0</v>
      </c>
      <c r="O81" s="401">
        <f t="shared" ref="O81:O84" si="36">N81+M81</f>
        <v>2866.2</v>
      </c>
      <c r="P81" s="399">
        <f t="shared" ref="P81:P113" si="37">I81-O81</f>
        <v>0</v>
      </c>
      <c r="Q81" s="483">
        <f t="shared" ref="Q81:Q85" si="38">L81/J81</f>
        <v>1</v>
      </c>
    </row>
    <row r="82" spans="1:17" ht="39.6">
      <c r="A82" s="394" t="s">
        <v>164</v>
      </c>
      <c r="B82" s="219" t="s">
        <v>165</v>
      </c>
      <c r="C82" s="395" t="s">
        <v>151</v>
      </c>
      <c r="D82" s="396">
        <v>6</v>
      </c>
      <c r="E82" s="396">
        <v>350.44</v>
      </c>
      <c r="F82" s="395" t="s">
        <v>166</v>
      </c>
      <c r="G82" s="395" t="s">
        <v>34</v>
      </c>
      <c r="H82" s="397" t="e">
        <f>D82*#REF!</f>
        <v>#REF!</v>
      </c>
      <c r="I82" s="398">
        <f>D82*E82</f>
        <v>2102.64</v>
      </c>
      <c r="J82" s="488">
        <f>'BM 08'!M69</f>
        <v>6</v>
      </c>
      <c r="K82" s="400"/>
      <c r="L82" s="399">
        <f t="shared" si="28"/>
        <v>6</v>
      </c>
      <c r="M82" s="488">
        <f>'BM 08'!P69</f>
        <v>2102.64</v>
      </c>
      <c r="N82" s="399">
        <f t="shared" si="35"/>
        <v>0</v>
      </c>
      <c r="O82" s="401">
        <f t="shared" si="36"/>
        <v>2102.64</v>
      </c>
      <c r="P82" s="399">
        <f t="shared" si="37"/>
        <v>0</v>
      </c>
      <c r="Q82" s="483">
        <f t="shared" si="38"/>
        <v>1</v>
      </c>
    </row>
    <row r="83" spans="1:17" ht="26.4">
      <c r="A83" s="394" t="s">
        <v>167</v>
      </c>
      <c r="B83" s="293" t="s">
        <v>168</v>
      </c>
      <c r="C83" s="294" t="s">
        <v>151</v>
      </c>
      <c r="D83" s="295">
        <v>0</v>
      </c>
      <c r="E83" s="295">
        <v>626.1</v>
      </c>
      <c r="F83" s="294">
        <v>2</v>
      </c>
      <c r="G83" s="294" t="s">
        <v>29</v>
      </c>
      <c r="H83" s="409" t="e">
        <f>D83*#REF!</f>
        <v>#REF!</v>
      </c>
      <c r="I83" s="410">
        <f>D83*E83</f>
        <v>0</v>
      </c>
      <c r="J83" s="489">
        <f>'BM 08'!M70</f>
        <v>0</v>
      </c>
      <c r="K83" s="411"/>
      <c r="L83" s="412">
        <f t="shared" si="28"/>
        <v>0</v>
      </c>
      <c r="M83" s="489">
        <f>'BM 08'!P70</f>
        <v>0</v>
      </c>
      <c r="N83" s="412">
        <f t="shared" si="35"/>
        <v>0</v>
      </c>
      <c r="O83" s="413">
        <f t="shared" si="36"/>
        <v>0</v>
      </c>
      <c r="P83" s="412">
        <f t="shared" si="37"/>
        <v>0</v>
      </c>
      <c r="Q83" s="483" t="e">
        <f t="shared" si="38"/>
        <v>#DIV/0!</v>
      </c>
    </row>
    <row r="84" spans="1:17" ht="26.25" customHeight="1">
      <c r="A84" s="447" t="s">
        <v>169</v>
      </c>
      <c r="B84" s="448" t="s">
        <v>170</v>
      </c>
      <c r="C84" s="449" t="s">
        <v>151</v>
      </c>
      <c r="D84" s="450">
        <v>6</v>
      </c>
      <c r="E84" s="450">
        <v>64.25</v>
      </c>
      <c r="F84" s="395" t="s">
        <v>171</v>
      </c>
      <c r="G84" s="395" t="s">
        <v>34</v>
      </c>
      <c r="H84" s="397" t="e">
        <f>D84*#REF!</f>
        <v>#REF!</v>
      </c>
      <c r="I84" s="398">
        <f>D84*E84</f>
        <v>385.5</v>
      </c>
      <c r="J84" s="488">
        <f>'BM 08'!M71</f>
        <v>6</v>
      </c>
      <c r="K84" s="400"/>
      <c r="L84" s="399">
        <f t="shared" si="28"/>
        <v>6</v>
      </c>
      <c r="M84" s="488">
        <f>'BM 08'!P71</f>
        <v>385.5</v>
      </c>
      <c r="N84" s="399">
        <f t="shared" si="35"/>
        <v>0</v>
      </c>
      <c r="O84" s="401">
        <f t="shared" si="36"/>
        <v>385.5</v>
      </c>
      <c r="P84" s="399">
        <f t="shared" si="37"/>
        <v>0</v>
      </c>
      <c r="Q84" s="483">
        <f t="shared" si="38"/>
        <v>1</v>
      </c>
    </row>
    <row r="85" spans="1:17" ht="26.25" customHeight="1">
      <c r="A85" s="447" t="s">
        <v>525</v>
      </c>
      <c r="B85" s="219" t="s">
        <v>489</v>
      </c>
      <c r="C85" s="395" t="s">
        <v>43</v>
      </c>
      <c r="D85" s="396">
        <v>2.1800000000000002</v>
      </c>
      <c r="E85" s="396">
        <v>395.8</v>
      </c>
      <c r="F85" s="419">
        <v>10759</v>
      </c>
      <c r="G85" s="550" t="s">
        <v>447</v>
      </c>
      <c r="H85" s="569"/>
      <c r="I85" s="467">
        <f>D85*E85</f>
        <v>862.84400000000005</v>
      </c>
      <c r="J85" s="488">
        <f>'BM 08'!M72</f>
        <v>0</v>
      </c>
      <c r="K85" s="453">
        <v>2.1800000000000002</v>
      </c>
      <c r="L85" s="399">
        <f t="shared" si="28"/>
        <v>2.1800000000000002</v>
      </c>
      <c r="M85" s="506">
        <v>0</v>
      </c>
      <c r="N85" s="417">
        <f t="shared" ref="N85" si="39">K85*E85</f>
        <v>862.84400000000005</v>
      </c>
      <c r="O85" s="454">
        <f t="shared" ref="O85" si="40">N85+M85</f>
        <v>862.84400000000005</v>
      </c>
      <c r="P85" s="417">
        <f t="shared" ref="P85" si="41">I85-O85</f>
        <v>0</v>
      </c>
      <c r="Q85" s="483" t="e">
        <f t="shared" si="38"/>
        <v>#DIV/0!</v>
      </c>
    </row>
    <row r="86" spans="1:17" ht="14.4" customHeight="1">
      <c r="A86" s="791"/>
      <c r="B86" s="791"/>
      <c r="C86" s="791"/>
      <c r="D86" s="791"/>
      <c r="E86" s="791"/>
      <c r="F86" s="791"/>
      <c r="G86" s="791"/>
      <c r="H86" s="791"/>
      <c r="I86" s="791"/>
      <c r="J86" s="791"/>
      <c r="K86" s="791"/>
      <c r="L86" s="791"/>
      <c r="M86" s="791"/>
      <c r="N86" s="791"/>
      <c r="O86" s="791"/>
      <c r="P86" s="791"/>
      <c r="Q86" s="415"/>
    </row>
    <row r="87" spans="1:17">
      <c r="A87" s="476" t="s">
        <v>172</v>
      </c>
      <c r="B87" s="477" t="s">
        <v>173</v>
      </c>
      <c r="C87" s="478"/>
      <c r="D87" s="478"/>
      <c r="E87" s="479"/>
      <c r="F87" s="478"/>
      <c r="G87" s="478"/>
      <c r="H87" s="480" t="e">
        <f>SUM(H88:H91)</f>
        <v>#REF!</v>
      </c>
      <c r="I87" s="481">
        <f>SUM(I88:I92)</f>
        <v>39976.633200000004</v>
      </c>
      <c r="J87" s="490"/>
      <c r="K87" s="473"/>
      <c r="L87" s="418"/>
      <c r="M87" s="507">
        <f>SUM(M88:M92)</f>
        <v>39932.782300000006</v>
      </c>
      <c r="N87" s="473">
        <f>SUM(N88:N92)</f>
        <v>43.850900000000365</v>
      </c>
      <c r="O87" s="482">
        <f>SUM(O88:O92)</f>
        <v>39976.633200000004</v>
      </c>
      <c r="P87" s="473">
        <f>SUM(P88:P92)</f>
        <v>0</v>
      </c>
    </row>
    <row r="88" spans="1:17" ht="52.8">
      <c r="A88" s="394" t="s">
        <v>174</v>
      </c>
      <c r="B88" s="219" t="s">
        <v>175</v>
      </c>
      <c r="C88" s="395" t="s">
        <v>43</v>
      </c>
      <c r="D88" s="396">
        <v>302.60000000000002</v>
      </c>
      <c r="E88" s="396">
        <v>58.61</v>
      </c>
      <c r="F88" s="395" t="s">
        <v>176</v>
      </c>
      <c r="G88" s="395" t="s">
        <v>34</v>
      </c>
      <c r="H88" s="397" t="e">
        <f>D88*#REF!</f>
        <v>#REF!</v>
      </c>
      <c r="I88" s="398">
        <f>D88*E88</f>
        <v>17735.386000000002</v>
      </c>
      <c r="J88" s="488">
        <f>'BM 08'!M73</f>
        <v>302.60000000000002</v>
      </c>
      <c r="K88" s="400"/>
      <c r="L88" s="399">
        <f t="shared" si="28"/>
        <v>302.60000000000002</v>
      </c>
      <c r="M88" s="488">
        <f>'BM 08'!P73</f>
        <v>17735.386000000002</v>
      </c>
      <c r="N88" s="399">
        <f t="shared" ref="N88:N91" si="42">K88*E88</f>
        <v>0</v>
      </c>
      <c r="O88" s="401">
        <f t="shared" ref="O88:O91" si="43">N88+M88</f>
        <v>17735.386000000002</v>
      </c>
      <c r="P88" s="399">
        <f t="shared" si="37"/>
        <v>0</v>
      </c>
      <c r="Q88" s="483">
        <f t="shared" ref="Q88:Q92" si="44">L88/J88</f>
        <v>1</v>
      </c>
    </row>
    <row r="89" spans="1:17" s="414" customFormat="1" ht="26.4">
      <c r="A89" s="394" t="s">
        <v>177</v>
      </c>
      <c r="B89" s="293" t="s">
        <v>178</v>
      </c>
      <c r="C89" s="294" t="s">
        <v>32</v>
      </c>
      <c r="D89" s="295">
        <v>0</v>
      </c>
      <c r="E89" s="295">
        <v>74.81</v>
      </c>
      <c r="F89" s="294" t="s">
        <v>179</v>
      </c>
      <c r="G89" s="294" t="s">
        <v>34</v>
      </c>
      <c r="H89" s="409" t="e">
        <f>D89*#REF!</f>
        <v>#REF!</v>
      </c>
      <c r="I89" s="410">
        <f>D89*E89</f>
        <v>0</v>
      </c>
      <c r="J89" s="488">
        <f>'BM 08'!M74</f>
        <v>0</v>
      </c>
      <c r="K89" s="411"/>
      <c r="L89" s="399">
        <f t="shared" si="28"/>
        <v>0</v>
      </c>
      <c r="M89" s="488">
        <f>'BM 08'!P74</f>
        <v>0</v>
      </c>
      <c r="N89" s="412">
        <f t="shared" si="42"/>
        <v>0</v>
      </c>
      <c r="O89" s="413">
        <f t="shared" si="43"/>
        <v>0</v>
      </c>
      <c r="P89" s="412">
        <f t="shared" si="37"/>
        <v>0</v>
      </c>
      <c r="Q89" s="483" t="e">
        <f t="shared" si="44"/>
        <v>#DIV/0!</v>
      </c>
    </row>
    <row r="90" spans="1:17" ht="26.4">
      <c r="A90" s="394" t="s">
        <v>180</v>
      </c>
      <c r="B90" s="219" t="s">
        <v>181</v>
      </c>
      <c r="C90" s="395" t="s">
        <v>32</v>
      </c>
      <c r="D90" s="396">
        <v>31.199999999999996</v>
      </c>
      <c r="E90" s="396">
        <v>90.07</v>
      </c>
      <c r="F90" s="395" t="s">
        <v>182</v>
      </c>
      <c r="G90" s="395" t="s">
        <v>34</v>
      </c>
      <c r="H90" s="397" t="e">
        <f>D90*#REF!</f>
        <v>#REF!</v>
      </c>
      <c r="I90" s="398">
        <f>D90*E90</f>
        <v>2810.1839999999993</v>
      </c>
      <c r="J90" s="488">
        <f>'BM 08'!M75</f>
        <v>47.49</v>
      </c>
      <c r="K90" s="400">
        <v>-16.29</v>
      </c>
      <c r="L90" s="399">
        <f t="shared" si="28"/>
        <v>31.200000000000003</v>
      </c>
      <c r="M90" s="488">
        <f>'BM 08'!P75</f>
        <v>4277.4242999999997</v>
      </c>
      <c r="N90" s="399">
        <f t="shared" si="42"/>
        <v>-1467.2402999999997</v>
      </c>
      <c r="O90" s="401">
        <f t="shared" si="43"/>
        <v>2810.1840000000002</v>
      </c>
      <c r="P90" s="399">
        <f t="shared" si="37"/>
        <v>0</v>
      </c>
      <c r="Q90" s="483">
        <f t="shared" si="44"/>
        <v>0.65698041692987996</v>
      </c>
    </row>
    <row r="91" spans="1:17" ht="39.6">
      <c r="A91" s="394" t="s">
        <v>183</v>
      </c>
      <c r="B91" s="219" t="s">
        <v>184</v>
      </c>
      <c r="C91" s="395" t="s">
        <v>43</v>
      </c>
      <c r="D91" s="396">
        <v>302.60000000000002</v>
      </c>
      <c r="E91" s="396">
        <v>59.22</v>
      </c>
      <c r="F91" s="395" t="s">
        <v>185</v>
      </c>
      <c r="G91" s="395" t="s">
        <v>34</v>
      </c>
      <c r="H91" s="397" t="e">
        <f>D91*#REF!</f>
        <v>#REF!</v>
      </c>
      <c r="I91" s="398">
        <f>D91*E91</f>
        <v>17919.972000000002</v>
      </c>
      <c r="J91" s="488">
        <f>'BM 08'!M76</f>
        <v>302.60000000000002</v>
      </c>
      <c r="K91" s="400"/>
      <c r="L91" s="399">
        <f t="shared" si="28"/>
        <v>302.60000000000002</v>
      </c>
      <c r="M91" s="488">
        <f>'BM 08'!P76</f>
        <v>17919.972000000002</v>
      </c>
      <c r="N91" s="399">
        <f t="shared" si="42"/>
        <v>0</v>
      </c>
      <c r="O91" s="401">
        <f t="shared" si="43"/>
        <v>17919.972000000002</v>
      </c>
      <c r="P91" s="399">
        <f t="shared" si="37"/>
        <v>0</v>
      </c>
      <c r="Q91" s="483">
        <f t="shared" si="44"/>
        <v>1</v>
      </c>
    </row>
    <row r="92" spans="1:17" ht="26.4">
      <c r="A92" s="394" t="s">
        <v>528</v>
      </c>
      <c r="B92" s="219" t="s">
        <v>178</v>
      </c>
      <c r="C92" s="395" t="s">
        <v>43</v>
      </c>
      <c r="D92" s="396">
        <v>85.76</v>
      </c>
      <c r="E92" s="396">
        <v>17.62</v>
      </c>
      <c r="F92" s="395" t="s">
        <v>490</v>
      </c>
      <c r="G92" s="395" t="s">
        <v>491</v>
      </c>
      <c r="H92" s="424"/>
      <c r="I92" s="398">
        <f>D92*E92</f>
        <v>1511.0912000000001</v>
      </c>
      <c r="J92" s="488">
        <v>0</v>
      </c>
      <c r="K92" s="400">
        <v>85.76</v>
      </c>
      <c r="L92" s="399">
        <f t="shared" si="28"/>
        <v>85.76</v>
      </c>
      <c r="M92" s="488">
        <v>0</v>
      </c>
      <c r="N92" s="399">
        <f t="shared" ref="N92" si="45">K92*E92</f>
        <v>1511.0912000000001</v>
      </c>
      <c r="O92" s="401">
        <f t="shared" ref="O92" si="46">N92+M92</f>
        <v>1511.0912000000001</v>
      </c>
      <c r="P92" s="399">
        <f t="shared" ref="P92" si="47">I92-O92</f>
        <v>0</v>
      </c>
      <c r="Q92" s="483" t="e">
        <f t="shared" si="44"/>
        <v>#DIV/0!</v>
      </c>
    </row>
    <row r="93" spans="1:17">
      <c r="A93" s="781"/>
      <c r="B93" s="782"/>
      <c r="C93" s="782"/>
      <c r="D93" s="782"/>
      <c r="E93" s="782"/>
      <c r="F93" s="782"/>
      <c r="G93" s="782"/>
      <c r="H93" s="782"/>
      <c r="I93" s="782"/>
      <c r="J93" s="782"/>
      <c r="K93" s="782"/>
      <c r="L93" s="782"/>
      <c r="M93" s="782"/>
      <c r="N93" s="782"/>
      <c r="O93" s="782"/>
      <c r="P93" s="782"/>
    </row>
    <row r="94" spans="1:17">
      <c r="A94" s="428" t="s">
        <v>186</v>
      </c>
      <c r="B94" s="792" t="s">
        <v>187</v>
      </c>
      <c r="C94" s="792"/>
      <c r="D94" s="792"/>
      <c r="E94" s="792"/>
      <c r="F94" s="792"/>
      <c r="G94" s="456"/>
      <c r="H94" s="430" t="e">
        <f>SUM(H95:H113)</f>
        <v>#REF!</v>
      </c>
      <c r="I94" s="422">
        <f>SUM(I95:I118)</f>
        <v>25090.232000000004</v>
      </c>
      <c r="J94" s="488"/>
      <c r="K94" s="400"/>
      <c r="L94" s="431"/>
      <c r="M94" s="508">
        <f>SUM(M95:M118)</f>
        <v>6802.2929999999997</v>
      </c>
      <c r="N94" s="406">
        <f>SUM(N95:N118)</f>
        <v>13834.460000000001</v>
      </c>
      <c r="O94" s="406">
        <f>SUM(O95:O118)</f>
        <v>20636.752999999997</v>
      </c>
      <c r="P94" s="406">
        <f>SUM(P95:P118)</f>
        <v>4453.4790000000003</v>
      </c>
    </row>
    <row r="95" spans="1:17" ht="26.4">
      <c r="A95" s="432" t="s">
        <v>188</v>
      </c>
      <c r="B95" s="468" t="s">
        <v>189</v>
      </c>
      <c r="C95" s="469" t="s">
        <v>32</v>
      </c>
      <c r="D95" s="470">
        <v>461.8</v>
      </c>
      <c r="E95" s="470">
        <v>3.75</v>
      </c>
      <c r="F95" s="469" t="s">
        <v>190</v>
      </c>
      <c r="G95" s="469" t="s">
        <v>34</v>
      </c>
      <c r="H95" s="471" t="e">
        <f>D95*#REF!</f>
        <v>#REF!</v>
      </c>
      <c r="I95" s="472">
        <f t="shared" ref="I95:I118" si="48">E95*D95</f>
        <v>1731.75</v>
      </c>
      <c r="J95" s="490">
        <f>'BM 08'!M78</f>
        <v>461.8</v>
      </c>
      <c r="K95" s="473"/>
      <c r="L95" s="418">
        <f t="shared" si="28"/>
        <v>461.8</v>
      </c>
      <c r="M95" s="490">
        <f>'BM 08'!P78</f>
        <v>1731.75</v>
      </c>
      <c r="N95" s="418">
        <f t="shared" ref="N95:N113" si="49">K95*E95</f>
        <v>0</v>
      </c>
      <c r="O95" s="474">
        <f t="shared" ref="O95:O113" si="50">N95+M95</f>
        <v>1731.75</v>
      </c>
      <c r="P95" s="418">
        <f>I95-O95</f>
        <v>0</v>
      </c>
      <c r="Q95" s="483">
        <f t="shared" ref="Q95:Q118" si="51">L95/J95</f>
        <v>1</v>
      </c>
    </row>
    <row r="96" spans="1:17" ht="26.4">
      <c r="A96" s="394" t="s">
        <v>191</v>
      </c>
      <c r="B96" s="219" t="s">
        <v>192</v>
      </c>
      <c r="C96" s="395" t="s">
        <v>32</v>
      </c>
      <c r="D96" s="396">
        <v>764.9</v>
      </c>
      <c r="E96" s="396">
        <v>5.07</v>
      </c>
      <c r="F96" s="395" t="s">
        <v>193</v>
      </c>
      <c r="G96" s="395" t="s">
        <v>34</v>
      </c>
      <c r="H96" s="425" t="e">
        <f>D96*#REF!</f>
        <v>#REF!</v>
      </c>
      <c r="I96" s="426">
        <f t="shared" si="48"/>
        <v>3878.0430000000001</v>
      </c>
      <c r="J96" s="490">
        <f>'BM 08'!M79</f>
        <v>764.9</v>
      </c>
      <c r="K96" s="400"/>
      <c r="L96" s="399">
        <f t="shared" si="28"/>
        <v>764.9</v>
      </c>
      <c r="M96" s="490">
        <f>'BM 08'!P79</f>
        <v>3878.0430000000001</v>
      </c>
      <c r="N96" s="399">
        <f t="shared" si="49"/>
        <v>0</v>
      </c>
      <c r="O96" s="401">
        <f t="shared" si="50"/>
        <v>3878.0430000000001</v>
      </c>
      <c r="P96" s="399">
        <f t="shared" si="37"/>
        <v>0</v>
      </c>
      <c r="Q96" s="483">
        <f t="shared" si="51"/>
        <v>1</v>
      </c>
    </row>
    <row r="97" spans="1:17" ht="39.6">
      <c r="A97" s="394" t="s">
        <v>194</v>
      </c>
      <c r="B97" s="219" t="s">
        <v>195</v>
      </c>
      <c r="C97" s="395" t="s">
        <v>32</v>
      </c>
      <c r="D97" s="396">
        <v>292.8</v>
      </c>
      <c r="E97" s="396">
        <v>16.07</v>
      </c>
      <c r="F97" s="395" t="s">
        <v>196</v>
      </c>
      <c r="G97" s="395" t="s">
        <v>34</v>
      </c>
      <c r="H97" s="425" t="e">
        <f>D97*#REF!</f>
        <v>#REF!</v>
      </c>
      <c r="I97" s="426">
        <f t="shared" si="48"/>
        <v>4705.2960000000003</v>
      </c>
      <c r="J97" s="490">
        <f>'BM 08'!M80</f>
        <v>0</v>
      </c>
      <c r="K97" s="400">
        <v>280</v>
      </c>
      <c r="L97" s="399">
        <f t="shared" si="28"/>
        <v>280</v>
      </c>
      <c r="M97" s="490">
        <f>'BM 08'!P80</f>
        <v>0</v>
      </c>
      <c r="N97" s="399">
        <f t="shared" si="49"/>
        <v>4499.6000000000004</v>
      </c>
      <c r="O97" s="401">
        <f t="shared" si="50"/>
        <v>4499.6000000000004</v>
      </c>
      <c r="P97" s="399">
        <f t="shared" si="37"/>
        <v>205.69599999999991</v>
      </c>
      <c r="Q97" s="483" t="e">
        <f t="shared" si="51"/>
        <v>#DIV/0!</v>
      </c>
    </row>
    <row r="98" spans="1:17" ht="25.8" customHeight="1">
      <c r="A98" s="394" t="s">
        <v>197</v>
      </c>
      <c r="B98" s="219" t="s">
        <v>198</v>
      </c>
      <c r="C98" s="395" t="s">
        <v>151</v>
      </c>
      <c r="D98" s="396">
        <v>0</v>
      </c>
      <c r="E98" s="396">
        <v>42.36</v>
      </c>
      <c r="F98" s="395" t="s">
        <v>199</v>
      </c>
      <c r="G98" s="395" t="s">
        <v>34</v>
      </c>
      <c r="H98" s="425" t="e">
        <f>D98*#REF!</f>
        <v>#REF!</v>
      </c>
      <c r="I98" s="426">
        <f t="shared" si="48"/>
        <v>0</v>
      </c>
      <c r="J98" s="490">
        <f>'BM 08'!M81</f>
        <v>0</v>
      </c>
      <c r="K98" s="400"/>
      <c r="L98" s="399">
        <f t="shared" si="28"/>
        <v>0</v>
      </c>
      <c r="M98" s="490">
        <f>'BM 08'!P81</f>
        <v>0</v>
      </c>
      <c r="N98" s="399">
        <f t="shared" si="49"/>
        <v>0</v>
      </c>
      <c r="O98" s="401">
        <f t="shared" si="50"/>
        <v>0</v>
      </c>
      <c r="P98" s="399">
        <f t="shared" si="37"/>
        <v>0</v>
      </c>
      <c r="Q98" s="483" t="e">
        <f t="shared" si="51"/>
        <v>#DIV/0!</v>
      </c>
    </row>
    <row r="99" spans="1:17" ht="26.4">
      <c r="A99" s="394" t="s">
        <v>200</v>
      </c>
      <c r="B99" s="219" t="s">
        <v>201</v>
      </c>
      <c r="C99" s="395" t="s">
        <v>151</v>
      </c>
      <c r="D99" s="396">
        <v>0</v>
      </c>
      <c r="E99" s="396">
        <v>34.619999999999997</v>
      </c>
      <c r="F99" s="395" t="s">
        <v>202</v>
      </c>
      <c r="G99" s="395" t="s">
        <v>34</v>
      </c>
      <c r="H99" s="425" t="e">
        <f>D99*#REF!</f>
        <v>#REF!</v>
      </c>
      <c r="I99" s="426">
        <f t="shared" si="48"/>
        <v>0</v>
      </c>
      <c r="J99" s="490">
        <f>'BM 08'!M82</f>
        <v>0</v>
      </c>
      <c r="K99" s="400"/>
      <c r="L99" s="399">
        <f t="shared" si="28"/>
        <v>0</v>
      </c>
      <c r="M99" s="490">
        <f>'BM 08'!P82</f>
        <v>0</v>
      </c>
      <c r="N99" s="399">
        <f t="shared" si="49"/>
        <v>0</v>
      </c>
      <c r="O99" s="401">
        <f t="shared" si="50"/>
        <v>0</v>
      </c>
      <c r="P99" s="399">
        <f t="shared" si="37"/>
        <v>0</v>
      </c>
      <c r="Q99" s="483" t="e">
        <f t="shared" si="51"/>
        <v>#DIV/0!</v>
      </c>
    </row>
    <row r="100" spans="1:17" ht="26.4">
      <c r="A100" s="394" t="s">
        <v>203</v>
      </c>
      <c r="B100" s="219" t="s">
        <v>204</v>
      </c>
      <c r="C100" s="395" t="s">
        <v>151</v>
      </c>
      <c r="D100" s="396">
        <v>12</v>
      </c>
      <c r="E100" s="396">
        <v>46</v>
      </c>
      <c r="F100" s="395" t="s">
        <v>205</v>
      </c>
      <c r="G100" s="395" t="s">
        <v>34</v>
      </c>
      <c r="H100" s="425" t="e">
        <f>D100*#REF!</f>
        <v>#REF!</v>
      </c>
      <c r="I100" s="426">
        <f t="shared" si="48"/>
        <v>552</v>
      </c>
      <c r="J100" s="490">
        <f>'BM 08'!M83</f>
        <v>12</v>
      </c>
      <c r="K100" s="400"/>
      <c r="L100" s="399">
        <f t="shared" si="28"/>
        <v>12</v>
      </c>
      <c r="M100" s="490">
        <f>'BM 08'!P83</f>
        <v>552</v>
      </c>
      <c r="N100" s="399">
        <f t="shared" si="49"/>
        <v>0</v>
      </c>
      <c r="O100" s="401">
        <f t="shared" si="50"/>
        <v>552</v>
      </c>
      <c r="P100" s="399">
        <f t="shared" si="37"/>
        <v>0</v>
      </c>
      <c r="Q100" s="483">
        <f t="shared" si="51"/>
        <v>1</v>
      </c>
    </row>
    <row r="101" spans="1:17" ht="27.75" customHeight="1">
      <c r="A101" s="394" t="s">
        <v>206</v>
      </c>
      <c r="B101" s="219" t="s">
        <v>207</v>
      </c>
      <c r="C101" s="395" t="s">
        <v>151</v>
      </c>
      <c r="D101" s="396">
        <v>12</v>
      </c>
      <c r="E101" s="396">
        <v>27.91</v>
      </c>
      <c r="F101" s="395" t="s">
        <v>208</v>
      </c>
      <c r="G101" s="395" t="s">
        <v>34</v>
      </c>
      <c r="H101" s="425" t="e">
        <f>D101*#REF!</f>
        <v>#REF!</v>
      </c>
      <c r="I101" s="426">
        <f t="shared" si="48"/>
        <v>334.92</v>
      </c>
      <c r="J101" s="490">
        <f>'BM 08'!M84</f>
        <v>12</v>
      </c>
      <c r="K101" s="400"/>
      <c r="L101" s="399">
        <f t="shared" si="28"/>
        <v>12</v>
      </c>
      <c r="M101" s="490">
        <f>'BM 08'!P84</f>
        <v>334.92</v>
      </c>
      <c r="N101" s="399">
        <f t="shared" si="49"/>
        <v>0</v>
      </c>
      <c r="O101" s="401">
        <f t="shared" si="50"/>
        <v>334.92</v>
      </c>
      <c r="P101" s="399">
        <f t="shared" si="37"/>
        <v>0</v>
      </c>
      <c r="Q101" s="483">
        <f t="shared" si="51"/>
        <v>1</v>
      </c>
    </row>
    <row r="102" spans="1:17" ht="26.25" customHeight="1">
      <c r="A102" s="394" t="s">
        <v>209</v>
      </c>
      <c r="B102" s="219" t="s">
        <v>210</v>
      </c>
      <c r="C102" s="395" t="s">
        <v>151</v>
      </c>
      <c r="D102" s="396">
        <v>6</v>
      </c>
      <c r="E102" s="396">
        <v>50.93</v>
      </c>
      <c r="F102" s="395" t="s">
        <v>211</v>
      </c>
      <c r="G102" s="395" t="s">
        <v>34</v>
      </c>
      <c r="H102" s="425" t="e">
        <f>D102*#REF!</f>
        <v>#REF!</v>
      </c>
      <c r="I102" s="426">
        <f t="shared" si="48"/>
        <v>305.58</v>
      </c>
      <c r="J102" s="490">
        <f>'BM 08'!M85</f>
        <v>6</v>
      </c>
      <c r="K102" s="400"/>
      <c r="L102" s="399">
        <f t="shared" si="28"/>
        <v>6</v>
      </c>
      <c r="M102" s="490">
        <f>'BM 08'!P85</f>
        <v>305.58</v>
      </c>
      <c r="N102" s="399">
        <f t="shared" si="49"/>
        <v>0</v>
      </c>
      <c r="O102" s="401">
        <f t="shared" si="50"/>
        <v>305.58</v>
      </c>
      <c r="P102" s="399">
        <f t="shared" si="37"/>
        <v>0</v>
      </c>
      <c r="Q102" s="483">
        <f t="shared" si="51"/>
        <v>1</v>
      </c>
    </row>
    <row r="103" spans="1:17" ht="39.6">
      <c r="A103" s="394" t="s">
        <v>212</v>
      </c>
      <c r="B103" s="219" t="s">
        <v>213</v>
      </c>
      <c r="C103" s="395" t="s">
        <v>151</v>
      </c>
      <c r="D103" s="396">
        <v>2</v>
      </c>
      <c r="E103" s="396">
        <v>55.3</v>
      </c>
      <c r="F103" s="395" t="s">
        <v>214</v>
      </c>
      <c r="G103" s="395" t="s">
        <v>34</v>
      </c>
      <c r="H103" s="425" t="e">
        <f>D103*#REF!</f>
        <v>#REF!</v>
      </c>
      <c r="I103" s="426">
        <f t="shared" si="48"/>
        <v>110.6</v>
      </c>
      <c r="J103" s="490">
        <f>'BM 08'!M86</f>
        <v>0</v>
      </c>
      <c r="K103" s="400">
        <v>2</v>
      </c>
      <c r="L103" s="399">
        <f t="shared" si="28"/>
        <v>2</v>
      </c>
      <c r="M103" s="490">
        <f>'BM 08'!P86</f>
        <v>0</v>
      </c>
      <c r="N103" s="399">
        <f t="shared" si="49"/>
        <v>110.6</v>
      </c>
      <c r="O103" s="401">
        <f t="shared" si="50"/>
        <v>110.6</v>
      </c>
      <c r="P103" s="399">
        <f t="shared" si="37"/>
        <v>0</v>
      </c>
      <c r="Q103" s="483" t="e">
        <f t="shared" si="51"/>
        <v>#DIV/0!</v>
      </c>
    </row>
    <row r="104" spans="1:17" ht="26.4">
      <c r="A104" s="394" t="s">
        <v>215</v>
      </c>
      <c r="B104" s="219" t="s">
        <v>216</v>
      </c>
      <c r="C104" s="395" t="s">
        <v>151</v>
      </c>
      <c r="D104" s="396">
        <v>2</v>
      </c>
      <c r="E104" s="396">
        <v>10.44</v>
      </c>
      <c r="F104" s="395" t="s">
        <v>217</v>
      </c>
      <c r="G104" s="395" t="s">
        <v>34</v>
      </c>
      <c r="H104" s="425" t="e">
        <f>D104*#REF!</f>
        <v>#REF!</v>
      </c>
      <c r="I104" s="426">
        <f t="shared" si="48"/>
        <v>20.88</v>
      </c>
      <c r="J104" s="490">
        <f>'BM 08'!M87</f>
        <v>0</v>
      </c>
      <c r="K104" s="400">
        <v>2</v>
      </c>
      <c r="L104" s="399">
        <f t="shared" si="28"/>
        <v>2</v>
      </c>
      <c r="M104" s="490">
        <f>'BM 08'!P87</f>
        <v>0</v>
      </c>
      <c r="N104" s="399">
        <f t="shared" si="49"/>
        <v>20.88</v>
      </c>
      <c r="O104" s="401">
        <f t="shared" si="50"/>
        <v>20.88</v>
      </c>
      <c r="P104" s="399">
        <f t="shared" si="37"/>
        <v>0</v>
      </c>
      <c r="Q104" s="483" t="e">
        <f t="shared" si="51"/>
        <v>#DIV/0!</v>
      </c>
    </row>
    <row r="105" spans="1:17" ht="26.4">
      <c r="A105" s="394" t="s">
        <v>218</v>
      </c>
      <c r="B105" s="219" t="s">
        <v>219</v>
      </c>
      <c r="C105" s="395" t="s">
        <v>151</v>
      </c>
      <c r="D105" s="396">
        <v>15</v>
      </c>
      <c r="E105" s="396">
        <v>10.95</v>
      </c>
      <c r="F105" s="395" t="s">
        <v>220</v>
      </c>
      <c r="G105" s="395" t="s">
        <v>34</v>
      </c>
      <c r="H105" s="425" t="e">
        <f>D105*#REF!</f>
        <v>#REF!</v>
      </c>
      <c r="I105" s="426">
        <f t="shared" si="48"/>
        <v>164.25</v>
      </c>
      <c r="J105" s="490">
        <f>'BM 08'!M88</f>
        <v>0</v>
      </c>
      <c r="K105" s="400">
        <v>15</v>
      </c>
      <c r="L105" s="399">
        <f t="shared" si="28"/>
        <v>15</v>
      </c>
      <c r="M105" s="490">
        <f>'BM 08'!P88</f>
        <v>0</v>
      </c>
      <c r="N105" s="399">
        <f t="shared" si="49"/>
        <v>164.25</v>
      </c>
      <c r="O105" s="401">
        <f t="shared" si="50"/>
        <v>164.25</v>
      </c>
      <c r="P105" s="399">
        <f t="shared" si="37"/>
        <v>0</v>
      </c>
      <c r="Q105" s="483" t="e">
        <f t="shared" si="51"/>
        <v>#DIV/0!</v>
      </c>
    </row>
    <row r="106" spans="1:17" ht="26.4">
      <c r="A106" s="394" t="s">
        <v>221</v>
      </c>
      <c r="B106" s="219" t="s">
        <v>222</v>
      </c>
      <c r="C106" s="395" t="s">
        <v>151</v>
      </c>
      <c r="D106" s="396">
        <v>1</v>
      </c>
      <c r="E106" s="396">
        <v>19.079999999999998</v>
      </c>
      <c r="F106" s="395" t="s">
        <v>223</v>
      </c>
      <c r="G106" s="395" t="s">
        <v>34</v>
      </c>
      <c r="H106" s="425" t="e">
        <f>D106*#REF!</f>
        <v>#REF!</v>
      </c>
      <c r="I106" s="426">
        <f t="shared" si="48"/>
        <v>19.079999999999998</v>
      </c>
      <c r="J106" s="490">
        <f>'BM 08'!M89</f>
        <v>0</v>
      </c>
      <c r="K106" s="400">
        <v>1</v>
      </c>
      <c r="L106" s="399">
        <f t="shared" si="28"/>
        <v>1</v>
      </c>
      <c r="M106" s="490">
        <f>'BM 08'!P89</f>
        <v>0</v>
      </c>
      <c r="N106" s="399">
        <f t="shared" si="49"/>
        <v>19.079999999999998</v>
      </c>
      <c r="O106" s="401">
        <f t="shared" si="50"/>
        <v>19.079999999999998</v>
      </c>
      <c r="P106" s="399">
        <f t="shared" si="37"/>
        <v>0</v>
      </c>
      <c r="Q106" s="483" t="e">
        <f t="shared" si="51"/>
        <v>#DIV/0!</v>
      </c>
    </row>
    <row r="107" spans="1:17" ht="27.75" customHeight="1">
      <c r="A107" s="394" t="s">
        <v>224</v>
      </c>
      <c r="B107" s="219" t="s">
        <v>225</v>
      </c>
      <c r="C107" s="395" t="s">
        <v>151</v>
      </c>
      <c r="D107" s="396">
        <v>1</v>
      </c>
      <c r="E107" s="396">
        <v>41.2</v>
      </c>
      <c r="F107" s="395" t="s">
        <v>226</v>
      </c>
      <c r="G107" s="395" t="s">
        <v>34</v>
      </c>
      <c r="H107" s="425" t="e">
        <f>D107*#REF!</f>
        <v>#REF!</v>
      </c>
      <c r="I107" s="426">
        <f t="shared" si="48"/>
        <v>41.2</v>
      </c>
      <c r="J107" s="490">
        <f>'BM 08'!M90</f>
        <v>0</v>
      </c>
      <c r="K107" s="400"/>
      <c r="L107" s="399">
        <f t="shared" si="28"/>
        <v>0</v>
      </c>
      <c r="M107" s="490">
        <f>'BM 08'!P90</f>
        <v>0</v>
      </c>
      <c r="N107" s="399">
        <f t="shared" si="49"/>
        <v>0</v>
      </c>
      <c r="O107" s="401">
        <f t="shared" si="50"/>
        <v>0</v>
      </c>
      <c r="P107" s="399">
        <f t="shared" si="37"/>
        <v>41.2</v>
      </c>
      <c r="Q107" s="483" t="e">
        <f t="shared" si="51"/>
        <v>#DIV/0!</v>
      </c>
    </row>
    <row r="108" spans="1:17" ht="39.6">
      <c r="A108" s="394" t="s">
        <v>227</v>
      </c>
      <c r="B108" s="219" t="s">
        <v>228</v>
      </c>
      <c r="C108" s="395" t="s">
        <v>32</v>
      </c>
      <c r="D108" s="396">
        <v>0</v>
      </c>
      <c r="E108" s="396">
        <v>11.43</v>
      </c>
      <c r="F108" s="395" t="s">
        <v>229</v>
      </c>
      <c r="G108" s="395" t="s">
        <v>34</v>
      </c>
      <c r="H108" s="425" t="e">
        <f>D108*#REF!</f>
        <v>#REF!</v>
      </c>
      <c r="I108" s="426">
        <f t="shared" si="48"/>
        <v>0</v>
      </c>
      <c r="J108" s="490">
        <f>'BM 08'!M91</f>
        <v>0</v>
      </c>
      <c r="K108" s="400"/>
      <c r="L108" s="399">
        <f t="shared" si="28"/>
        <v>0</v>
      </c>
      <c r="M108" s="490">
        <f>'BM 08'!P91</f>
        <v>0</v>
      </c>
      <c r="N108" s="399">
        <f t="shared" si="49"/>
        <v>0</v>
      </c>
      <c r="O108" s="401">
        <f t="shared" si="50"/>
        <v>0</v>
      </c>
      <c r="P108" s="399">
        <f t="shared" si="37"/>
        <v>0</v>
      </c>
      <c r="Q108" s="483" t="e">
        <f t="shared" si="51"/>
        <v>#DIV/0!</v>
      </c>
    </row>
    <row r="109" spans="1:17" ht="39.6">
      <c r="A109" s="394" t="s">
        <v>230</v>
      </c>
      <c r="B109" s="219" t="s">
        <v>231</v>
      </c>
      <c r="C109" s="395" t="s">
        <v>32</v>
      </c>
      <c r="D109" s="396">
        <v>0</v>
      </c>
      <c r="E109" s="396">
        <v>7.27</v>
      </c>
      <c r="F109" s="395" t="s">
        <v>232</v>
      </c>
      <c r="G109" s="395" t="s">
        <v>34</v>
      </c>
      <c r="H109" s="425" t="e">
        <f>D109*#REF!</f>
        <v>#REF!</v>
      </c>
      <c r="I109" s="426">
        <f t="shared" si="48"/>
        <v>0</v>
      </c>
      <c r="J109" s="490">
        <f>'BM 08'!M92</f>
        <v>0</v>
      </c>
      <c r="K109" s="400"/>
      <c r="L109" s="399">
        <f t="shared" si="28"/>
        <v>0</v>
      </c>
      <c r="M109" s="490">
        <f>'BM 08'!P92</f>
        <v>0</v>
      </c>
      <c r="N109" s="399">
        <f t="shared" si="49"/>
        <v>0</v>
      </c>
      <c r="O109" s="401">
        <f t="shared" si="50"/>
        <v>0</v>
      </c>
      <c r="P109" s="399">
        <f t="shared" si="37"/>
        <v>0</v>
      </c>
      <c r="Q109" s="483" t="e">
        <f t="shared" si="51"/>
        <v>#DIV/0!</v>
      </c>
    </row>
    <row r="110" spans="1:17" ht="39.6">
      <c r="A110" s="394" t="s">
        <v>233</v>
      </c>
      <c r="B110" s="219" t="s">
        <v>234</v>
      </c>
      <c r="C110" s="395" t="s">
        <v>32</v>
      </c>
      <c r="D110" s="396">
        <v>73.2</v>
      </c>
      <c r="E110" s="396">
        <v>17.25</v>
      </c>
      <c r="F110" s="395" t="s">
        <v>235</v>
      </c>
      <c r="G110" s="395" t="s">
        <v>34</v>
      </c>
      <c r="H110" s="425" t="e">
        <f>D110*#REF!</f>
        <v>#REF!</v>
      </c>
      <c r="I110" s="426">
        <f t="shared" si="48"/>
        <v>1262.7</v>
      </c>
      <c r="J110" s="490">
        <f>'BM 08'!M93</f>
        <v>0</v>
      </c>
      <c r="K110" s="400"/>
      <c r="L110" s="399">
        <f t="shared" si="28"/>
        <v>0</v>
      </c>
      <c r="M110" s="490">
        <f>'BM 08'!P93</f>
        <v>0</v>
      </c>
      <c r="N110" s="399">
        <f t="shared" si="49"/>
        <v>0</v>
      </c>
      <c r="O110" s="401">
        <f t="shared" si="50"/>
        <v>0</v>
      </c>
      <c r="P110" s="399">
        <f t="shared" si="37"/>
        <v>1262.7</v>
      </c>
      <c r="Q110" s="483" t="e">
        <f t="shared" si="51"/>
        <v>#DIV/0!</v>
      </c>
    </row>
    <row r="111" spans="1:17" ht="26.4">
      <c r="A111" s="394" t="s">
        <v>236</v>
      </c>
      <c r="B111" s="219" t="s">
        <v>237</v>
      </c>
      <c r="C111" s="395" t="s">
        <v>151</v>
      </c>
      <c r="D111" s="396">
        <v>0</v>
      </c>
      <c r="E111" s="396">
        <v>22.87</v>
      </c>
      <c r="F111" s="395" t="s">
        <v>238</v>
      </c>
      <c r="G111" s="395" t="s">
        <v>34</v>
      </c>
      <c r="H111" s="425" t="e">
        <f>D111*#REF!</f>
        <v>#REF!</v>
      </c>
      <c r="I111" s="426">
        <f t="shared" si="48"/>
        <v>0</v>
      </c>
      <c r="J111" s="490">
        <f>'BM 08'!M94</f>
        <v>0</v>
      </c>
      <c r="K111" s="400"/>
      <c r="L111" s="399">
        <f t="shared" si="28"/>
        <v>0</v>
      </c>
      <c r="M111" s="490">
        <f>'BM 08'!P94</f>
        <v>0</v>
      </c>
      <c r="N111" s="399">
        <f t="shared" si="49"/>
        <v>0</v>
      </c>
      <c r="O111" s="401">
        <f t="shared" si="50"/>
        <v>0</v>
      </c>
      <c r="P111" s="399">
        <f t="shared" si="37"/>
        <v>0</v>
      </c>
      <c r="Q111" s="483" t="e">
        <f t="shared" si="51"/>
        <v>#DIV/0!</v>
      </c>
    </row>
    <row r="112" spans="1:17" ht="26.4">
      <c r="A112" s="394" t="s">
        <v>239</v>
      </c>
      <c r="B112" s="219" t="s">
        <v>240</v>
      </c>
      <c r="C112" s="395" t="s">
        <v>151</v>
      </c>
      <c r="D112" s="396">
        <v>0</v>
      </c>
      <c r="E112" s="396">
        <v>26.89</v>
      </c>
      <c r="F112" s="395" t="s">
        <v>241</v>
      </c>
      <c r="G112" s="395" t="s">
        <v>34</v>
      </c>
      <c r="H112" s="425" t="e">
        <f>D112*#REF!</f>
        <v>#REF!</v>
      </c>
      <c r="I112" s="426">
        <f t="shared" si="48"/>
        <v>0</v>
      </c>
      <c r="J112" s="490">
        <f>'BM 08'!M95</f>
        <v>0</v>
      </c>
      <c r="K112" s="400"/>
      <c r="L112" s="399">
        <f t="shared" si="28"/>
        <v>0</v>
      </c>
      <c r="M112" s="490">
        <f>'BM 08'!P95</f>
        <v>0</v>
      </c>
      <c r="N112" s="399">
        <f t="shared" si="49"/>
        <v>0</v>
      </c>
      <c r="O112" s="401">
        <f t="shared" si="50"/>
        <v>0</v>
      </c>
      <c r="P112" s="399">
        <f t="shared" si="37"/>
        <v>0</v>
      </c>
      <c r="Q112" s="483" t="e">
        <f t="shared" si="51"/>
        <v>#DIV/0!</v>
      </c>
    </row>
    <row r="113" spans="1:17" ht="39.6">
      <c r="A113" s="447" t="s">
        <v>242</v>
      </c>
      <c r="B113" s="448" t="s">
        <v>243</v>
      </c>
      <c r="C113" s="449" t="s">
        <v>151</v>
      </c>
      <c r="D113" s="450">
        <v>1</v>
      </c>
      <c r="E113" s="450">
        <v>618.16999999999996</v>
      </c>
      <c r="F113" s="449" t="s">
        <v>244</v>
      </c>
      <c r="G113" s="449" t="s">
        <v>34</v>
      </c>
      <c r="H113" s="451" t="e">
        <f>D113*#REF!</f>
        <v>#REF!</v>
      </c>
      <c r="I113" s="452">
        <f t="shared" si="48"/>
        <v>618.16999999999996</v>
      </c>
      <c r="J113" s="490">
        <f>'BM 08'!M96</f>
        <v>0</v>
      </c>
      <c r="K113" s="453">
        <v>1</v>
      </c>
      <c r="L113" s="417">
        <f t="shared" si="28"/>
        <v>1</v>
      </c>
      <c r="M113" s="490">
        <f>'BM 08'!P96</f>
        <v>0</v>
      </c>
      <c r="N113" s="417">
        <f t="shared" si="49"/>
        <v>618.16999999999996</v>
      </c>
      <c r="O113" s="454">
        <f t="shared" si="50"/>
        <v>618.16999999999996</v>
      </c>
      <c r="P113" s="417">
        <f t="shared" si="37"/>
        <v>0</v>
      </c>
      <c r="Q113" s="483" t="e">
        <f t="shared" si="51"/>
        <v>#DIV/0!</v>
      </c>
    </row>
    <row r="114" spans="1:17">
      <c r="A114" s="447" t="s">
        <v>529</v>
      </c>
      <c r="B114" s="219" t="s">
        <v>492</v>
      </c>
      <c r="C114" s="395" t="s">
        <v>151</v>
      </c>
      <c r="D114" s="396">
        <v>49</v>
      </c>
      <c r="E114" s="396">
        <v>108.33</v>
      </c>
      <c r="F114" s="395">
        <v>12103</v>
      </c>
      <c r="G114" s="395" t="s">
        <v>34</v>
      </c>
      <c r="H114" s="455"/>
      <c r="I114" s="455">
        <f t="shared" si="48"/>
        <v>5308.17</v>
      </c>
      <c r="J114" s="488">
        <v>0</v>
      </c>
      <c r="K114" s="400">
        <v>49</v>
      </c>
      <c r="L114" s="417">
        <f t="shared" si="28"/>
        <v>49</v>
      </c>
      <c r="M114" s="488">
        <v>0</v>
      </c>
      <c r="N114" s="399">
        <f t="shared" ref="N114:N118" si="52">K114*E114</f>
        <v>5308.17</v>
      </c>
      <c r="O114" s="399">
        <f t="shared" ref="O114:O118" si="53">N114+M114</f>
        <v>5308.17</v>
      </c>
      <c r="P114" s="399">
        <f t="shared" ref="P114:P118" si="54">I114-O114</f>
        <v>0</v>
      </c>
      <c r="Q114" s="483" t="e">
        <f t="shared" si="51"/>
        <v>#DIV/0!</v>
      </c>
    </row>
    <row r="115" spans="1:17" ht="39.6">
      <c r="A115" s="447" t="s">
        <v>530</v>
      </c>
      <c r="B115" s="219" t="s">
        <v>493</v>
      </c>
      <c r="C115" s="395" t="s">
        <v>151</v>
      </c>
      <c r="D115" s="396">
        <v>1</v>
      </c>
      <c r="E115" s="396">
        <v>1913.11</v>
      </c>
      <c r="F115" s="395">
        <v>101510</v>
      </c>
      <c r="G115" s="395" t="s">
        <v>34</v>
      </c>
      <c r="H115" s="455"/>
      <c r="I115" s="455">
        <f t="shared" si="48"/>
        <v>1913.11</v>
      </c>
      <c r="J115" s="488">
        <v>0</v>
      </c>
      <c r="K115" s="400">
        <v>1</v>
      </c>
      <c r="L115" s="417">
        <f t="shared" si="28"/>
        <v>1</v>
      </c>
      <c r="M115" s="488">
        <v>0</v>
      </c>
      <c r="N115" s="399">
        <f t="shared" si="52"/>
        <v>1913.11</v>
      </c>
      <c r="O115" s="399">
        <f t="shared" si="53"/>
        <v>1913.11</v>
      </c>
      <c r="P115" s="399">
        <f t="shared" si="54"/>
        <v>0</v>
      </c>
      <c r="Q115" s="483" t="e">
        <f t="shared" si="51"/>
        <v>#DIV/0!</v>
      </c>
    </row>
    <row r="116" spans="1:17" ht="26.4">
      <c r="A116" s="447" t="s">
        <v>531</v>
      </c>
      <c r="B116" s="448" t="s">
        <v>494</v>
      </c>
      <c r="C116" s="449" t="s">
        <v>151</v>
      </c>
      <c r="D116" s="450">
        <v>1</v>
      </c>
      <c r="E116" s="450">
        <v>1180.5999999999999</v>
      </c>
      <c r="F116" s="449">
        <v>7901</v>
      </c>
      <c r="G116" s="449" t="s">
        <v>34</v>
      </c>
      <c r="H116" s="555"/>
      <c r="I116" s="555">
        <f t="shared" si="48"/>
        <v>1180.5999999999999</v>
      </c>
      <c r="J116" s="506">
        <v>0</v>
      </c>
      <c r="K116" s="453">
        <v>1</v>
      </c>
      <c r="L116" s="417">
        <f t="shared" si="28"/>
        <v>1</v>
      </c>
      <c r="M116" s="506">
        <v>0</v>
      </c>
      <c r="N116" s="417">
        <f t="shared" si="52"/>
        <v>1180.5999999999999</v>
      </c>
      <c r="O116" s="417">
        <f t="shared" si="53"/>
        <v>1180.5999999999999</v>
      </c>
      <c r="P116" s="417">
        <f t="shared" si="54"/>
        <v>0</v>
      </c>
      <c r="Q116" s="483" t="e">
        <f t="shared" si="51"/>
        <v>#DIV/0!</v>
      </c>
    </row>
    <row r="117" spans="1:17" ht="39.6">
      <c r="A117" s="447" t="s">
        <v>541</v>
      </c>
      <c r="B117" s="219" t="s">
        <v>539</v>
      </c>
      <c r="C117" s="485" t="s">
        <v>313</v>
      </c>
      <c r="D117" s="396">
        <v>261.7</v>
      </c>
      <c r="E117" s="396">
        <v>7.94</v>
      </c>
      <c r="F117" s="485">
        <v>91834</v>
      </c>
      <c r="G117" s="485" t="s">
        <v>34</v>
      </c>
      <c r="H117" s="455"/>
      <c r="I117" s="455">
        <f t="shared" si="48"/>
        <v>2077.8980000000001</v>
      </c>
      <c r="J117" s="488">
        <v>0</v>
      </c>
      <c r="K117" s="400"/>
      <c r="L117" s="399">
        <f t="shared" si="28"/>
        <v>0</v>
      </c>
      <c r="M117" s="488">
        <v>0</v>
      </c>
      <c r="N117" s="399">
        <f t="shared" si="52"/>
        <v>0</v>
      </c>
      <c r="O117" s="399">
        <f t="shared" si="53"/>
        <v>0</v>
      </c>
      <c r="P117" s="399">
        <f t="shared" si="54"/>
        <v>2077.8980000000001</v>
      </c>
      <c r="Q117" s="483" t="e">
        <f t="shared" si="51"/>
        <v>#DIV/0!</v>
      </c>
    </row>
    <row r="118" spans="1:17" ht="39.6">
      <c r="A118" s="447" t="s">
        <v>542</v>
      </c>
      <c r="B118" s="219" t="s">
        <v>540</v>
      </c>
      <c r="C118" s="485" t="s">
        <v>313</v>
      </c>
      <c r="D118" s="396">
        <v>114.7</v>
      </c>
      <c r="E118" s="396">
        <v>7.55</v>
      </c>
      <c r="F118" s="485">
        <v>91854</v>
      </c>
      <c r="G118" s="485" t="s">
        <v>34</v>
      </c>
      <c r="H118" s="455"/>
      <c r="I118" s="455">
        <f t="shared" si="48"/>
        <v>865.98500000000001</v>
      </c>
      <c r="J118" s="488">
        <v>0</v>
      </c>
      <c r="K118" s="400"/>
      <c r="L118" s="399">
        <f t="shared" si="28"/>
        <v>0</v>
      </c>
      <c r="M118" s="488">
        <v>0</v>
      </c>
      <c r="N118" s="399">
        <f t="shared" si="52"/>
        <v>0</v>
      </c>
      <c r="O118" s="399">
        <f t="shared" si="53"/>
        <v>0</v>
      </c>
      <c r="P118" s="399">
        <f t="shared" si="54"/>
        <v>865.98500000000001</v>
      </c>
      <c r="Q118" s="483" t="e">
        <f t="shared" si="51"/>
        <v>#DIV/0!</v>
      </c>
    </row>
    <row r="119" spans="1:17">
      <c r="A119" s="783"/>
      <c r="B119" s="783"/>
      <c r="C119" s="783"/>
      <c r="D119" s="783"/>
      <c r="E119" s="783"/>
      <c r="F119" s="783"/>
      <c r="G119" s="783"/>
      <c r="H119" s="783"/>
      <c r="I119" s="783"/>
      <c r="J119" s="783"/>
      <c r="K119" s="783"/>
      <c r="L119" s="783"/>
      <c r="M119" s="783"/>
      <c r="N119" s="783"/>
      <c r="O119" s="783"/>
      <c r="P119" s="784"/>
      <c r="Q119" s="427"/>
    </row>
    <row r="120" spans="1:17">
      <c r="A120" s="428" t="s">
        <v>245</v>
      </c>
      <c r="B120" s="792" t="s">
        <v>246</v>
      </c>
      <c r="C120" s="792"/>
      <c r="D120" s="792"/>
      <c r="E120" s="792"/>
      <c r="F120" s="792"/>
      <c r="G120" s="429"/>
      <c r="H120" s="430" t="e">
        <f>SUM(H121:H127)</f>
        <v>#REF!</v>
      </c>
      <c r="I120" s="422">
        <f>SUM(I121:I127)</f>
        <v>7035.5436000000009</v>
      </c>
      <c r="J120" s="488"/>
      <c r="K120" s="400"/>
      <c r="L120" s="431"/>
      <c r="M120" s="508">
        <f>SUM(M121:M127)</f>
        <v>3576.4036000000006</v>
      </c>
      <c r="N120" s="406">
        <f>SUM(N121:N127)</f>
        <v>2643.84</v>
      </c>
      <c r="O120" s="406">
        <f>SUM(O121:O127)</f>
        <v>6220.2436000000007</v>
      </c>
      <c r="P120" s="406">
        <f>SUM(P121:P127)</f>
        <v>815.3</v>
      </c>
    </row>
    <row r="121" spans="1:17" ht="26.4">
      <c r="A121" s="432" t="s">
        <v>247</v>
      </c>
      <c r="B121" s="374" t="s">
        <v>248</v>
      </c>
      <c r="C121" s="375" t="s">
        <v>151</v>
      </c>
      <c r="D121" s="376">
        <v>5</v>
      </c>
      <c r="E121" s="377">
        <v>109.37</v>
      </c>
      <c r="F121" s="375" t="s">
        <v>249</v>
      </c>
      <c r="G121" s="375" t="s">
        <v>34</v>
      </c>
      <c r="H121" s="433" t="e">
        <f>#REF!*D121</f>
        <v>#REF!</v>
      </c>
      <c r="I121" s="434">
        <f t="shared" ref="I121:I127" si="55">E121*D121</f>
        <v>546.85</v>
      </c>
      <c r="J121" s="491">
        <f>'BM 08'!M98</f>
        <v>5</v>
      </c>
      <c r="K121" s="436"/>
      <c r="L121" s="418">
        <f t="shared" si="28"/>
        <v>5</v>
      </c>
      <c r="M121" s="491">
        <f>'BM 08'!P98</f>
        <v>546.85</v>
      </c>
      <c r="N121" s="435">
        <f t="shared" ref="N121:N127" si="56">K121*E121</f>
        <v>0</v>
      </c>
      <c r="O121" s="437">
        <f t="shared" ref="O121:O127" si="57">N121+M121</f>
        <v>546.85</v>
      </c>
      <c r="P121" s="435">
        <f t="shared" ref="P121:P136" si="58">I121-O121</f>
        <v>0</v>
      </c>
      <c r="Q121" s="427"/>
    </row>
    <row r="122" spans="1:17" ht="26.4">
      <c r="A122" s="394" t="s">
        <v>250</v>
      </c>
      <c r="B122" s="293" t="s">
        <v>251</v>
      </c>
      <c r="C122" s="294" t="s">
        <v>151</v>
      </c>
      <c r="D122" s="295">
        <v>3</v>
      </c>
      <c r="E122" s="296">
        <v>78.959999999999994</v>
      </c>
      <c r="F122" s="294" t="s">
        <v>252</v>
      </c>
      <c r="G122" s="294" t="s">
        <v>34</v>
      </c>
      <c r="H122" s="438" t="e">
        <f>#REF!*D122</f>
        <v>#REF!</v>
      </c>
      <c r="I122" s="439">
        <f t="shared" si="55"/>
        <v>236.88</v>
      </c>
      <c r="J122" s="491">
        <f>'BM 08'!M99</f>
        <v>3</v>
      </c>
      <c r="K122" s="411"/>
      <c r="L122" s="399">
        <f t="shared" si="28"/>
        <v>3</v>
      </c>
      <c r="M122" s="491">
        <f>'BM 08'!P99</f>
        <v>236.88</v>
      </c>
      <c r="N122" s="412">
        <f t="shared" si="56"/>
        <v>0</v>
      </c>
      <c r="O122" s="413">
        <f t="shared" si="57"/>
        <v>236.88</v>
      </c>
      <c r="P122" s="412">
        <f t="shared" si="58"/>
        <v>0</v>
      </c>
      <c r="Q122" s="427"/>
    </row>
    <row r="123" spans="1:17" ht="52.8">
      <c r="A123" s="394" t="s">
        <v>253</v>
      </c>
      <c r="B123" s="219" t="s">
        <v>254</v>
      </c>
      <c r="C123" s="395" t="s">
        <v>32</v>
      </c>
      <c r="D123" s="396">
        <v>51.88</v>
      </c>
      <c r="E123" s="408">
        <v>40.200000000000003</v>
      </c>
      <c r="F123" s="395" t="s">
        <v>255</v>
      </c>
      <c r="G123" s="395" t="s">
        <v>34</v>
      </c>
      <c r="H123" s="425" t="e">
        <f>#REF!*D123</f>
        <v>#REF!</v>
      </c>
      <c r="I123" s="426">
        <f t="shared" si="55"/>
        <v>2085.5760000000005</v>
      </c>
      <c r="J123" s="491">
        <f>'BM 08'!M100</f>
        <v>51.88</v>
      </c>
      <c r="K123" s="400"/>
      <c r="L123" s="399">
        <f t="shared" si="28"/>
        <v>51.88</v>
      </c>
      <c r="M123" s="491">
        <f>'BM 08'!P100</f>
        <v>2085.5760000000005</v>
      </c>
      <c r="N123" s="399">
        <f t="shared" si="56"/>
        <v>0</v>
      </c>
      <c r="O123" s="401">
        <f>L123*E123</f>
        <v>2085.5760000000005</v>
      </c>
      <c r="P123" s="399">
        <f t="shared" si="58"/>
        <v>0</v>
      </c>
      <c r="Q123" s="427"/>
    </row>
    <row r="124" spans="1:17" ht="52.8">
      <c r="A124" s="394" t="s">
        <v>256</v>
      </c>
      <c r="B124" s="219" t="s">
        <v>257</v>
      </c>
      <c r="C124" s="395" t="s">
        <v>32</v>
      </c>
      <c r="D124" s="396">
        <v>17.82</v>
      </c>
      <c r="E124" s="408">
        <v>39.68</v>
      </c>
      <c r="F124" s="395" t="s">
        <v>258</v>
      </c>
      <c r="G124" s="395" t="s">
        <v>34</v>
      </c>
      <c r="H124" s="425" t="e">
        <f>#REF!*D124</f>
        <v>#REF!</v>
      </c>
      <c r="I124" s="426">
        <f t="shared" si="55"/>
        <v>707.09760000000006</v>
      </c>
      <c r="J124" s="491">
        <f>'BM 08'!M101</f>
        <v>17.82</v>
      </c>
      <c r="K124" s="400"/>
      <c r="L124" s="399">
        <f t="shared" si="28"/>
        <v>17.82</v>
      </c>
      <c r="M124" s="491">
        <f>'BM 08'!P101</f>
        <v>707.09760000000006</v>
      </c>
      <c r="N124" s="399">
        <f t="shared" si="56"/>
        <v>0</v>
      </c>
      <c r="O124" s="401">
        <f>L124*E124</f>
        <v>707.09760000000006</v>
      </c>
      <c r="P124" s="399">
        <f t="shared" si="58"/>
        <v>0</v>
      </c>
      <c r="Q124" s="427"/>
    </row>
    <row r="125" spans="1:17" ht="26.4">
      <c r="A125" s="394" t="s">
        <v>259</v>
      </c>
      <c r="B125" s="219" t="s">
        <v>260</v>
      </c>
      <c r="C125" s="395" t="s">
        <v>151</v>
      </c>
      <c r="D125" s="396">
        <v>1</v>
      </c>
      <c r="E125" s="408">
        <v>815.3</v>
      </c>
      <c r="F125" s="395" t="s">
        <v>261</v>
      </c>
      <c r="G125" s="395" t="s">
        <v>34</v>
      </c>
      <c r="H125" s="425" t="e">
        <f>#REF!*D125</f>
        <v>#REF!</v>
      </c>
      <c r="I125" s="426">
        <f t="shared" si="55"/>
        <v>815.3</v>
      </c>
      <c r="J125" s="491">
        <f>'BM 08'!M102</f>
        <v>0</v>
      </c>
      <c r="K125" s="400"/>
      <c r="L125" s="399">
        <f t="shared" si="28"/>
        <v>0</v>
      </c>
      <c r="M125" s="491">
        <f>'BM 08'!P102</f>
        <v>0</v>
      </c>
      <c r="N125" s="399">
        <f t="shared" si="56"/>
        <v>0</v>
      </c>
      <c r="O125" s="401">
        <f t="shared" si="57"/>
        <v>0</v>
      </c>
      <c r="P125" s="399">
        <f t="shared" si="58"/>
        <v>815.3</v>
      </c>
    </row>
    <row r="126" spans="1:17" ht="26.4">
      <c r="A126" s="394" t="s">
        <v>262</v>
      </c>
      <c r="B126" s="219" t="s">
        <v>263</v>
      </c>
      <c r="C126" s="395" t="s">
        <v>151</v>
      </c>
      <c r="D126" s="396">
        <v>0</v>
      </c>
      <c r="E126" s="408">
        <v>3172.59</v>
      </c>
      <c r="F126" s="395" t="s">
        <v>264</v>
      </c>
      <c r="G126" s="395" t="s">
        <v>34</v>
      </c>
      <c r="H126" s="425" t="e">
        <f>#REF!*D126</f>
        <v>#REF!</v>
      </c>
      <c r="I126" s="426">
        <f t="shared" si="55"/>
        <v>0</v>
      </c>
      <c r="J126" s="491">
        <f>'BM 08'!M103</f>
        <v>0</v>
      </c>
      <c r="K126" s="400"/>
      <c r="L126" s="399">
        <f t="shared" si="28"/>
        <v>0</v>
      </c>
      <c r="M126" s="491">
        <f>'BM 08'!P103</f>
        <v>0</v>
      </c>
      <c r="N126" s="399">
        <f t="shared" si="56"/>
        <v>0</v>
      </c>
      <c r="O126" s="401">
        <f t="shared" si="57"/>
        <v>0</v>
      </c>
      <c r="P126" s="399">
        <f t="shared" si="58"/>
        <v>0</v>
      </c>
      <c r="Q126" s="415"/>
    </row>
    <row r="127" spans="1:17" ht="26.4">
      <c r="A127" s="394" t="s">
        <v>432</v>
      </c>
      <c r="B127" s="219" t="s">
        <v>446</v>
      </c>
      <c r="C127" s="395" t="s">
        <v>151</v>
      </c>
      <c r="D127" s="396">
        <v>2</v>
      </c>
      <c r="E127" s="408">
        <v>1321.92</v>
      </c>
      <c r="F127" s="395">
        <v>102609</v>
      </c>
      <c r="G127" s="395" t="s">
        <v>34</v>
      </c>
      <c r="H127" s="425" t="e">
        <f>#REF!*D127</f>
        <v>#REF!</v>
      </c>
      <c r="I127" s="426">
        <f t="shared" si="55"/>
        <v>2643.84</v>
      </c>
      <c r="J127" s="489">
        <v>0</v>
      </c>
      <c r="K127" s="400">
        <v>2</v>
      </c>
      <c r="L127" s="399">
        <f t="shared" si="28"/>
        <v>2</v>
      </c>
      <c r="M127" s="491">
        <f>'BM 08'!P104</f>
        <v>0</v>
      </c>
      <c r="N127" s="399">
        <f t="shared" si="56"/>
        <v>2643.84</v>
      </c>
      <c r="O127" s="401">
        <f t="shared" si="57"/>
        <v>2643.84</v>
      </c>
      <c r="P127" s="399">
        <f t="shared" si="58"/>
        <v>0</v>
      </c>
      <c r="Q127" s="427"/>
    </row>
    <row r="128" spans="1:17">
      <c r="A128" s="785"/>
      <c r="B128" s="786"/>
      <c r="C128" s="786"/>
      <c r="D128" s="786"/>
      <c r="E128" s="786"/>
      <c r="F128" s="786"/>
      <c r="G128" s="786"/>
      <c r="H128" s="786"/>
      <c r="I128" s="786"/>
      <c r="J128" s="786"/>
      <c r="K128" s="786"/>
      <c r="L128" s="786"/>
      <c r="M128" s="786"/>
      <c r="N128" s="786"/>
      <c r="O128" s="786"/>
      <c r="P128" s="787"/>
      <c r="Q128" s="427"/>
    </row>
    <row r="129" spans="1:17">
      <c r="A129" s="402" t="s">
        <v>265</v>
      </c>
      <c r="B129" s="420" t="s">
        <v>404</v>
      </c>
      <c r="C129" s="403"/>
      <c r="D129" s="403"/>
      <c r="E129" s="421"/>
      <c r="F129" s="403"/>
      <c r="G129" s="403"/>
      <c r="H129" s="440" t="e">
        <f>SUM(H130:H136)</f>
        <v>#REF!</v>
      </c>
      <c r="I129" s="422">
        <f>SUM(I130:I136)</f>
        <v>3284.58</v>
      </c>
      <c r="J129" s="488"/>
      <c r="K129" s="400"/>
      <c r="L129" s="399"/>
      <c r="M129" s="509">
        <f>SUM(M130:M136)</f>
        <v>2803.75</v>
      </c>
      <c r="N129" s="400">
        <f>SUM(N130:N136)</f>
        <v>480.83</v>
      </c>
      <c r="O129" s="423">
        <f>SUM(O130:O136)</f>
        <v>3284.58</v>
      </c>
      <c r="P129" s="400">
        <f>SUM(P130:P136)</f>
        <v>0</v>
      </c>
    </row>
    <row r="130" spans="1:17" ht="39.6">
      <c r="A130" s="394" t="s">
        <v>267</v>
      </c>
      <c r="B130" s="219" t="s">
        <v>268</v>
      </c>
      <c r="C130" s="395" t="s">
        <v>151</v>
      </c>
      <c r="D130" s="396">
        <v>2</v>
      </c>
      <c r="E130" s="408">
        <v>33.270000000000003</v>
      </c>
      <c r="F130" s="395" t="s">
        <v>269</v>
      </c>
      <c r="G130" s="395" t="s">
        <v>34</v>
      </c>
      <c r="H130" s="425" t="e">
        <f>#REF!*D130</f>
        <v>#REF!</v>
      </c>
      <c r="I130" s="426">
        <f t="shared" ref="I130:I136" si="59">E130*D130</f>
        <v>66.540000000000006</v>
      </c>
      <c r="J130" s="488">
        <f>'BM 08'!M106</f>
        <v>2</v>
      </c>
      <c r="K130" s="400"/>
      <c r="L130" s="399">
        <f t="shared" si="28"/>
        <v>2</v>
      </c>
      <c r="M130" s="488">
        <f>'BM 08'!P106</f>
        <v>66.540000000000006</v>
      </c>
      <c r="N130" s="399">
        <f t="shared" ref="N130:N136" si="60">K130*E130</f>
        <v>0</v>
      </c>
      <c r="O130" s="401">
        <f>L130*E130</f>
        <v>66.540000000000006</v>
      </c>
      <c r="P130" s="399">
        <f t="shared" si="58"/>
        <v>0</v>
      </c>
    </row>
    <row r="131" spans="1:17" ht="39.6">
      <c r="A131" s="394" t="s">
        <v>270</v>
      </c>
      <c r="B131" s="219" t="s">
        <v>271</v>
      </c>
      <c r="C131" s="395" t="s">
        <v>151</v>
      </c>
      <c r="D131" s="396">
        <v>1</v>
      </c>
      <c r="E131" s="408">
        <v>480.83</v>
      </c>
      <c r="F131" s="395" t="s">
        <v>272</v>
      </c>
      <c r="G131" s="395" t="s">
        <v>34</v>
      </c>
      <c r="H131" s="425" t="e">
        <f>#REF!*D131</f>
        <v>#REF!</v>
      </c>
      <c r="I131" s="426">
        <f t="shared" si="59"/>
        <v>480.83</v>
      </c>
      <c r="J131" s="488">
        <f>'BM 08'!M107</f>
        <v>0</v>
      </c>
      <c r="K131" s="400">
        <v>1</v>
      </c>
      <c r="L131" s="399">
        <f t="shared" si="28"/>
        <v>1</v>
      </c>
      <c r="M131" s="488">
        <f>'BM 08'!P107</f>
        <v>0</v>
      </c>
      <c r="N131" s="399">
        <f t="shared" si="60"/>
        <v>480.83</v>
      </c>
      <c r="O131" s="401">
        <f t="shared" ref="O131:O136" si="61">L131*E131</f>
        <v>480.83</v>
      </c>
      <c r="P131" s="399">
        <f t="shared" si="58"/>
        <v>0</v>
      </c>
      <c r="Q131" s="427"/>
    </row>
    <row r="132" spans="1:17" ht="52.8">
      <c r="A132" s="394" t="s">
        <v>273</v>
      </c>
      <c r="B132" s="219" t="s">
        <v>274</v>
      </c>
      <c r="C132" s="395" t="s">
        <v>32</v>
      </c>
      <c r="D132" s="396">
        <v>19.72</v>
      </c>
      <c r="E132" s="408">
        <v>65.260000000000005</v>
      </c>
      <c r="F132" s="395" t="s">
        <v>275</v>
      </c>
      <c r="G132" s="395" t="s">
        <v>34</v>
      </c>
      <c r="H132" s="425" t="e">
        <f>#REF!*D132</f>
        <v>#REF!</v>
      </c>
      <c r="I132" s="426">
        <f t="shared" si="59"/>
        <v>1286.9272000000001</v>
      </c>
      <c r="J132" s="488">
        <f>'BM 08'!M108</f>
        <v>19.72</v>
      </c>
      <c r="K132" s="400"/>
      <c r="L132" s="399">
        <f t="shared" si="28"/>
        <v>19.72</v>
      </c>
      <c r="M132" s="488">
        <f>'BM 08'!P108</f>
        <v>1286.9272000000001</v>
      </c>
      <c r="N132" s="399">
        <f t="shared" si="60"/>
        <v>0</v>
      </c>
      <c r="O132" s="401">
        <f t="shared" si="61"/>
        <v>1286.9272000000001</v>
      </c>
      <c r="P132" s="399">
        <f t="shared" si="58"/>
        <v>0</v>
      </c>
    </row>
    <row r="133" spans="1:17" ht="39.6">
      <c r="A133" s="394" t="s">
        <v>276</v>
      </c>
      <c r="B133" s="219" t="s">
        <v>277</v>
      </c>
      <c r="C133" s="395" t="s">
        <v>151</v>
      </c>
      <c r="D133" s="396">
        <v>2</v>
      </c>
      <c r="E133" s="408">
        <v>12.98</v>
      </c>
      <c r="F133" s="395" t="s">
        <v>278</v>
      </c>
      <c r="G133" s="395" t="s">
        <v>34</v>
      </c>
      <c r="H133" s="425" t="e">
        <f>#REF!*D133</f>
        <v>#REF!</v>
      </c>
      <c r="I133" s="426">
        <f t="shared" si="59"/>
        <v>25.96</v>
      </c>
      <c r="J133" s="488">
        <f>'BM 08'!M109</f>
        <v>2</v>
      </c>
      <c r="K133" s="400"/>
      <c r="L133" s="399">
        <f t="shared" si="28"/>
        <v>2</v>
      </c>
      <c r="M133" s="488">
        <f>'BM 08'!P109</f>
        <v>25.96</v>
      </c>
      <c r="N133" s="399">
        <f t="shared" si="60"/>
        <v>0</v>
      </c>
      <c r="O133" s="401">
        <f t="shared" si="61"/>
        <v>25.96</v>
      </c>
      <c r="P133" s="399">
        <f t="shared" si="58"/>
        <v>0</v>
      </c>
    </row>
    <row r="134" spans="1:17" ht="52.8">
      <c r="A134" s="394" t="s">
        <v>279</v>
      </c>
      <c r="B134" s="219" t="s">
        <v>280</v>
      </c>
      <c r="C134" s="395" t="s">
        <v>32</v>
      </c>
      <c r="D134" s="396">
        <v>9.84</v>
      </c>
      <c r="E134" s="408">
        <v>52.31</v>
      </c>
      <c r="F134" s="395" t="s">
        <v>281</v>
      </c>
      <c r="G134" s="395" t="s">
        <v>34</v>
      </c>
      <c r="H134" s="425" t="e">
        <f>#REF!*D134</f>
        <v>#REF!</v>
      </c>
      <c r="I134" s="426">
        <f t="shared" si="59"/>
        <v>514.73040000000003</v>
      </c>
      <c r="J134" s="488">
        <f>'BM 08'!M110</f>
        <v>9.84</v>
      </c>
      <c r="K134" s="400"/>
      <c r="L134" s="399">
        <f t="shared" si="28"/>
        <v>9.84</v>
      </c>
      <c r="M134" s="488">
        <f>'BM 08'!P110</f>
        <v>514.73040000000003</v>
      </c>
      <c r="N134" s="399">
        <f t="shared" si="60"/>
        <v>0</v>
      </c>
      <c r="O134" s="401">
        <f t="shared" si="61"/>
        <v>514.73040000000003</v>
      </c>
      <c r="P134" s="399">
        <f t="shared" si="58"/>
        <v>0</v>
      </c>
    </row>
    <row r="135" spans="1:17" ht="52.8">
      <c r="A135" s="394" t="s">
        <v>282</v>
      </c>
      <c r="B135" s="219" t="s">
        <v>283</v>
      </c>
      <c r="C135" s="395" t="s">
        <v>32</v>
      </c>
      <c r="D135" s="396">
        <v>11.19</v>
      </c>
      <c r="E135" s="408">
        <v>79.959999999999994</v>
      </c>
      <c r="F135" s="395" t="s">
        <v>284</v>
      </c>
      <c r="G135" s="395" t="s">
        <v>34</v>
      </c>
      <c r="H135" s="425" t="e">
        <f>#REF!*D135</f>
        <v>#REF!</v>
      </c>
      <c r="I135" s="426">
        <f t="shared" si="59"/>
        <v>894.75239999999985</v>
      </c>
      <c r="J135" s="488">
        <f>'BM 08'!M111</f>
        <v>11.19</v>
      </c>
      <c r="K135" s="400"/>
      <c r="L135" s="399">
        <f t="shared" si="28"/>
        <v>11.19</v>
      </c>
      <c r="M135" s="488">
        <f>'BM 08'!P111</f>
        <v>894.75239999999985</v>
      </c>
      <c r="N135" s="399">
        <f t="shared" si="60"/>
        <v>0</v>
      </c>
      <c r="O135" s="401">
        <f t="shared" si="61"/>
        <v>894.75239999999985</v>
      </c>
      <c r="P135" s="399">
        <f t="shared" si="58"/>
        <v>0</v>
      </c>
    </row>
    <row r="136" spans="1:17" ht="24" customHeight="1">
      <c r="A136" s="394" t="s">
        <v>285</v>
      </c>
      <c r="B136" s="219" t="s">
        <v>286</v>
      </c>
      <c r="C136" s="395" t="s">
        <v>151</v>
      </c>
      <c r="D136" s="396">
        <v>2</v>
      </c>
      <c r="E136" s="408">
        <v>7.42</v>
      </c>
      <c r="F136" s="395" t="s">
        <v>287</v>
      </c>
      <c r="G136" s="395" t="s">
        <v>34</v>
      </c>
      <c r="H136" s="425" t="e">
        <f>#REF!*D136</f>
        <v>#REF!</v>
      </c>
      <c r="I136" s="426">
        <f t="shared" si="59"/>
        <v>14.84</v>
      </c>
      <c r="J136" s="488">
        <f>'BM 08'!M112</f>
        <v>2</v>
      </c>
      <c r="K136" s="400"/>
      <c r="L136" s="399">
        <f t="shared" si="28"/>
        <v>2</v>
      </c>
      <c r="M136" s="488">
        <f>'BM 08'!P112</f>
        <v>14.84</v>
      </c>
      <c r="N136" s="399">
        <f t="shared" si="60"/>
        <v>0</v>
      </c>
      <c r="O136" s="401">
        <f t="shared" si="61"/>
        <v>14.84</v>
      </c>
      <c r="P136" s="399">
        <f t="shared" si="58"/>
        <v>0</v>
      </c>
    </row>
    <row r="137" spans="1:17">
      <c r="A137" s="403"/>
      <c r="B137" s="403"/>
      <c r="C137" s="403"/>
      <c r="D137" s="403"/>
      <c r="E137" s="403"/>
      <c r="F137" s="403"/>
      <c r="G137" s="403"/>
      <c r="H137" s="441"/>
      <c r="I137" s="442"/>
      <c r="J137" s="488"/>
      <c r="K137" s="399"/>
      <c r="L137" s="399"/>
      <c r="M137" s="488"/>
      <c r="N137" s="399"/>
      <c r="O137" s="401"/>
      <c r="P137" s="399"/>
    </row>
    <row r="138" spans="1:17">
      <c r="A138" s="777" t="s">
        <v>524</v>
      </c>
      <c r="B138" s="778"/>
      <c r="C138" s="778"/>
      <c r="D138" s="778"/>
      <c r="E138" s="778"/>
      <c r="F138" s="778"/>
      <c r="G138" s="779"/>
      <c r="H138" s="443" t="e">
        <f>H129+H120+H94+H87+H80+H70+H48+H43+H30+H16+H11</f>
        <v>#REF!</v>
      </c>
      <c r="I138" s="422">
        <f>I129+I120+I94+I87+I80+I70+I48+I43+I30+I16+I11+0.01</f>
        <v>722564.74776549812</v>
      </c>
      <c r="J138" s="488"/>
      <c r="K138" s="399"/>
      <c r="L138" s="399"/>
      <c r="M138" s="505">
        <f>M11+M16+M30+M43+M48+M70+M80+M94+M120+M129+M87-M65+1-0.16</f>
        <v>623916.26100199984</v>
      </c>
      <c r="N138" s="390">
        <f>N11+N16+N30+N43+N48+N70+N80+N94+N120+N129+N87</f>
        <v>26942.66350000001</v>
      </c>
      <c r="O138" s="390">
        <f>O11+O16+O30+O43+O48+O70+O80+O94+O120+O129+O87-O65+1-0.16</f>
        <v>650859.58450200001</v>
      </c>
      <c r="P138" s="406">
        <f>P11+P16+P30+P43+P48+P70+P80+P94+P120+P129+P87</f>
        <v>69129.451863498121</v>
      </c>
      <c r="Q138" s="444"/>
    </row>
    <row r="139" spans="1:17">
      <c r="J139" s="492"/>
      <c r="K139" s="415"/>
      <c r="L139" s="415"/>
      <c r="M139" s="492"/>
      <c r="N139" s="415"/>
      <c r="O139" s="415"/>
      <c r="P139" s="415"/>
    </row>
    <row r="140" spans="1:17">
      <c r="J140" s="492"/>
      <c r="K140" s="415"/>
      <c r="L140" s="415"/>
      <c r="M140" s="492"/>
      <c r="N140" s="415"/>
      <c r="O140" s="415"/>
      <c r="P140" s="415"/>
    </row>
    <row r="141" spans="1:17" ht="13.2" customHeight="1">
      <c r="A141" s="445"/>
      <c r="B141" s="445"/>
      <c r="C141" s="445"/>
      <c r="D141" s="445"/>
      <c r="E141" s="445"/>
      <c r="F141" s="445"/>
      <c r="G141" s="445"/>
      <c r="H141" s="445"/>
      <c r="I141" s="445"/>
      <c r="J141" s="493"/>
      <c r="K141" s="445"/>
      <c r="L141" s="445"/>
      <c r="M141" s="493"/>
      <c r="N141" s="446"/>
      <c r="O141" s="445"/>
      <c r="P141" s="445"/>
    </row>
    <row r="142" spans="1:17" ht="13.2" customHeight="1">
      <c r="A142" s="445"/>
      <c r="B142" s="445"/>
      <c r="C142" s="445"/>
      <c r="D142" s="445"/>
      <c r="E142" s="445"/>
      <c r="F142" s="445"/>
      <c r="G142" s="445"/>
      <c r="H142" s="445"/>
      <c r="I142" s="457"/>
      <c r="J142" s="493"/>
      <c r="K142" s="445"/>
      <c r="L142" s="445"/>
      <c r="M142" s="493"/>
      <c r="N142" s="445"/>
      <c r="O142" s="445"/>
      <c r="P142" s="445"/>
    </row>
    <row r="143" spans="1:17" ht="13.2" customHeight="1">
      <c r="A143" s="445"/>
      <c r="B143" s="445"/>
      <c r="C143" s="445"/>
      <c r="D143" s="445"/>
      <c r="E143" s="445"/>
      <c r="F143" s="445"/>
      <c r="G143" s="445"/>
      <c r="H143" s="445"/>
      <c r="I143" s="445"/>
      <c r="J143" s="493"/>
      <c r="K143" s="445"/>
      <c r="L143" s="445"/>
      <c r="M143" s="493"/>
      <c r="N143" s="445"/>
      <c r="O143" s="445"/>
      <c r="P143" s="445"/>
    </row>
    <row r="144" spans="1:17" ht="13.2" customHeight="1">
      <c r="A144" s="445"/>
      <c r="B144" s="445"/>
      <c r="C144" s="445"/>
      <c r="D144" s="445"/>
      <c r="E144" s="445"/>
      <c r="F144" s="445"/>
      <c r="G144" s="445"/>
      <c r="H144" s="445"/>
      <c r="I144" s="445"/>
      <c r="J144" s="493"/>
      <c r="K144" s="445"/>
      <c r="L144" s="445"/>
      <c r="M144" s="493"/>
      <c r="N144" s="445"/>
      <c r="O144" s="445"/>
      <c r="P144" s="445"/>
    </row>
    <row r="145" spans="1:16" ht="13.2" customHeight="1">
      <c r="A145" s="445"/>
      <c r="B145" s="445"/>
      <c r="C145" s="445"/>
      <c r="D145" s="445"/>
      <c r="E145" s="445"/>
      <c r="F145" s="445"/>
      <c r="G145" s="445"/>
      <c r="H145" s="445"/>
      <c r="I145" s="445"/>
      <c r="J145" s="493"/>
      <c r="K145" s="445"/>
      <c r="L145" s="445"/>
      <c r="M145" s="493"/>
      <c r="N145" s="445"/>
      <c r="O145" s="445"/>
      <c r="P145" s="445"/>
    </row>
    <row r="146" spans="1:16" ht="13.2" customHeight="1">
      <c r="A146" s="445"/>
      <c r="B146" s="445"/>
      <c r="C146" s="445"/>
      <c r="D146" s="445"/>
      <c r="E146" s="445"/>
      <c r="F146" s="445"/>
      <c r="G146" s="445"/>
      <c r="H146" s="445"/>
      <c r="I146" s="445"/>
      <c r="J146" s="493"/>
      <c r="K146" s="445"/>
      <c r="L146" s="445"/>
      <c r="M146" s="493"/>
      <c r="N146" s="445"/>
      <c r="O146" s="445"/>
      <c r="P146" s="445"/>
    </row>
    <row r="147" spans="1:16">
      <c r="J147" s="492"/>
      <c r="K147" s="415"/>
      <c r="L147" s="415"/>
      <c r="M147" s="492"/>
      <c r="N147" s="415"/>
      <c r="O147" s="415"/>
      <c r="P147" s="415"/>
    </row>
    <row r="148" spans="1:16">
      <c r="J148" s="492"/>
      <c r="K148" s="415"/>
      <c r="L148" s="415"/>
      <c r="M148" s="492"/>
      <c r="N148" s="415"/>
      <c r="O148" s="415"/>
      <c r="P148" s="415"/>
    </row>
    <row r="149" spans="1:16">
      <c r="J149" s="492"/>
      <c r="K149" s="415"/>
      <c r="L149" s="415"/>
      <c r="M149" s="492"/>
      <c r="N149" s="415"/>
      <c r="O149" s="415"/>
      <c r="P149" s="415"/>
    </row>
    <row r="150" spans="1:16" ht="15">
      <c r="E150" s="780"/>
      <c r="F150" s="780"/>
      <c r="G150" s="780"/>
      <c r="H150" s="780"/>
      <c r="I150" s="780"/>
      <c r="J150" s="780"/>
      <c r="K150" s="780"/>
      <c r="L150" s="415"/>
      <c r="M150" s="492"/>
      <c r="N150" s="415"/>
      <c r="O150" s="415"/>
      <c r="P150" s="415"/>
    </row>
  </sheetData>
  <mergeCells count="45">
    <mergeCell ref="P9:P10"/>
    <mergeCell ref="A1:P4"/>
    <mergeCell ref="A5:D7"/>
    <mergeCell ref="E5:H5"/>
    <mergeCell ref="I5:I7"/>
    <mergeCell ref="J5:K6"/>
    <mergeCell ref="L5:M5"/>
    <mergeCell ref="N5:P5"/>
    <mergeCell ref="E6:H6"/>
    <mergeCell ref="L6:M6"/>
    <mergeCell ref="N6:P6"/>
    <mergeCell ref="J7:K7"/>
    <mergeCell ref="L7:M7"/>
    <mergeCell ref="B16:F16"/>
    <mergeCell ref="B30:F30"/>
    <mergeCell ref="B43:F43"/>
    <mergeCell ref="A29:P29"/>
    <mergeCell ref="A8:P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L9"/>
    <mergeCell ref="M9:O9"/>
    <mergeCell ref="A15:P15"/>
    <mergeCell ref="A138:G138"/>
    <mergeCell ref="E150:K150"/>
    <mergeCell ref="A93:P93"/>
    <mergeCell ref="A119:P119"/>
    <mergeCell ref="A128:P128"/>
    <mergeCell ref="B48:F48"/>
    <mergeCell ref="B70:F70"/>
    <mergeCell ref="A86:P86"/>
    <mergeCell ref="B94:F94"/>
    <mergeCell ref="B120:F120"/>
    <mergeCell ref="B80:F80"/>
    <mergeCell ref="A42:P42"/>
    <mergeCell ref="A47:P47"/>
    <mergeCell ref="A69:P69"/>
    <mergeCell ref="A79:P79"/>
  </mergeCells>
  <pageMargins left="0.51181102362204722" right="0.51181102362204722" top="0.78740157480314965" bottom="0.78740157480314965" header="0.31496062992125984" footer="0.31496062992125984"/>
  <pageSetup paperSize="9" scale="60" orientation="landscape" horizontalDpi="360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view="pageBreakPreview" zoomScale="80" zoomScaleNormal="100" zoomScaleSheetLayoutView="80" workbookViewId="0">
      <selection activeCell="N46" sqref="N46"/>
    </sheetView>
  </sheetViews>
  <sheetFormatPr defaultRowHeight="13.2"/>
  <cols>
    <col min="1" max="1" width="8.88671875" style="378"/>
    <col min="2" max="2" width="72.33203125" style="378" bestFit="1" customWidth="1"/>
    <col min="3" max="3" width="8.88671875" style="378"/>
    <col min="4" max="4" width="11.44140625" style="378" customWidth="1"/>
    <col min="5" max="5" width="11.6640625" style="378" customWidth="1"/>
    <col min="6" max="6" width="11.77734375" style="378" bestFit="1" customWidth="1"/>
    <col min="7" max="7" width="17.33203125" style="378" customWidth="1"/>
    <col min="8" max="8" width="17.44140625" style="378" hidden="1" customWidth="1"/>
    <col min="9" max="9" width="17.44140625" style="378" bestFit="1" customWidth="1"/>
    <col min="10" max="10" width="16" style="494" bestFit="1" customWidth="1"/>
    <col min="11" max="11" width="10.33203125" style="378" customWidth="1"/>
    <col min="12" max="12" width="13.44140625" style="378" customWidth="1"/>
    <col min="13" max="13" width="16" style="494" customWidth="1"/>
    <col min="14" max="14" width="13.21875" style="378" customWidth="1"/>
    <col min="15" max="15" width="13.44140625" style="378" customWidth="1"/>
    <col min="16" max="16" width="13.33203125" style="378" customWidth="1"/>
    <col min="17" max="17" width="17" style="378" customWidth="1"/>
    <col min="18" max="18" width="10.109375" style="378" bestFit="1" customWidth="1"/>
    <col min="19" max="16384" width="8.88671875" style="378"/>
  </cols>
  <sheetData>
    <row r="1" spans="1:17">
      <c r="A1" s="813" t="s">
        <v>566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</row>
    <row r="2" spans="1:17">
      <c r="A2" s="813"/>
      <c r="B2" s="813"/>
      <c r="C2" s="813"/>
      <c r="D2" s="813"/>
      <c r="E2" s="813"/>
      <c r="F2" s="813"/>
      <c r="G2" s="813"/>
      <c r="H2" s="813"/>
      <c r="I2" s="813"/>
      <c r="J2" s="813"/>
      <c r="K2" s="813"/>
      <c r="L2" s="813"/>
      <c r="M2" s="813"/>
      <c r="N2" s="813"/>
      <c r="O2" s="813"/>
      <c r="P2" s="813"/>
    </row>
    <row r="3" spans="1:17">
      <c r="A3" s="813"/>
      <c r="B3" s="813"/>
      <c r="C3" s="813"/>
      <c r="D3" s="813"/>
      <c r="E3" s="813"/>
      <c r="F3" s="813"/>
      <c r="G3" s="813"/>
      <c r="H3" s="813"/>
      <c r="I3" s="813"/>
      <c r="J3" s="813"/>
      <c r="K3" s="813"/>
      <c r="L3" s="813"/>
      <c r="M3" s="813"/>
      <c r="N3" s="813"/>
      <c r="O3" s="813"/>
      <c r="P3" s="813"/>
    </row>
    <row r="4" spans="1:17">
      <c r="A4" s="813"/>
      <c r="B4" s="813"/>
      <c r="C4" s="813"/>
      <c r="D4" s="813"/>
      <c r="E4" s="813"/>
      <c r="F4" s="813"/>
      <c r="G4" s="813"/>
      <c r="H4" s="813"/>
      <c r="I4" s="813"/>
      <c r="J4" s="813"/>
      <c r="K4" s="813"/>
      <c r="L4" s="813"/>
      <c r="M4" s="813"/>
      <c r="N4" s="813"/>
      <c r="O4" s="813"/>
      <c r="P4" s="813"/>
    </row>
    <row r="5" spans="1:17" ht="13.8">
      <c r="A5" s="814" t="s">
        <v>1</v>
      </c>
      <c r="B5" s="815"/>
      <c r="C5" s="815"/>
      <c r="D5" s="815"/>
      <c r="E5" s="820" t="s">
        <v>2</v>
      </c>
      <c r="F5" s="821"/>
      <c r="G5" s="821"/>
      <c r="H5" s="822"/>
      <c r="I5" s="823"/>
      <c r="J5" s="826" t="s">
        <v>515</v>
      </c>
      <c r="K5" s="827"/>
      <c r="L5" s="830" t="s">
        <v>4</v>
      </c>
      <c r="M5" s="831"/>
      <c r="N5" s="832" t="s">
        <v>5</v>
      </c>
      <c r="O5" s="833"/>
      <c r="P5" s="834"/>
    </row>
    <row r="6" spans="1:17" ht="17.399999999999999">
      <c r="A6" s="816"/>
      <c r="B6" s="817"/>
      <c r="C6" s="817"/>
      <c r="D6" s="817"/>
      <c r="E6" s="835" t="s">
        <v>449</v>
      </c>
      <c r="F6" s="836"/>
      <c r="G6" s="836"/>
      <c r="H6" s="837"/>
      <c r="I6" s="824"/>
      <c r="J6" s="828"/>
      <c r="K6" s="829"/>
      <c r="L6" s="838">
        <f>I138</f>
        <v>724984.65809049807</v>
      </c>
      <c r="M6" s="839"/>
      <c r="N6" s="840">
        <f>N138</f>
        <v>39382.178650999995</v>
      </c>
      <c r="O6" s="841"/>
      <c r="P6" s="842"/>
    </row>
    <row r="7" spans="1:17">
      <c r="A7" s="818"/>
      <c r="B7" s="819"/>
      <c r="C7" s="819"/>
      <c r="D7" s="819"/>
      <c r="E7" s="379"/>
      <c r="F7" s="379"/>
      <c r="G7" s="379"/>
      <c r="H7" s="379"/>
      <c r="I7" s="825"/>
      <c r="J7" s="843"/>
      <c r="K7" s="844"/>
      <c r="L7" s="845" t="s">
        <v>7</v>
      </c>
      <c r="M7" s="846"/>
      <c r="N7" s="380"/>
      <c r="O7" s="381"/>
      <c r="P7" s="382"/>
    </row>
    <row r="8" spans="1:17">
      <c r="A8" s="799"/>
      <c r="B8" s="800"/>
      <c r="C8" s="800"/>
      <c r="D8" s="800"/>
      <c r="E8" s="800"/>
      <c r="F8" s="800"/>
      <c r="G8" s="800"/>
      <c r="H8" s="800"/>
      <c r="I8" s="800"/>
      <c r="J8" s="800"/>
      <c r="K8" s="800"/>
      <c r="L8" s="800"/>
      <c r="M8" s="800"/>
      <c r="N8" s="800"/>
      <c r="O8" s="800"/>
      <c r="P8" s="800"/>
    </row>
    <row r="9" spans="1:17">
      <c r="A9" s="801" t="s">
        <v>516</v>
      </c>
      <c r="B9" s="801" t="s">
        <v>517</v>
      </c>
      <c r="C9" s="801" t="s">
        <v>518</v>
      </c>
      <c r="D9" s="801" t="s">
        <v>519</v>
      </c>
      <c r="E9" s="801" t="s">
        <v>13</v>
      </c>
      <c r="F9" s="803" t="s">
        <v>520</v>
      </c>
      <c r="G9" s="803" t="s">
        <v>521</v>
      </c>
      <c r="H9" s="805" t="s">
        <v>522</v>
      </c>
      <c r="I9" s="807" t="s">
        <v>523</v>
      </c>
      <c r="J9" s="809" t="s">
        <v>18</v>
      </c>
      <c r="K9" s="810"/>
      <c r="L9" s="811"/>
      <c r="M9" s="809" t="s">
        <v>19</v>
      </c>
      <c r="N9" s="810"/>
      <c r="O9" s="810"/>
      <c r="P9" s="812" t="s">
        <v>20</v>
      </c>
    </row>
    <row r="10" spans="1:17" ht="26.4">
      <c r="A10" s="801"/>
      <c r="B10" s="801"/>
      <c r="C10" s="801"/>
      <c r="D10" s="801"/>
      <c r="E10" s="802"/>
      <c r="F10" s="804"/>
      <c r="G10" s="804"/>
      <c r="H10" s="806"/>
      <c r="I10" s="808"/>
      <c r="J10" s="486" t="s">
        <v>21</v>
      </c>
      <c r="K10" s="383" t="s">
        <v>22</v>
      </c>
      <c r="L10" s="383" t="s">
        <v>23</v>
      </c>
      <c r="M10" s="486" t="s">
        <v>21</v>
      </c>
      <c r="N10" s="383" t="s">
        <v>22</v>
      </c>
      <c r="O10" s="384" t="s">
        <v>23</v>
      </c>
      <c r="P10" s="812"/>
    </row>
    <row r="11" spans="1:17">
      <c r="A11" s="385" t="s">
        <v>24</v>
      </c>
      <c r="B11" s="386" t="s">
        <v>25</v>
      </c>
      <c r="C11" s="387"/>
      <c r="D11" s="387"/>
      <c r="E11" s="387"/>
      <c r="F11" s="387"/>
      <c r="G11" s="388"/>
      <c r="H11" s="389" t="e">
        <f>SUM(H12:H14)</f>
        <v>#REF!</v>
      </c>
      <c r="I11" s="390">
        <f>SUM(I12:I14)</f>
        <v>28347.568200000002</v>
      </c>
      <c r="J11" s="487"/>
      <c r="K11" s="391"/>
      <c r="L11" s="391"/>
      <c r="M11" s="504">
        <f>SUM(M12:M14)</f>
        <v>28347.568200000002</v>
      </c>
      <c r="N11" s="392">
        <f>SUM(N12:N14)</f>
        <v>0</v>
      </c>
      <c r="O11" s="393">
        <f>SUM(O12:O14)</f>
        <v>28347.568200000002</v>
      </c>
      <c r="P11" s="392">
        <f>SUM(P12:P14)</f>
        <v>0</v>
      </c>
    </row>
    <row r="12" spans="1:17" ht="26.4">
      <c r="A12" s="394" t="s">
        <v>26</v>
      </c>
      <c r="B12" s="219" t="s">
        <v>27</v>
      </c>
      <c r="C12" s="550" t="s">
        <v>28</v>
      </c>
      <c r="D12" s="458">
        <v>8</v>
      </c>
      <c r="E12" s="295">
        <v>306.77999999999997</v>
      </c>
      <c r="F12" s="550">
        <v>1</v>
      </c>
      <c r="G12" s="550" t="s">
        <v>29</v>
      </c>
      <c r="H12" s="397" t="e">
        <f>#REF!*D12</f>
        <v>#REF!</v>
      </c>
      <c r="I12" s="398">
        <f>E12*D12</f>
        <v>2454.2399999999998</v>
      </c>
      <c r="J12" s="488">
        <f>'BM 09'!L12</f>
        <v>8</v>
      </c>
      <c r="K12" s="400"/>
      <c r="L12" s="399">
        <f>K12+J12</f>
        <v>8</v>
      </c>
      <c r="M12" s="488">
        <f>'BM 09'!O12</f>
        <v>2454.2399999999998</v>
      </c>
      <c r="N12" s="399">
        <f>K12*E12</f>
        <v>0</v>
      </c>
      <c r="O12" s="401">
        <f>N12+M12</f>
        <v>2454.2399999999998</v>
      </c>
      <c r="P12" s="399">
        <f>I12-O12</f>
        <v>0</v>
      </c>
      <c r="Q12" s="483">
        <f>L12/J12</f>
        <v>1</v>
      </c>
    </row>
    <row r="13" spans="1:17" ht="26.4">
      <c r="A13" s="394" t="s">
        <v>30</v>
      </c>
      <c r="B13" s="219" t="s">
        <v>31</v>
      </c>
      <c r="C13" s="550" t="s">
        <v>32</v>
      </c>
      <c r="D13" s="458">
        <v>497.81</v>
      </c>
      <c r="E13" s="295">
        <v>51.54</v>
      </c>
      <c r="F13" s="550" t="s">
        <v>33</v>
      </c>
      <c r="G13" s="550" t="s">
        <v>34</v>
      </c>
      <c r="H13" s="397" t="e">
        <f>#REF!*D13</f>
        <v>#REF!</v>
      </c>
      <c r="I13" s="398">
        <f>E13*D13</f>
        <v>25657.127400000001</v>
      </c>
      <c r="J13" s="488">
        <f>'BM 09'!L13</f>
        <v>497.81</v>
      </c>
      <c r="K13" s="400"/>
      <c r="L13" s="399">
        <f t="shared" ref="L13:L65" si="0">K13+J13</f>
        <v>497.81</v>
      </c>
      <c r="M13" s="488">
        <f>'BM 09'!O13</f>
        <v>25657.127400000001</v>
      </c>
      <c r="N13" s="399">
        <f>K13*E13</f>
        <v>0</v>
      </c>
      <c r="O13" s="401">
        <f>N13+M13</f>
        <v>25657.127400000001</v>
      </c>
      <c r="P13" s="399">
        <f>I13-O13</f>
        <v>0</v>
      </c>
      <c r="Q13" s="483">
        <f t="shared" ref="Q13:Q14" si="1">L13/J13</f>
        <v>1</v>
      </c>
    </row>
    <row r="14" spans="1:17" ht="39.6">
      <c r="A14" s="394" t="s">
        <v>352</v>
      </c>
      <c r="B14" s="293" t="s">
        <v>353</v>
      </c>
      <c r="C14" s="294" t="s">
        <v>43</v>
      </c>
      <c r="D14" s="458">
        <v>715.76</v>
      </c>
      <c r="E14" s="295">
        <v>0.33</v>
      </c>
      <c r="F14" s="294" t="s">
        <v>33</v>
      </c>
      <c r="G14" s="294" t="s">
        <v>34</v>
      </c>
      <c r="H14" s="409" t="e">
        <f>#REF!*D14</f>
        <v>#REF!</v>
      </c>
      <c r="I14" s="410">
        <f>E14*D14</f>
        <v>236.20080000000002</v>
      </c>
      <c r="J14" s="488">
        <f>'BM 09'!L14</f>
        <v>715.75999999999988</v>
      </c>
      <c r="K14" s="411"/>
      <c r="L14" s="412">
        <f t="shared" si="0"/>
        <v>715.75999999999988</v>
      </c>
      <c r="M14" s="488">
        <f>'BM 09'!O14</f>
        <v>236.20079999999996</v>
      </c>
      <c r="N14" s="412">
        <f>K14*E14</f>
        <v>0</v>
      </c>
      <c r="O14" s="413">
        <f>L14*E14</f>
        <v>236.20079999999996</v>
      </c>
      <c r="P14" s="412">
        <f>I14-O14</f>
        <v>0</v>
      </c>
      <c r="Q14" s="483">
        <f t="shared" si="1"/>
        <v>1</v>
      </c>
    </row>
    <row r="15" spans="1:17">
      <c r="A15" s="774"/>
      <c r="B15" s="775"/>
      <c r="C15" s="775"/>
      <c r="D15" s="775"/>
      <c r="E15" s="775"/>
      <c r="F15" s="775"/>
      <c r="G15" s="775"/>
      <c r="H15" s="775"/>
      <c r="I15" s="775"/>
      <c r="J15" s="775"/>
      <c r="K15" s="775"/>
      <c r="L15" s="775"/>
      <c r="M15" s="775"/>
      <c r="N15" s="775"/>
      <c r="O15" s="775"/>
      <c r="P15" s="776"/>
    </row>
    <row r="16" spans="1:17">
      <c r="A16" s="402" t="s">
        <v>35</v>
      </c>
      <c r="B16" s="788" t="s">
        <v>36</v>
      </c>
      <c r="C16" s="789"/>
      <c r="D16" s="789"/>
      <c r="E16" s="789"/>
      <c r="F16" s="790"/>
      <c r="G16" s="403"/>
      <c r="H16" s="404" t="e">
        <f>SUM(H17:H28)</f>
        <v>#REF!</v>
      </c>
      <c r="I16" s="405">
        <f>SUM(I17:I28)+0.43</f>
        <v>103467.695125</v>
      </c>
      <c r="J16" s="488"/>
      <c r="K16" s="399"/>
      <c r="L16" s="390"/>
      <c r="M16" s="505">
        <f>SUM(M17:M28)</f>
        <v>102458.01112499999</v>
      </c>
      <c r="N16" s="390">
        <f>SUM(N17:N28)</f>
        <v>0</v>
      </c>
      <c r="O16" s="390">
        <f>SUM(O17:O28)</f>
        <v>102458.01112499999</v>
      </c>
      <c r="P16" s="406">
        <f>SUM(P17:P28)</f>
        <v>1009.2540000000008</v>
      </c>
    </row>
    <row r="17" spans="1:17" ht="26.4">
      <c r="A17" s="394" t="s">
        <v>37</v>
      </c>
      <c r="B17" s="219" t="s">
        <v>38</v>
      </c>
      <c r="C17" s="550" t="s">
        <v>39</v>
      </c>
      <c r="D17" s="458">
        <v>7.6462500000000002</v>
      </c>
      <c r="E17" s="295">
        <v>72.06</v>
      </c>
      <c r="F17" s="550" t="s">
        <v>40</v>
      </c>
      <c r="G17" s="550" t="s">
        <v>34</v>
      </c>
      <c r="H17" s="397" t="e">
        <f>#REF!*D17</f>
        <v>#REF!</v>
      </c>
      <c r="I17" s="398">
        <f t="shared" ref="I17:I26" si="2">D17*E17</f>
        <v>550.98877500000003</v>
      </c>
      <c r="J17" s="488">
        <f>'BM 09'!L17</f>
        <v>7.6462500000000002</v>
      </c>
      <c r="K17" s="400"/>
      <c r="L17" s="399">
        <f t="shared" si="0"/>
        <v>7.6462500000000002</v>
      </c>
      <c r="M17" s="488">
        <f>'BM 09'!O17</f>
        <v>550.98877500000003</v>
      </c>
      <c r="N17" s="399">
        <f>K17*E17</f>
        <v>0</v>
      </c>
      <c r="O17" s="401">
        <f t="shared" ref="O17:O41" si="3">N17+M17</f>
        <v>550.98877500000003</v>
      </c>
      <c r="P17" s="399">
        <f>I17-O17</f>
        <v>0</v>
      </c>
      <c r="Q17" s="483">
        <f t="shared" ref="Q17:Q28" si="4">L17/J17</f>
        <v>1</v>
      </c>
    </row>
    <row r="18" spans="1:17" ht="26.4">
      <c r="A18" s="394" t="s">
        <v>41</v>
      </c>
      <c r="B18" s="219" t="s">
        <v>42</v>
      </c>
      <c r="C18" s="550" t="s">
        <v>43</v>
      </c>
      <c r="D18" s="458">
        <v>30.585000000000001</v>
      </c>
      <c r="E18" s="295">
        <v>5.32</v>
      </c>
      <c r="F18" s="550" t="s">
        <v>44</v>
      </c>
      <c r="G18" s="550" t="s">
        <v>34</v>
      </c>
      <c r="H18" s="397" t="e">
        <f>#REF!*D18</f>
        <v>#REF!</v>
      </c>
      <c r="I18" s="398">
        <f t="shared" si="2"/>
        <v>162.71220000000002</v>
      </c>
      <c r="J18" s="488">
        <f>'BM 09'!L18</f>
        <v>30.585000000000001</v>
      </c>
      <c r="K18" s="400"/>
      <c r="L18" s="399">
        <f t="shared" si="0"/>
        <v>30.585000000000001</v>
      </c>
      <c r="M18" s="488">
        <f>'BM 09'!O18</f>
        <v>162.71220000000002</v>
      </c>
      <c r="N18" s="399">
        <f t="shared" ref="N18:N46" si="5">K18*E18</f>
        <v>0</v>
      </c>
      <c r="O18" s="401">
        <f t="shared" si="3"/>
        <v>162.71220000000002</v>
      </c>
      <c r="P18" s="399">
        <f t="shared" ref="P18:P28" si="6">I18-O18</f>
        <v>0</v>
      </c>
      <c r="Q18" s="483">
        <f t="shared" si="4"/>
        <v>1</v>
      </c>
    </row>
    <row r="19" spans="1:17" ht="26.4">
      <c r="A19" s="394" t="s">
        <v>45</v>
      </c>
      <c r="B19" s="219" t="s">
        <v>46</v>
      </c>
      <c r="C19" s="550" t="s">
        <v>43</v>
      </c>
      <c r="D19" s="458">
        <v>30.585000000000001</v>
      </c>
      <c r="E19" s="295">
        <v>26.13</v>
      </c>
      <c r="F19" s="550" t="s">
        <v>47</v>
      </c>
      <c r="G19" s="550" t="s">
        <v>34</v>
      </c>
      <c r="H19" s="397" t="e">
        <f>#REF!*D19</f>
        <v>#REF!</v>
      </c>
      <c r="I19" s="398">
        <f t="shared" si="2"/>
        <v>799.18605000000002</v>
      </c>
      <c r="J19" s="488">
        <f>'BM 09'!L19</f>
        <v>30.585000000000001</v>
      </c>
      <c r="K19" s="400"/>
      <c r="L19" s="399">
        <f t="shared" si="0"/>
        <v>30.585000000000001</v>
      </c>
      <c r="M19" s="488">
        <f>'BM 09'!O19</f>
        <v>799.18605000000002</v>
      </c>
      <c r="N19" s="399">
        <f t="shared" si="5"/>
        <v>0</v>
      </c>
      <c r="O19" s="401">
        <f t="shared" si="3"/>
        <v>799.18605000000002</v>
      </c>
      <c r="P19" s="399">
        <f t="shared" si="6"/>
        <v>0</v>
      </c>
      <c r="Q19" s="483">
        <f t="shared" si="4"/>
        <v>1</v>
      </c>
    </row>
    <row r="20" spans="1:17" ht="26.4">
      <c r="A20" s="394" t="s">
        <v>48</v>
      </c>
      <c r="B20" s="219" t="s">
        <v>49</v>
      </c>
      <c r="C20" s="550" t="s">
        <v>43</v>
      </c>
      <c r="D20" s="458">
        <v>275.58999999999997</v>
      </c>
      <c r="E20" s="295">
        <v>79.62</v>
      </c>
      <c r="F20" s="550" t="s">
        <v>50</v>
      </c>
      <c r="G20" s="550" t="s">
        <v>34</v>
      </c>
      <c r="H20" s="397" t="e">
        <f>#REF!*D20</f>
        <v>#REF!</v>
      </c>
      <c r="I20" s="398">
        <f t="shared" si="2"/>
        <v>21942.4758</v>
      </c>
      <c r="J20" s="488">
        <f>'BM 09'!L20</f>
        <v>275.58999999999997</v>
      </c>
      <c r="K20" s="400"/>
      <c r="L20" s="399">
        <f t="shared" si="0"/>
        <v>275.58999999999997</v>
      </c>
      <c r="M20" s="488">
        <f>'BM 09'!O20</f>
        <v>21942.4758</v>
      </c>
      <c r="N20" s="399">
        <f t="shared" si="5"/>
        <v>0</v>
      </c>
      <c r="O20" s="401">
        <f t="shared" si="3"/>
        <v>21942.4758</v>
      </c>
      <c r="P20" s="399">
        <f t="shared" si="6"/>
        <v>0</v>
      </c>
      <c r="Q20" s="483">
        <f t="shared" si="4"/>
        <v>1</v>
      </c>
    </row>
    <row r="21" spans="1:17" ht="26.4">
      <c r="A21" s="394" t="s">
        <v>51</v>
      </c>
      <c r="B21" s="219" t="s">
        <v>52</v>
      </c>
      <c r="C21" s="550" t="s">
        <v>53</v>
      </c>
      <c r="D21" s="458">
        <v>277.10000000000002</v>
      </c>
      <c r="E21" s="295">
        <v>19</v>
      </c>
      <c r="F21" s="550" t="s">
        <v>54</v>
      </c>
      <c r="G21" s="550" t="s">
        <v>34</v>
      </c>
      <c r="H21" s="397" t="e">
        <f>#REF!*D21</f>
        <v>#REF!</v>
      </c>
      <c r="I21" s="398">
        <f t="shared" si="2"/>
        <v>5264.9000000000005</v>
      </c>
      <c r="J21" s="488">
        <f>'BM 09'!L21</f>
        <v>277.09999999999997</v>
      </c>
      <c r="K21" s="400"/>
      <c r="L21" s="399">
        <f t="shared" si="0"/>
        <v>277.09999999999997</v>
      </c>
      <c r="M21" s="488">
        <f>'BM 09'!O21</f>
        <v>5264.9</v>
      </c>
      <c r="N21" s="399">
        <f t="shared" si="5"/>
        <v>0</v>
      </c>
      <c r="O21" s="401">
        <f t="shared" si="3"/>
        <v>5264.9</v>
      </c>
      <c r="P21" s="399">
        <f t="shared" si="6"/>
        <v>0</v>
      </c>
      <c r="Q21" s="483">
        <f t="shared" si="4"/>
        <v>1</v>
      </c>
    </row>
    <row r="22" spans="1:17" ht="26.4">
      <c r="A22" s="394" t="s">
        <v>55</v>
      </c>
      <c r="B22" s="219" t="s">
        <v>56</v>
      </c>
      <c r="C22" s="550" t="s">
        <v>53</v>
      </c>
      <c r="D22" s="458">
        <v>510.8</v>
      </c>
      <c r="E22" s="295">
        <v>16.75</v>
      </c>
      <c r="F22" s="550" t="s">
        <v>57</v>
      </c>
      <c r="G22" s="550" t="s">
        <v>34</v>
      </c>
      <c r="H22" s="397" t="e">
        <f>#REF!*D22</f>
        <v>#REF!</v>
      </c>
      <c r="I22" s="398">
        <f t="shared" si="2"/>
        <v>8555.9</v>
      </c>
      <c r="J22" s="488">
        <f>'BM 09'!L22</f>
        <v>510.8</v>
      </c>
      <c r="K22" s="400"/>
      <c r="L22" s="399">
        <f t="shared" si="0"/>
        <v>510.8</v>
      </c>
      <c r="M22" s="488">
        <f>'BM 09'!O22</f>
        <v>8555.9</v>
      </c>
      <c r="N22" s="399">
        <f t="shared" si="5"/>
        <v>0</v>
      </c>
      <c r="O22" s="401">
        <f t="shared" si="3"/>
        <v>8555.9</v>
      </c>
      <c r="P22" s="399">
        <f t="shared" si="6"/>
        <v>0</v>
      </c>
      <c r="Q22" s="483">
        <f t="shared" si="4"/>
        <v>1</v>
      </c>
    </row>
    <row r="23" spans="1:17" ht="26.4">
      <c r="A23" s="394" t="s">
        <v>58</v>
      </c>
      <c r="B23" s="219" t="s">
        <v>59</v>
      </c>
      <c r="C23" s="550" t="s">
        <v>53</v>
      </c>
      <c r="D23" s="458">
        <v>458.6</v>
      </c>
      <c r="E23" s="295">
        <v>14.97</v>
      </c>
      <c r="F23" s="550" t="s">
        <v>60</v>
      </c>
      <c r="G23" s="550" t="s">
        <v>34</v>
      </c>
      <c r="H23" s="397" t="e">
        <f>#REF!*D23</f>
        <v>#REF!</v>
      </c>
      <c r="I23" s="398">
        <f t="shared" si="2"/>
        <v>6865.2420000000002</v>
      </c>
      <c r="J23" s="488">
        <f>'BM 09'!L23</f>
        <v>458.6</v>
      </c>
      <c r="K23" s="400"/>
      <c r="L23" s="399">
        <f t="shared" si="0"/>
        <v>458.6</v>
      </c>
      <c r="M23" s="488">
        <f>'BM 09'!O23</f>
        <v>6865.2420000000002</v>
      </c>
      <c r="N23" s="399">
        <f t="shared" si="5"/>
        <v>0</v>
      </c>
      <c r="O23" s="401">
        <f t="shared" si="3"/>
        <v>6865.2420000000002</v>
      </c>
      <c r="P23" s="399">
        <f t="shared" si="6"/>
        <v>0</v>
      </c>
      <c r="Q23" s="483">
        <f t="shared" si="4"/>
        <v>1</v>
      </c>
    </row>
    <row r="24" spans="1:17" ht="26.4">
      <c r="A24" s="394" t="s">
        <v>61</v>
      </c>
      <c r="B24" s="219" t="s">
        <v>62</v>
      </c>
      <c r="C24" s="550" t="s">
        <v>53</v>
      </c>
      <c r="D24" s="458">
        <v>132.19999999999999</v>
      </c>
      <c r="E24" s="295">
        <v>12.65</v>
      </c>
      <c r="F24" s="550" t="s">
        <v>63</v>
      </c>
      <c r="G24" s="550" t="s">
        <v>34</v>
      </c>
      <c r="H24" s="397" t="e">
        <f>#REF!*D24</f>
        <v>#REF!</v>
      </c>
      <c r="I24" s="398">
        <f t="shared" si="2"/>
        <v>1672.33</v>
      </c>
      <c r="J24" s="488">
        <f>'BM 09'!L24</f>
        <v>132.19999999999999</v>
      </c>
      <c r="K24" s="400"/>
      <c r="L24" s="399">
        <f t="shared" si="0"/>
        <v>132.19999999999999</v>
      </c>
      <c r="M24" s="488">
        <f>'BM 09'!O24</f>
        <v>1672.33</v>
      </c>
      <c r="N24" s="399">
        <f t="shared" si="5"/>
        <v>0</v>
      </c>
      <c r="O24" s="401">
        <f t="shared" si="3"/>
        <v>1672.33</v>
      </c>
      <c r="P24" s="399">
        <f t="shared" si="6"/>
        <v>0</v>
      </c>
      <c r="Q24" s="483">
        <f t="shared" si="4"/>
        <v>1</v>
      </c>
    </row>
    <row r="25" spans="1:17" ht="39.6">
      <c r="A25" s="394" t="s">
        <v>64</v>
      </c>
      <c r="B25" s="219" t="s">
        <v>65</v>
      </c>
      <c r="C25" s="550" t="s">
        <v>39</v>
      </c>
      <c r="D25" s="458">
        <v>21.63</v>
      </c>
      <c r="E25" s="295">
        <v>580.14</v>
      </c>
      <c r="F25" s="550" t="s">
        <v>66</v>
      </c>
      <c r="G25" s="550" t="s">
        <v>34</v>
      </c>
      <c r="H25" s="397" t="e">
        <f>#REF!*D25</f>
        <v>#REF!</v>
      </c>
      <c r="I25" s="398">
        <f t="shared" si="2"/>
        <v>12548.428199999998</v>
      </c>
      <c r="J25" s="488">
        <f>'BM 09'!L25</f>
        <v>21.630000000000003</v>
      </c>
      <c r="K25" s="400"/>
      <c r="L25" s="399">
        <f t="shared" si="0"/>
        <v>21.630000000000003</v>
      </c>
      <c r="M25" s="488">
        <f>'BM 09'!O25</f>
        <v>12548.4282</v>
      </c>
      <c r="N25" s="399">
        <f t="shared" si="5"/>
        <v>0</v>
      </c>
      <c r="O25" s="401">
        <f t="shared" si="3"/>
        <v>12548.4282</v>
      </c>
      <c r="P25" s="399">
        <f t="shared" si="6"/>
        <v>0</v>
      </c>
      <c r="Q25" s="483">
        <f t="shared" si="4"/>
        <v>1</v>
      </c>
    </row>
    <row r="26" spans="1:17" ht="26.4">
      <c r="A26" s="394" t="s">
        <v>67</v>
      </c>
      <c r="B26" s="219" t="s">
        <v>68</v>
      </c>
      <c r="C26" s="550" t="s">
        <v>43</v>
      </c>
      <c r="D26" s="458">
        <v>132.91</v>
      </c>
      <c r="E26" s="295">
        <v>26.98</v>
      </c>
      <c r="F26" s="550" t="s">
        <v>69</v>
      </c>
      <c r="G26" s="550" t="s">
        <v>34</v>
      </c>
      <c r="H26" s="397" t="e">
        <f>#REF!*D26</f>
        <v>#REF!</v>
      </c>
      <c r="I26" s="398">
        <f t="shared" si="2"/>
        <v>3585.9117999999999</v>
      </c>
      <c r="J26" s="488">
        <f>'BM 09'!L26</f>
        <v>132.91</v>
      </c>
      <c r="K26" s="400"/>
      <c r="L26" s="399">
        <f t="shared" si="0"/>
        <v>132.91</v>
      </c>
      <c r="M26" s="488">
        <f>'BM 09'!O26</f>
        <v>3585.9117999999999</v>
      </c>
      <c r="N26" s="399">
        <f t="shared" si="5"/>
        <v>0</v>
      </c>
      <c r="O26" s="401">
        <f t="shared" si="3"/>
        <v>3585.9117999999999</v>
      </c>
      <c r="P26" s="399">
        <f t="shared" si="6"/>
        <v>0</v>
      </c>
      <c r="Q26" s="483">
        <f t="shared" si="4"/>
        <v>1</v>
      </c>
    </row>
    <row r="27" spans="1:17" ht="26.4">
      <c r="A27" s="394" t="s">
        <v>354</v>
      </c>
      <c r="B27" s="293" t="s">
        <v>355</v>
      </c>
      <c r="C27" s="294" t="s">
        <v>39</v>
      </c>
      <c r="D27" s="458">
        <v>324.97000000000003</v>
      </c>
      <c r="E27" s="295">
        <v>96.87</v>
      </c>
      <c r="F27" s="294" t="s">
        <v>66</v>
      </c>
      <c r="G27" s="294" t="s">
        <v>34</v>
      </c>
      <c r="H27" s="409" t="e">
        <f>#REF!*D27</f>
        <v>#REF!</v>
      </c>
      <c r="I27" s="410">
        <f>ROUND(E27*D27,2)</f>
        <v>31479.84</v>
      </c>
      <c r="J27" s="488">
        <f>'BM 09'!L27</f>
        <v>324.96999999999997</v>
      </c>
      <c r="K27" s="411"/>
      <c r="L27" s="412">
        <f t="shared" si="0"/>
        <v>324.96999999999997</v>
      </c>
      <c r="M27" s="488">
        <f>'BM 09'!O27</f>
        <v>31479.8439</v>
      </c>
      <c r="N27" s="399">
        <f t="shared" si="5"/>
        <v>0</v>
      </c>
      <c r="O27" s="413">
        <f t="shared" si="3"/>
        <v>31479.8439</v>
      </c>
      <c r="P27" s="412">
        <f t="shared" si="6"/>
        <v>-3.8999999997031409E-3</v>
      </c>
      <c r="Q27" s="483">
        <f t="shared" si="4"/>
        <v>1</v>
      </c>
    </row>
    <row r="28" spans="1:17" ht="26.4">
      <c r="A28" s="394" t="s">
        <v>356</v>
      </c>
      <c r="B28" s="293" t="s">
        <v>357</v>
      </c>
      <c r="C28" s="294" t="s">
        <v>43</v>
      </c>
      <c r="D28" s="458">
        <v>96.19</v>
      </c>
      <c r="E28" s="295">
        <v>104.37</v>
      </c>
      <c r="F28" s="294" t="s">
        <v>69</v>
      </c>
      <c r="G28" s="294" t="s">
        <v>34</v>
      </c>
      <c r="H28" s="409" t="e">
        <f>#REF!*D28</f>
        <v>#REF!</v>
      </c>
      <c r="I28" s="410">
        <f>D28*E28</f>
        <v>10039.3503</v>
      </c>
      <c r="J28" s="488">
        <f>'BM 09'!L28</f>
        <v>86.52</v>
      </c>
      <c r="K28" s="411"/>
      <c r="L28" s="412">
        <f t="shared" si="0"/>
        <v>86.52</v>
      </c>
      <c r="M28" s="488">
        <f>'BM 09'!O28</f>
        <v>9030.0923999999995</v>
      </c>
      <c r="N28" s="412">
        <f t="shared" si="5"/>
        <v>0</v>
      </c>
      <c r="O28" s="413">
        <f t="shared" si="3"/>
        <v>9030.0923999999995</v>
      </c>
      <c r="P28" s="412">
        <f t="shared" si="6"/>
        <v>1009.2579000000005</v>
      </c>
      <c r="Q28" s="483">
        <f t="shared" si="4"/>
        <v>1</v>
      </c>
    </row>
    <row r="29" spans="1:17">
      <c r="A29" s="774"/>
      <c r="B29" s="775"/>
      <c r="C29" s="775"/>
      <c r="D29" s="775"/>
      <c r="E29" s="775"/>
      <c r="F29" s="775"/>
      <c r="G29" s="775"/>
      <c r="H29" s="775"/>
      <c r="I29" s="775"/>
      <c r="J29" s="775"/>
      <c r="K29" s="775"/>
      <c r="L29" s="775"/>
      <c r="M29" s="775"/>
      <c r="N29" s="775"/>
      <c r="O29" s="775"/>
      <c r="P29" s="776"/>
    </row>
    <row r="30" spans="1:17">
      <c r="A30" s="402" t="s">
        <v>70</v>
      </c>
      <c r="B30" s="788" t="s">
        <v>71</v>
      </c>
      <c r="C30" s="789"/>
      <c r="D30" s="789"/>
      <c r="E30" s="789"/>
      <c r="F30" s="790"/>
      <c r="G30" s="407"/>
      <c r="H30" s="404" t="e">
        <f>SUM(H31:H41)</f>
        <v>#REF!</v>
      </c>
      <c r="I30" s="422">
        <f>SUM(I31:I41)-0.01</f>
        <v>102450.98639949816</v>
      </c>
      <c r="J30" s="488"/>
      <c r="K30" s="399"/>
      <c r="L30" s="390"/>
      <c r="M30" s="505">
        <f>SUM(M31:M41)</f>
        <v>99425.346647000013</v>
      </c>
      <c r="N30" s="390">
        <f>SUM(N31:N41)</f>
        <v>2010.9725000000003</v>
      </c>
      <c r="O30" s="390">
        <f>SUM(O31:O41)</f>
        <v>101436.97914699999</v>
      </c>
      <c r="P30" s="406">
        <f>SUM(P31:P41)</f>
        <v>1014.0172524981372</v>
      </c>
    </row>
    <row r="31" spans="1:17" ht="39.6">
      <c r="A31" s="394" t="s">
        <v>72</v>
      </c>
      <c r="B31" s="219" t="s">
        <v>73</v>
      </c>
      <c r="C31" s="550" t="s">
        <v>43</v>
      </c>
      <c r="D31" s="294">
        <v>200.52</v>
      </c>
      <c r="E31" s="408">
        <v>49.71</v>
      </c>
      <c r="F31" s="550" t="s">
        <v>74</v>
      </c>
      <c r="G31" s="550" t="s">
        <v>34</v>
      </c>
      <c r="H31" s="397" t="e">
        <f>#REF!*D31</f>
        <v>#REF!</v>
      </c>
      <c r="I31" s="398">
        <f t="shared" ref="I31:I41" si="7">E31*D31</f>
        <v>9967.8492000000006</v>
      </c>
      <c r="J31" s="488">
        <f>'BM 09'!L31</f>
        <v>200.52</v>
      </c>
      <c r="K31" s="400"/>
      <c r="L31" s="399">
        <f t="shared" si="0"/>
        <v>200.52</v>
      </c>
      <c r="M31" s="488">
        <f>'BM 09'!O31</f>
        <v>9967.8492000000006</v>
      </c>
      <c r="N31" s="399">
        <f t="shared" si="5"/>
        <v>0</v>
      </c>
      <c r="O31" s="401">
        <f t="shared" si="3"/>
        <v>9967.8492000000006</v>
      </c>
      <c r="P31" s="399">
        <f t="shared" ref="P31:P78" si="8">I31-O31</f>
        <v>0</v>
      </c>
      <c r="Q31" s="483">
        <f t="shared" ref="Q31:Q41" si="9">L31/J31</f>
        <v>1</v>
      </c>
    </row>
    <row r="32" spans="1:17" ht="39.6">
      <c r="A32" s="394" t="s">
        <v>75</v>
      </c>
      <c r="B32" s="219" t="s">
        <v>76</v>
      </c>
      <c r="C32" s="550" t="s">
        <v>53</v>
      </c>
      <c r="D32" s="295">
        <v>108.1</v>
      </c>
      <c r="E32" s="408">
        <v>15.23</v>
      </c>
      <c r="F32" s="550" t="s">
        <v>77</v>
      </c>
      <c r="G32" s="550" t="s">
        <v>34</v>
      </c>
      <c r="H32" s="397" t="e">
        <f>#REF!*D32</f>
        <v>#REF!</v>
      </c>
      <c r="I32" s="398">
        <f t="shared" si="7"/>
        <v>1646.3630000000001</v>
      </c>
      <c r="J32" s="488">
        <f>'BM 09'!L32</f>
        <v>108.1</v>
      </c>
      <c r="K32" s="400"/>
      <c r="L32" s="399">
        <f t="shared" si="0"/>
        <v>108.1</v>
      </c>
      <c r="M32" s="488">
        <f>'BM 09'!O32</f>
        <v>1646.3630000000001</v>
      </c>
      <c r="N32" s="399">
        <f t="shared" si="5"/>
        <v>0</v>
      </c>
      <c r="O32" s="401">
        <f t="shared" si="3"/>
        <v>1646.3630000000001</v>
      </c>
      <c r="P32" s="399">
        <f t="shared" si="8"/>
        <v>0</v>
      </c>
      <c r="Q32" s="483">
        <f t="shared" si="9"/>
        <v>1</v>
      </c>
    </row>
    <row r="33" spans="1:18" ht="39.6">
      <c r="A33" s="394" t="s">
        <v>78</v>
      </c>
      <c r="B33" s="219" t="s">
        <v>79</v>
      </c>
      <c r="C33" s="550" t="s">
        <v>53</v>
      </c>
      <c r="D33" s="295">
        <v>315.39999999999998</v>
      </c>
      <c r="E33" s="408">
        <v>16.420000000000002</v>
      </c>
      <c r="F33" s="550" t="s">
        <v>80</v>
      </c>
      <c r="G33" s="550" t="s">
        <v>34</v>
      </c>
      <c r="H33" s="397" t="e">
        <f>#REF!*D33</f>
        <v>#REF!</v>
      </c>
      <c r="I33" s="398">
        <f t="shared" si="7"/>
        <v>5178.8680000000004</v>
      </c>
      <c r="J33" s="488">
        <f>'BM 09'!L33</f>
        <v>286.3</v>
      </c>
      <c r="K33" s="400">
        <v>29.1</v>
      </c>
      <c r="L33" s="399">
        <f t="shared" si="0"/>
        <v>315.40000000000003</v>
      </c>
      <c r="M33" s="488">
        <f>'BM 09'!O33</f>
        <v>4701.0460000000003</v>
      </c>
      <c r="N33" s="399">
        <f t="shared" si="5"/>
        <v>477.82200000000006</v>
      </c>
      <c r="O33" s="401">
        <f t="shared" si="3"/>
        <v>5178.8680000000004</v>
      </c>
      <c r="P33" s="399">
        <f t="shared" si="8"/>
        <v>0</v>
      </c>
      <c r="Q33" s="483">
        <f t="shared" si="9"/>
        <v>1.1016416346489697</v>
      </c>
    </row>
    <row r="34" spans="1:18" ht="39.6">
      <c r="A34" s="394" t="s">
        <v>81</v>
      </c>
      <c r="B34" s="219" t="s">
        <v>82</v>
      </c>
      <c r="C34" s="550" t="s">
        <v>53</v>
      </c>
      <c r="D34" s="295">
        <v>500.1</v>
      </c>
      <c r="E34" s="408">
        <v>14.9</v>
      </c>
      <c r="F34" s="550" t="s">
        <v>83</v>
      </c>
      <c r="G34" s="550" t="s">
        <v>34</v>
      </c>
      <c r="H34" s="397" t="e">
        <f>#REF!*D34</f>
        <v>#REF!</v>
      </c>
      <c r="I34" s="398">
        <f t="shared" si="7"/>
        <v>7451.4900000000007</v>
      </c>
      <c r="J34" s="488">
        <f>'BM 09'!L34</f>
        <v>442</v>
      </c>
      <c r="K34" s="400">
        <v>58.1</v>
      </c>
      <c r="L34" s="399">
        <f t="shared" si="0"/>
        <v>500.1</v>
      </c>
      <c r="M34" s="488">
        <f>'BM 09'!O34</f>
        <v>6585.8</v>
      </c>
      <c r="N34" s="399">
        <f t="shared" si="5"/>
        <v>865.69</v>
      </c>
      <c r="O34" s="401">
        <f t="shared" si="3"/>
        <v>7451.49</v>
      </c>
      <c r="P34" s="399">
        <f t="shared" si="8"/>
        <v>0</v>
      </c>
      <c r="Q34" s="483">
        <f t="shared" si="9"/>
        <v>1.131447963800905</v>
      </c>
    </row>
    <row r="35" spans="1:18" ht="39.6">
      <c r="A35" s="394" t="s">
        <v>84</v>
      </c>
      <c r="B35" s="219" t="s">
        <v>85</v>
      </c>
      <c r="C35" s="550" t="s">
        <v>53</v>
      </c>
      <c r="D35" s="295">
        <v>710.1</v>
      </c>
      <c r="E35" s="408">
        <v>12.52</v>
      </c>
      <c r="F35" s="550" t="s">
        <v>86</v>
      </c>
      <c r="G35" s="550" t="s">
        <v>34</v>
      </c>
      <c r="H35" s="397" t="e">
        <f>#REF!*D35</f>
        <v>#REF!</v>
      </c>
      <c r="I35" s="398">
        <f t="shared" si="7"/>
        <v>8890.4519999999993</v>
      </c>
      <c r="J35" s="488">
        <f>'BM 09'!L35</f>
        <v>710.1</v>
      </c>
      <c r="K35" s="400"/>
      <c r="L35" s="399">
        <f t="shared" si="0"/>
        <v>710.1</v>
      </c>
      <c r="M35" s="488">
        <f>'BM 09'!O35</f>
        <v>8890.4519999999993</v>
      </c>
      <c r="N35" s="399">
        <f t="shared" si="5"/>
        <v>0</v>
      </c>
      <c r="O35" s="401">
        <f t="shared" si="3"/>
        <v>8890.4519999999993</v>
      </c>
      <c r="P35" s="399">
        <f t="shared" si="8"/>
        <v>0</v>
      </c>
      <c r="Q35" s="483">
        <f t="shared" si="9"/>
        <v>1</v>
      </c>
    </row>
    <row r="36" spans="1:18" ht="39.6">
      <c r="A36" s="394" t="s">
        <v>87</v>
      </c>
      <c r="B36" s="219" t="s">
        <v>88</v>
      </c>
      <c r="C36" s="550" t="s">
        <v>43</v>
      </c>
      <c r="D36" s="294">
        <v>121.95</v>
      </c>
      <c r="E36" s="408">
        <v>46.59</v>
      </c>
      <c r="F36" s="550" t="s">
        <v>89</v>
      </c>
      <c r="G36" s="550" t="s">
        <v>34</v>
      </c>
      <c r="H36" s="397" t="e">
        <f>#REF!*D36</f>
        <v>#REF!</v>
      </c>
      <c r="I36" s="398">
        <f t="shared" si="7"/>
        <v>5681.6505000000006</v>
      </c>
      <c r="J36" s="488">
        <f>'BM 09'!L36</f>
        <v>100.17</v>
      </c>
      <c r="K36" s="400"/>
      <c r="L36" s="399">
        <f t="shared" si="0"/>
        <v>100.17</v>
      </c>
      <c r="M36" s="488">
        <f>'BM 09'!O36</f>
        <v>4666.9203000000007</v>
      </c>
      <c r="N36" s="399">
        <f t="shared" si="5"/>
        <v>0</v>
      </c>
      <c r="O36" s="401">
        <f t="shared" si="3"/>
        <v>4666.9203000000007</v>
      </c>
      <c r="P36" s="399">
        <f t="shared" si="8"/>
        <v>1014.7302</v>
      </c>
      <c r="Q36" s="483">
        <f t="shared" si="9"/>
        <v>1</v>
      </c>
    </row>
    <row r="37" spans="1:18" ht="51.75" customHeight="1">
      <c r="A37" s="394" t="s">
        <v>90</v>
      </c>
      <c r="B37" s="219" t="s">
        <v>91</v>
      </c>
      <c r="C37" s="550" t="s">
        <v>53</v>
      </c>
      <c r="D37" s="295">
        <v>1063.5999999999999</v>
      </c>
      <c r="E37" s="408">
        <v>15.13</v>
      </c>
      <c r="F37" s="550" t="s">
        <v>92</v>
      </c>
      <c r="G37" s="550" t="s">
        <v>34</v>
      </c>
      <c r="H37" s="397" t="e">
        <f>#REF!*D37</f>
        <v>#REF!</v>
      </c>
      <c r="I37" s="398">
        <f t="shared" si="7"/>
        <v>16092.268</v>
      </c>
      <c r="J37" s="488">
        <f>'BM 09'!L37</f>
        <v>1063.5999999999999</v>
      </c>
      <c r="K37" s="400"/>
      <c r="L37" s="399">
        <f t="shared" si="0"/>
        <v>1063.5999999999999</v>
      </c>
      <c r="M37" s="488">
        <f>'BM 09'!O37</f>
        <v>16092.268</v>
      </c>
      <c r="N37" s="399">
        <f t="shared" si="5"/>
        <v>0</v>
      </c>
      <c r="O37" s="401">
        <f t="shared" si="3"/>
        <v>16092.268</v>
      </c>
      <c r="P37" s="399">
        <f t="shared" si="8"/>
        <v>0</v>
      </c>
      <c r="Q37" s="483">
        <f t="shared" si="9"/>
        <v>1</v>
      </c>
    </row>
    <row r="38" spans="1:18" ht="26.4">
      <c r="A38" s="394" t="s">
        <v>93</v>
      </c>
      <c r="B38" s="219" t="s">
        <v>94</v>
      </c>
      <c r="C38" s="550" t="s">
        <v>43</v>
      </c>
      <c r="D38" s="294">
        <v>369.96</v>
      </c>
      <c r="E38" s="408">
        <v>28.56</v>
      </c>
      <c r="F38" s="550" t="s">
        <v>95</v>
      </c>
      <c r="G38" s="550" t="s">
        <v>34</v>
      </c>
      <c r="H38" s="397" t="e">
        <f>#REF!*D38</f>
        <v>#REF!</v>
      </c>
      <c r="I38" s="398">
        <f t="shared" si="7"/>
        <v>10566.057599999998</v>
      </c>
      <c r="J38" s="488">
        <f>'BM 09'!L38</f>
        <v>369.96185000000003</v>
      </c>
      <c r="K38" s="400"/>
      <c r="L38" s="399">
        <f t="shared" si="0"/>
        <v>369.96185000000003</v>
      </c>
      <c r="M38" s="488">
        <f>'BM 09'!O38</f>
        <v>10566.110436000001</v>
      </c>
      <c r="N38" s="399">
        <f t="shared" si="5"/>
        <v>0</v>
      </c>
      <c r="O38" s="401">
        <f t="shared" si="3"/>
        <v>10566.110436000001</v>
      </c>
      <c r="P38" s="399">
        <f t="shared" si="8"/>
        <v>-5.2836000002571382E-2</v>
      </c>
      <c r="Q38" s="483">
        <f t="shared" si="9"/>
        <v>1</v>
      </c>
    </row>
    <row r="39" spans="1:18" ht="39.6">
      <c r="A39" s="394" t="s">
        <v>96</v>
      </c>
      <c r="B39" s="219" t="s">
        <v>97</v>
      </c>
      <c r="C39" s="550" t="s">
        <v>39</v>
      </c>
      <c r="D39" s="294">
        <v>62.801999998999996</v>
      </c>
      <c r="E39" s="408">
        <v>501.85</v>
      </c>
      <c r="F39" s="550" t="s">
        <v>98</v>
      </c>
      <c r="G39" s="550" t="s">
        <v>34</v>
      </c>
      <c r="H39" s="397" t="e">
        <f>#REF!*D39</f>
        <v>#REF!</v>
      </c>
      <c r="I39" s="398">
        <f>E39*D39+0.69</f>
        <v>31517.873699498148</v>
      </c>
      <c r="J39" s="488">
        <f>'BM 09'!L39</f>
        <v>61.471999998999998</v>
      </c>
      <c r="K39" s="400">
        <v>1.33</v>
      </c>
      <c r="L39" s="399">
        <f t="shared" si="0"/>
        <v>62.801999998999996</v>
      </c>
      <c r="M39" s="488">
        <f>'BM 09'!O39</f>
        <v>30850.413311000008</v>
      </c>
      <c r="N39" s="399">
        <f t="shared" si="5"/>
        <v>667.46050000000002</v>
      </c>
      <c r="O39" s="401">
        <f>N39+M39+0.66</f>
        <v>31518.533811000008</v>
      </c>
      <c r="P39" s="399">
        <f t="shared" si="8"/>
        <v>-0.6601115018602286</v>
      </c>
      <c r="Q39" s="483">
        <f t="shared" si="9"/>
        <v>1.0216358667364269</v>
      </c>
    </row>
    <row r="40" spans="1:18" s="414" customFormat="1" ht="39.6">
      <c r="A40" s="394" t="s">
        <v>358</v>
      </c>
      <c r="B40" s="293" t="s">
        <v>359</v>
      </c>
      <c r="C40" s="294" t="s">
        <v>43</v>
      </c>
      <c r="D40" s="295">
        <v>13</v>
      </c>
      <c r="E40" s="296">
        <v>166.86</v>
      </c>
      <c r="F40" s="294" t="s">
        <v>98</v>
      </c>
      <c r="G40" s="294" t="s">
        <v>34</v>
      </c>
      <c r="H40" s="409" t="e">
        <f>#REF!*D40</f>
        <v>#REF!</v>
      </c>
      <c r="I40" s="410">
        <f t="shared" si="7"/>
        <v>2169.1800000000003</v>
      </c>
      <c r="J40" s="488">
        <f>'BM 09'!L40</f>
        <v>13</v>
      </c>
      <c r="K40" s="411"/>
      <c r="L40" s="399">
        <f t="shared" si="0"/>
        <v>13</v>
      </c>
      <c r="M40" s="488">
        <f>'BM 09'!O40</f>
        <v>2169.1800000000003</v>
      </c>
      <c r="N40" s="399">
        <f t="shared" si="5"/>
        <v>0</v>
      </c>
      <c r="O40" s="413">
        <f t="shared" si="3"/>
        <v>2169.1800000000003</v>
      </c>
      <c r="P40" s="412">
        <f t="shared" si="8"/>
        <v>0</v>
      </c>
      <c r="Q40" s="483"/>
    </row>
    <row r="41" spans="1:18" s="414" customFormat="1" ht="39.6">
      <c r="A41" s="394" t="s">
        <v>430</v>
      </c>
      <c r="B41" s="293" t="s">
        <v>431</v>
      </c>
      <c r="C41" s="294" t="s">
        <v>43</v>
      </c>
      <c r="D41" s="295">
        <v>369.96</v>
      </c>
      <c r="E41" s="296">
        <v>8.89</v>
      </c>
      <c r="F41" s="294" t="s">
        <v>98</v>
      </c>
      <c r="G41" s="294" t="s">
        <v>34</v>
      </c>
      <c r="H41" s="409" t="e">
        <f>#REF!*D41</f>
        <v>#REF!</v>
      </c>
      <c r="I41" s="410">
        <f t="shared" si="7"/>
        <v>3288.9443999999999</v>
      </c>
      <c r="J41" s="488">
        <f>'BM 09'!L41</f>
        <v>369.96</v>
      </c>
      <c r="K41" s="411"/>
      <c r="L41" s="399">
        <f t="shared" si="0"/>
        <v>369.96</v>
      </c>
      <c r="M41" s="488">
        <f>'BM 09'!O41</f>
        <v>3288.9443999999999</v>
      </c>
      <c r="N41" s="412">
        <f t="shared" si="5"/>
        <v>0</v>
      </c>
      <c r="O41" s="413">
        <f t="shared" si="3"/>
        <v>3288.9443999999999</v>
      </c>
      <c r="P41" s="412">
        <f t="shared" si="8"/>
        <v>0</v>
      </c>
      <c r="Q41" s="483">
        <f t="shared" si="9"/>
        <v>1</v>
      </c>
    </row>
    <row r="42" spans="1:18" s="414" customFormat="1">
      <c r="A42" s="785"/>
      <c r="B42" s="786"/>
      <c r="C42" s="786"/>
      <c r="D42" s="786"/>
      <c r="E42" s="786"/>
      <c r="F42" s="786"/>
      <c r="G42" s="786"/>
      <c r="H42" s="786"/>
      <c r="I42" s="786"/>
      <c r="J42" s="786"/>
      <c r="K42" s="786"/>
      <c r="L42" s="786"/>
      <c r="M42" s="786"/>
      <c r="N42" s="786"/>
      <c r="O42" s="786"/>
      <c r="P42" s="787"/>
    </row>
    <row r="43" spans="1:18">
      <c r="A43" s="402" t="s">
        <v>99</v>
      </c>
      <c r="B43" s="788" t="s">
        <v>100</v>
      </c>
      <c r="C43" s="789"/>
      <c r="D43" s="789"/>
      <c r="E43" s="789"/>
      <c r="F43" s="790"/>
      <c r="G43" s="403"/>
      <c r="H43" s="404" t="e">
        <f>SUM(H44:H45)</f>
        <v>#REF!</v>
      </c>
      <c r="I43" s="422">
        <f>SUM(I44:I46)</f>
        <v>82284.665630000003</v>
      </c>
      <c r="J43" s="488"/>
      <c r="K43" s="399"/>
      <c r="L43" s="390"/>
      <c r="M43" s="505">
        <f>SUM(M44:M46)</f>
        <v>42113.664000000004</v>
      </c>
      <c r="N43" s="390">
        <f>SUM(N44:N46)</f>
        <v>6412.5866000000005</v>
      </c>
      <c r="O43" s="390">
        <f>SUM(O44:O46)</f>
        <v>48526.250600000007</v>
      </c>
      <c r="P43" s="406">
        <f>SUM(P44:P46)</f>
        <v>33758.415030000004</v>
      </c>
    </row>
    <row r="44" spans="1:18" s="414" customFormat="1" ht="39" customHeight="1">
      <c r="A44" s="394" t="s">
        <v>101</v>
      </c>
      <c r="B44" s="293" t="s">
        <v>102</v>
      </c>
      <c r="C44" s="294" t="s">
        <v>43</v>
      </c>
      <c r="D44" s="295">
        <v>385.15019999999998</v>
      </c>
      <c r="E44" s="296">
        <v>87.65</v>
      </c>
      <c r="F44" s="294" t="s">
        <v>103</v>
      </c>
      <c r="G44" s="294" t="s">
        <v>34</v>
      </c>
      <c r="H44" s="409" t="e">
        <f>#REF!*D44</f>
        <v>#REF!</v>
      </c>
      <c r="I44" s="410">
        <f>E44*D44</f>
        <v>33758.415030000004</v>
      </c>
      <c r="J44" s="489">
        <f>'BM 09'!L44</f>
        <v>0</v>
      </c>
      <c r="K44" s="411"/>
      <c r="L44" s="399">
        <f t="shared" si="0"/>
        <v>0</v>
      </c>
      <c r="M44" s="489">
        <f>'BM 09'!O44</f>
        <v>0</v>
      </c>
      <c r="N44" s="412">
        <f t="shared" si="5"/>
        <v>0</v>
      </c>
      <c r="O44" s="413">
        <f>N44+M44</f>
        <v>0</v>
      </c>
      <c r="P44" s="412">
        <f t="shared" si="8"/>
        <v>33758.415030000004</v>
      </c>
      <c r="Q44" s="483" t="e">
        <f t="shared" ref="Q44:Q45" si="10">L44/J44</f>
        <v>#DIV/0!</v>
      </c>
      <c r="R44" s="568"/>
    </row>
    <row r="45" spans="1:18" s="414" customFormat="1" ht="39" customHeight="1">
      <c r="A45" s="447" t="s">
        <v>514</v>
      </c>
      <c r="B45" s="459" t="s">
        <v>495</v>
      </c>
      <c r="C45" s="460" t="s">
        <v>43</v>
      </c>
      <c r="D45" s="295">
        <v>672</v>
      </c>
      <c r="E45" s="552">
        <v>70.319999999999993</v>
      </c>
      <c r="F45" s="460"/>
      <c r="G45" s="460" t="s">
        <v>34</v>
      </c>
      <c r="H45" s="462" t="e">
        <f>#REF!*D45</f>
        <v>#REF!</v>
      </c>
      <c r="I45" s="463">
        <f>E45*D45</f>
        <v>47255.039999999994</v>
      </c>
      <c r="J45" s="489">
        <f>'BM 09'!L45</f>
        <v>631.20000000000005</v>
      </c>
      <c r="K45" s="465">
        <v>40.799999999999997</v>
      </c>
      <c r="L45" s="417">
        <f t="shared" si="0"/>
        <v>672</v>
      </c>
      <c r="M45" s="489">
        <f>'BM 09'!O45</f>
        <v>42113.664000000004</v>
      </c>
      <c r="N45" s="464">
        <f>K45*E45+(3.6*631.2)</f>
        <v>5141.3760000000002</v>
      </c>
      <c r="O45" s="554">
        <f>N45+M45</f>
        <v>47255.040000000008</v>
      </c>
      <c r="P45" s="464">
        <f t="shared" si="8"/>
        <v>0</v>
      </c>
      <c r="Q45" s="483">
        <f t="shared" si="10"/>
        <v>1.064638783269962</v>
      </c>
    </row>
    <row r="46" spans="1:18" s="414" customFormat="1" ht="39" customHeight="1">
      <c r="A46" s="551"/>
      <c r="B46" s="293" t="s">
        <v>534</v>
      </c>
      <c r="C46" s="294" t="s">
        <v>43</v>
      </c>
      <c r="D46" s="294">
        <v>30.58</v>
      </c>
      <c r="E46" s="296">
        <v>41.57</v>
      </c>
      <c r="F46" s="294">
        <v>97622</v>
      </c>
      <c r="G46" s="294" t="s">
        <v>34</v>
      </c>
      <c r="H46" s="466"/>
      <c r="I46" s="466">
        <f>E46*D46</f>
        <v>1271.2105999999999</v>
      </c>
      <c r="J46" s="489">
        <f>'BM 09'!L46</f>
        <v>0</v>
      </c>
      <c r="K46" s="411">
        <v>30.58</v>
      </c>
      <c r="L46" s="399">
        <f t="shared" si="0"/>
        <v>30.58</v>
      </c>
      <c r="M46" s="489">
        <f>'BM 09'!O46</f>
        <v>0</v>
      </c>
      <c r="N46" s="412">
        <f t="shared" si="5"/>
        <v>1271.2105999999999</v>
      </c>
      <c r="O46" s="412">
        <f>N46+M46</f>
        <v>1271.2105999999999</v>
      </c>
      <c r="P46" s="412">
        <f t="shared" si="8"/>
        <v>0</v>
      </c>
      <c r="Q46" s="483"/>
      <c r="R46" s="568"/>
    </row>
    <row r="47" spans="1:18" s="414" customFormat="1" ht="18.600000000000001" customHeight="1">
      <c r="A47" s="785"/>
      <c r="B47" s="786"/>
      <c r="C47" s="786"/>
      <c r="D47" s="786"/>
      <c r="E47" s="786"/>
      <c r="F47" s="786"/>
      <c r="G47" s="786"/>
      <c r="H47" s="786"/>
      <c r="I47" s="786"/>
      <c r="J47" s="786"/>
      <c r="K47" s="786"/>
      <c r="L47" s="786"/>
      <c r="M47" s="786"/>
      <c r="N47" s="786"/>
      <c r="O47" s="786"/>
      <c r="P47" s="787"/>
    </row>
    <row r="48" spans="1:18">
      <c r="A48" s="402" t="s">
        <v>104</v>
      </c>
      <c r="B48" s="788" t="s">
        <v>105</v>
      </c>
      <c r="C48" s="789"/>
      <c r="D48" s="789"/>
      <c r="E48" s="789"/>
      <c r="F48" s="790"/>
      <c r="G48" s="403"/>
      <c r="H48" s="404" t="e">
        <f>SUM(H49:H64)</f>
        <v>#REF!</v>
      </c>
      <c r="I48" s="422">
        <f>SUM(I49:I68)-I54</f>
        <v>274014.04273599997</v>
      </c>
      <c r="J48" s="488"/>
      <c r="K48" s="399"/>
      <c r="L48" s="390"/>
      <c r="M48" s="505">
        <f>SUM(M49:M68)</f>
        <v>241383.16351000004</v>
      </c>
      <c r="N48" s="390">
        <f>SUM(N49:N68)</f>
        <v>22885.004879999997</v>
      </c>
      <c r="O48" s="390">
        <f>SUM(O49:O68)</f>
        <v>264268.16839000006</v>
      </c>
      <c r="P48" s="406">
        <f>SUM(P49:P68)</f>
        <v>10306.391345999984</v>
      </c>
    </row>
    <row r="49" spans="1:17" ht="39.6">
      <c r="A49" s="394" t="s">
        <v>106</v>
      </c>
      <c r="B49" s="219" t="s">
        <v>107</v>
      </c>
      <c r="C49" s="550" t="s">
        <v>43</v>
      </c>
      <c r="D49" s="296">
        <v>1651.69</v>
      </c>
      <c r="E49" s="408">
        <v>7.68</v>
      </c>
      <c r="F49" s="550" t="s">
        <v>108</v>
      </c>
      <c r="G49" s="550" t="s">
        <v>34</v>
      </c>
      <c r="H49" s="397" t="e">
        <f>#REF!*D49</f>
        <v>#REF!</v>
      </c>
      <c r="I49" s="398">
        <f t="shared" ref="I49:I68" si="11">D49*E49</f>
        <v>12684.9792</v>
      </c>
      <c r="J49" s="488">
        <f>'BM 09'!L49</f>
        <v>1490.62</v>
      </c>
      <c r="K49" s="400">
        <v>161.07</v>
      </c>
      <c r="L49" s="399">
        <f t="shared" si="0"/>
        <v>1651.6899999999998</v>
      </c>
      <c r="M49" s="488">
        <f>'BM 09'!O49</f>
        <v>11447.961599999999</v>
      </c>
      <c r="N49" s="399">
        <f>K49*E49</f>
        <v>1237.0175999999999</v>
      </c>
      <c r="O49" s="401">
        <f>N49+M49</f>
        <v>12684.979199999998</v>
      </c>
      <c r="P49" s="399">
        <f t="shared" si="8"/>
        <v>0</v>
      </c>
      <c r="Q49" s="483">
        <f t="shared" ref="Q49:Q66" si="12">L49/J49</f>
        <v>1.108055708362963</v>
      </c>
    </row>
    <row r="50" spans="1:17" s="414" customFormat="1" ht="52.8">
      <c r="A50" s="394" t="s">
        <v>109</v>
      </c>
      <c r="B50" s="293" t="s">
        <v>110</v>
      </c>
      <c r="C50" s="294" t="s">
        <v>43</v>
      </c>
      <c r="D50" s="296">
        <f>1490.62+435.04</f>
        <v>1925.6599999999999</v>
      </c>
      <c r="E50" s="296">
        <v>32.26</v>
      </c>
      <c r="F50" s="294" t="s">
        <v>111</v>
      </c>
      <c r="G50" s="294" t="s">
        <v>34</v>
      </c>
      <c r="H50" s="409" t="e">
        <f>#REF!*D50</f>
        <v>#REF!</v>
      </c>
      <c r="I50" s="410">
        <f t="shared" si="11"/>
        <v>62121.79159999999</v>
      </c>
      <c r="J50" s="488">
        <f>'BM 09'!L50</f>
        <v>1204.2860000000005</v>
      </c>
      <c r="K50" s="411">
        <v>447.7</v>
      </c>
      <c r="L50" s="399">
        <f t="shared" si="0"/>
        <v>1651.9860000000006</v>
      </c>
      <c r="M50" s="488">
        <f>'BM 09'!O50</f>
        <v>38850.266360000009</v>
      </c>
      <c r="N50" s="412">
        <f>K50*E50-9.68</f>
        <v>14433.121999999998</v>
      </c>
      <c r="O50" s="413">
        <f>N50+M50</f>
        <v>53283.388360000004</v>
      </c>
      <c r="P50" s="412">
        <f t="shared" si="8"/>
        <v>8838.4032399999851</v>
      </c>
      <c r="Q50" s="483">
        <f t="shared" si="12"/>
        <v>1.3717555464399651</v>
      </c>
    </row>
    <row r="51" spans="1:17" ht="26.4">
      <c r="A51" s="394" t="s">
        <v>112</v>
      </c>
      <c r="B51" s="219" t="s">
        <v>113</v>
      </c>
      <c r="C51" s="550" t="s">
        <v>43</v>
      </c>
      <c r="D51" s="296">
        <v>1026.02</v>
      </c>
      <c r="E51" s="408">
        <v>75.13</v>
      </c>
      <c r="F51" s="550">
        <v>4</v>
      </c>
      <c r="G51" s="550" t="s">
        <v>29</v>
      </c>
      <c r="H51" s="397" t="e">
        <f>#REF!*D51</f>
        <v>#REF!</v>
      </c>
      <c r="I51" s="398">
        <f t="shared" si="11"/>
        <v>77084.882599999997</v>
      </c>
      <c r="J51" s="488">
        <f>'BM 09'!L51</f>
        <v>1017.0150000000001</v>
      </c>
      <c r="K51" s="400"/>
      <c r="L51" s="399">
        <f t="shared" si="0"/>
        <v>1017.0150000000001</v>
      </c>
      <c r="M51" s="488">
        <f>'BM 09'!O51</f>
        <v>76408.336949999997</v>
      </c>
      <c r="N51" s="399">
        <f t="shared" ref="N51:N63" si="13">K51*E51</f>
        <v>0</v>
      </c>
      <c r="O51" s="401">
        <f t="shared" ref="O51:O63" si="14">N51+M51</f>
        <v>76408.336949999997</v>
      </c>
      <c r="P51" s="399">
        <f t="shared" si="8"/>
        <v>676.54565000000002</v>
      </c>
      <c r="Q51" s="483">
        <f t="shared" si="12"/>
        <v>1</v>
      </c>
    </row>
    <row r="52" spans="1:17" ht="52.8">
      <c r="A52" s="394" t="s">
        <v>114</v>
      </c>
      <c r="B52" s="219" t="s">
        <v>115</v>
      </c>
      <c r="C52" s="550" t="s">
        <v>43</v>
      </c>
      <c r="D52" s="296">
        <v>95.83</v>
      </c>
      <c r="E52" s="408">
        <v>50.11</v>
      </c>
      <c r="F52" s="550" t="s">
        <v>116</v>
      </c>
      <c r="G52" s="550" t="s">
        <v>34</v>
      </c>
      <c r="H52" s="397" t="e">
        <f>#REF!*D52</f>
        <v>#REF!</v>
      </c>
      <c r="I52" s="398">
        <f t="shared" si="11"/>
        <v>4802.0412999999999</v>
      </c>
      <c r="J52" s="488">
        <f>'BM 09'!L52</f>
        <v>95.81</v>
      </c>
      <c r="K52" s="400"/>
      <c r="L52" s="399">
        <f t="shared" si="0"/>
        <v>95.81</v>
      </c>
      <c r="M52" s="488">
        <f>'BM 09'!O52</f>
        <v>4801.0391</v>
      </c>
      <c r="N52" s="399">
        <f t="shared" si="13"/>
        <v>0</v>
      </c>
      <c r="O52" s="401">
        <f t="shared" si="14"/>
        <v>4801.0391</v>
      </c>
      <c r="P52" s="399">
        <f t="shared" si="8"/>
        <v>1.0021999999999025</v>
      </c>
      <c r="Q52" s="483">
        <f t="shared" si="12"/>
        <v>1</v>
      </c>
    </row>
    <row r="53" spans="1:17" ht="26.4">
      <c r="A53" s="394" t="s">
        <v>117</v>
      </c>
      <c r="B53" s="219" t="s">
        <v>118</v>
      </c>
      <c r="C53" s="550" t="s">
        <v>43</v>
      </c>
      <c r="D53" s="296">
        <v>198.82</v>
      </c>
      <c r="E53" s="408">
        <v>11.77</v>
      </c>
      <c r="F53" s="550" t="s">
        <v>119</v>
      </c>
      <c r="G53" s="550" t="s">
        <v>34</v>
      </c>
      <c r="H53" s="397" t="e">
        <f>#REF!*D53</f>
        <v>#REF!</v>
      </c>
      <c r="I53" s="398">
        <f t="shared" si="11"/>
        <v>2340.1113999999998</v>
      </c>
      <c r="J53" s="488">
        <f>'BM 09'!L53</f>
        <v>198.82</v>
      </c>
      <c r="K53" s="400"/>
      <c r="L53" s="399">
        <f t="shared" si="0"/>
        <v>198.82</v>
      </c>
      <c r="M53" s="488">
        <f>'BM 09'!O53</f>
        <v>2340.1113999999998</v>
      </c>
      <c r="N53" s="399">
        <f t="shared" si="13"/>
        <v>0</v>
      </c>
      <c r="O53" s="401">
        <f t="shared" si="14"/>
        <v>2340.1113999999998</v>
      </c>
      <c r="P53" s="399">
        <f t="shared" si="8"/>
        <v>0</v>
      </c>
      <c r="Q53" s="483">
        <f t="shared" si="12"/>
        <v>1</v>
      </c>
    </row>
    <row r="54" spans="1:17" ht="26.4">
      <c r="A54" s="394" t="s">
        <v>120</v>
      </c>
      <c r="B54" s="219" t="s">
        <v>121</v>
      </c>
      <c r="C54" s="550" t="s">
        <v>43</v>
      </c>
      <c r="D54" s="296">
        <v>218.09999999999997</v>
      </c>
      <c r="E54" s="408">
        <v>2.57</v>
      </c>
      <c r="F54" s="550" t="s">
        <v>122</v>
      </c>
      <c r="G54" s="550" t="s">
        <v>34</v>
      </c>
      <c r="H54" s="397" t="e">
        <f>#REF!*D54</f>
        <v>#REF!</v>
      </c>
      <c r="I54" s="398">
        <f t="shared" si="11"/>
        <v>560.51699999999983</v>
      </c>
      <c r="J54" s="488">
        <f>'BM 09'!L54</f>
        <v>218.1</v>
      </c>
      <c r="K54" s="400"/>
      <c r="L54" s="399">
        <f t="shared" si="0"/>
        <v>218.1</v>
      </c>
      <c r="M54" s="488">
        <f>'BM 09'!O54</f>
        <v>560.51699999999994</v>
      </c>
      <c r="N54" s="399">
        <f t="shared" si="13"/>
        <v>0</v>
      </c>
      <c r="O54" s="401">
        <f t="shared" si="14"/>
        <v>560.51699999999994</v>
      </c>
      <c r="P54" s="399">
        <f t="shared" si="8"/>
        <v>0</v>
      </c>
      <c r="Q54" s="483">
        <f t="shared" si="12"/>
        <v>1</v>
      </c>
    </row>
    <row r="55" spans="1:17" ht="26.4">
      <c r="A55" s="561" t="s">
        <v>123</v>
      </c>
      <c r="B55" s="562" t="s">
        <v>124</v>
      </c>
      <c r="C55" s="563" t="s">
        <v>43</v>
      </c>
      <c r="D55" s="518">
        <v>218.09999999999997</v>
      </c>
      <c r="E55" s="564">
        <v>2.57</v>
      </c>
      <c r="F55" s="563" t="s">
        <v>125</v>
      </c>
      <c r="G55" s="563" t="s">
        <v>34</v>
      </c>
      <c r="H55" s="565" t="e">
        <f>#REF!*D55</f>
        <v>#REF!</v>
      </c>
      <c r="I55" s="566">
        <f t="shared" si="11"/>
        <v>560.51699999999983</v>
      </c>
      <c r="J55" s="488">
        <f>'BM 09'!L55</f>
        <v>218.1</v>
      </c>
      <c r="K55" s="509"/>
      <c r="L55" s="488">
        <f t="shared" si="0"/>
        <v>218.1</v>
      </c>
      <c r="M55" s="488">
        <f>'BM 09'!O55</f>
        <v>2839.6619999999998</v>
      </c>
      <c r="N55" s="488">
        <f t="shared" si="13"/>
        <v>0</v>
      </c>
      <c r="O55" s="567">
        <f t="shared" si="14"/>
        <v>2839.6619999999998</v>
      </c>
      <c r="P55" s="488">
        <f t="shared" si="8"/>
        <v>-2279.145</v>
      </c>
      <c r="Q55" s="483">
        <f t="shared" si="12"/>
        <v>1</v>
      </c>
    </row>
    <row r="56" spans="1:17" ht="26.4">
      <c r="A56" s="394" t="s">
        <v>126</v>
      </c>
      <c r="B56" s="219" t="s">
        <v>127</v>
      </c>
      <c r="C56" s="550" t="s">
        <v>43</v>
      </c>
      <c r="D56" s="296">
        <v>376.55</v>
      </c>
      <c r="E56" s="408">
        <v>33.97</v>
      </c>
      <c r="F56" s="550" t="s">
        <v>128</v>
      </c>
      <c r="G56" s="550" t="s">
        <v>34</v>
      </c>
      <c r="H56" s="397" t="e">
        <f>#REF!*D56</f>
        <v>#REF!</v>
      </c>
      <c r="I56" s="398">
        <f t="shared" si="11"/>
        <v>12791.4035</v>
      </c>
      <c r="J56" s="488">
        <f>'BM 09'!L56</f>
        <v>376.55</v>
      </c>
      <c r="K56" s="400"/>
      <c r="L56" s="399">
        <f t="shared" si="0"/>
        <v>376.55</v>
      </c>
      <c r="M56" s="488">
        <f>'BM 09'!O56</f>
        <v>12791.4035</v>
      </c>
      <c r="N56" s="399">
        <f t="shared" si="13"/>
        <v>0</v>
      </c>
      <c r="O56" s="401">
        <f t="shared" si="14"/>
        <v>12791.4035</v>
      </c>
      <c r="P56" s="399">
        <f t="shared" si="8"/>
        <v>0</v>
      </c>
      <c r="Q56" s="483">
        <f t="shared" si="12"/>
        <v>1</v>
      </c>
    </row>
    <row r="57" spans="1:17" ht="26.4">
      <c r="A57" s="394" t="s">
        <v>129</v>
      </c>
      <c r="B57" s="219" t="s">
        <v>130</v>
      </c>
      <c r="C57" s="550" t="s">
        <v>43</v>
      </c>
      <c r="D57" s="296">
        <v>376.55</v>
      </c>
      <c r="E57" s="408">
        <v>2.79</v>
      </c>
      <c r="F57" s="550" t="s">
        <v>131</v>
      </c>
      <c r="G57" s="550" t="s">
        <v>34</v>
      </c>
      <c r="H57" s="397" t="e">
        <f>#REF!*D57</f>
        <v>#REF!</v>
      </c>
      <c r="I57" s="398">
        <f t="shared" si="11"/>
        <v>1050.5744999999999</v>
      </c>
      <c r="J57" s="488">
        <f>'BM 09'!L57</f>
        <v>376.55</v>
      </c>
      <c r="K57" s="400"/>
      <c r="L57" s="399">
        <f t="shared" si="0"/>
        <v>376.55</v>
      </c>
      <c r="M57" s="488">
        <f>'BM 09'!O57</f>
        <v>1050.5744999999999</v>
      </c>
      <c r="N57" s="399">
        <f t="shared" si="13"/>
        <v>0</v>
      </c>
      <c r="O57" s="401">
        <f t="shared" si="14"/>
        <v>1050.5744999999999</v>
      </c>
      <c r="P57" s="399">
        <f t="shared" si="8"/>
        <v>0</v>
      </c>
      <c r="Q57" s="483">
        <f t="shared" si="12"/>
        <v>1</v>
      </c>
    </row>
    <row r="58" spans="1:17" ht="26.4">
      <c r="A58" s="394" t="s">
        <v>132</v>
      </c>
      <c r="B58" s="219" t="s">
        <v>133</v>
      </c>
      <c r="C58" s="550" t="s">
        <v>43</v>
      </c>
      <c r="D58" s="296">
        <v>376.55</v>
      </c>
      <c r="E58" s="408">
        <v>14.76</v>
      </c>
      <c r="F58" s="550" t="s">
        <v>134</v>
      </c>
      <c r="G58" s="550" t="s">
        <v>34</v>
      </c>
      <c r="H58" s="397" t="e">
        <f>#REF!*D58</f>
        <v>#REF!</v>
      </c>
      <c r="I58" s="398">
        <f t="shared" si="11"/>
        <v>5557.8779999999997</v>
      </c>
      <c r="J58" s="488">
        <f>'BM 09'!L58</f>
        <v>376.55</v>
      </c>
      <c r="K58" s="400"/>
      <c r="L58" s="399">
        <f t="shared" si="0"/>
        <v>376.55</v>
      </c>
      <c r="M58" s="488">
        <f>'BM 09'!O58</f>
        <v>5557.8779999999997</v>
      </c>
      <c r="N58" s="399">
        <f t="shared" si="13"/>
        <v>0</v>
      </c>
      <c r="O58" s="401">
        <f t="shared" si="14"/>
        <v>5557.8779999999997</v>
      </c>
      <c r="P58" s="399">
        <f t="shared" si="8"/>
        <v>0</v>
      </c>
      <c r="Q58" s="483">
        <f t="shared" si="12"/>
        <v>1</v>
      </c>
    </row>
    <row r="59" spans="1:17" ht="66">
      <c r="A59" s="394" t="s">
        <v>135</v>
      </c>
      <c r="B59" s="293" t="s">
        <v>136</v>
      </c>
      <c r="C59" s="294" t="s">
        <v>43</v>
      </c>
      <c r="D59" s="296">
        <v>405</v>
      </c>
      <c r="E59" s="296">
        <v>36.409999999999997</v>
      </c>
      <c r="F59" s="294" t="s">
        <v>137</v>
      </c>
      <c r="G59" s="294" t="s">
        <v>34</v>
      </c>
      <c r="H59" s="409" t="e">
        <f>#REF!*D59</f>
        <v>#REF!</v>
      </c>
      <c r="I59" s="410">
        <f t="shared" si="11"/>
        <v>14746.05</v>
      </c>
      <c r="J59" s="488">
        <f>'BM 09'!L59</f>
        <v>360.09999999999997</v>
      </c>
      <c r="K59" s="411"/>
      <c r="L59" s="412">
        <f t="shared" si="0"/>
        <v>360.09999999999997</v>
      </c>
      <c r="M59" s="488">
        <f>'BM 09'!O59</f>
        <v>13111.240999999998</v>
      </c>
      <c r="N59" s="412">
        <f t="shared" si="13"/>
        <v>0</v>
      </c>
      <c r="O59" s="413">
        <f t="shared" si="14"/>
        <v>13111.240999999998</v>
      </c>
      <c r="P59" s="412">
        <f t="shared" si="8"/>
        <v>1634.8090000000011</v>
      </c>
      <c r="Q59" s="483">
        <f t="shared" si="12"/>
        <v>1</v>
      </c>
    </row>
    <row r="60" spans="1:17" ht="26.4">
      <c r="A60" s="394" t="s">
        <v>138</v>
      </c>
      <c r="B60" s="456" t="s">
        <v>139</v>
      </c>
      <c r="C60" s="550" t="s">
        <v>43</v>
      </c>
      <c r="D60" s="296">
        <v>0</v>
      </c>
      <c r="E60" s="408">
        <v>23.94</v>
      </c>
      <c r="F60" s="550" t="s">
        <v>140</v>
      </c>
      <c r="G60" s="550" t="s">
        <v>34</v>
      </c>
      <c r="H60" s="397" t="e">
        <f>#REF!*D60</f>
        <v>#REF!</v>
      </c>
      <c r="I60" s="398">
        <f t="shared" si="11"/>
        <v>0</v>
      </c>
      <c r="J60" s="488">
        <f>'BM 09'!L60</f>
        <v>0</v>
      </c>
      <c r="K60" s="400"/>
      <c r="L60" s="399">
        <f t="shared" si="0"/>
        <v>0</v>
      </c>
      <c r="M60" s="488">
        <f>'BM 09'!O60</f>
        <v>0</v>
      </c>
      <c r="N60" s="399">
        <f t="shared" si="13"/>
        <v>0</v>
      </c>
      <c r="O60" s="401">
        <f t="shared" si="14"/>
        <v>0</v>
      </c>
      <c r="P60" s="399">
        <f t="shared" si="8"/>
        <v>0</v>
      </c>
      <c r="Q60" s="483" t="e">
        <f t="shared" si="12"/>
        <v>#DIV/0!</v>
      </c>
    </row>
    <row r="61" spans="1:17" ht="39.6">
      <c r="A61" s="394" t="s">
        <v>141</v>
      </c>
      <c r="B61" s="219" t="s">
        <v>142</v>
      </c>
      <c r="C61" s="550" t="s">
        <v>43</v>
      </c>
      <c r="D61" s="296">
        <v>250.4</v>
      </c>
      <c r="E61" s="408">
        <v>87.41</v>
      </c>
      <c r="F61" s="550" t="s">
        <v>143</v>
      </c>
      <c r="G61" s="550" t="s">
        <v>34</v>
      </c>
      <c r="H61" s="397" t="e">
        <f>#REF!*D61</f>
        <v>#REF!</v>
      </c>
      <c r="I61" s="398">
        <f t="shared" si="11"/>
        <v>21887.464</v>
      </c>
      <c r="J61" s="488">
        <f>'BM 09'!L61</f>
        <v>203.82</v>
      </c>
      <c r="K61" s="400">
        <v>46.58</v>
      </c>
      <c r="L61" s="399">
        <f t="shared" si="0"/>
        <v>250.39999999999998</v>
      </c>
      <c r="M61" s="488">
        <f>'BM 09'!O61</f>
        <v>17815.906199999998</v>
      </c>
      <c r="N61" s="399">
        <f t="shared" si="13"/>
        <v>4071.5577999999996</v>
      </c>
      <c r="O61" s="401">
        <f t="shared" si="14"/>
        <v>21887.463999999996</v>
      </c>
      <c r="P61" s="399">
        <f t="shared" si="8"/>
        <v>0</v>
      </c>
      <c r="Q61" s="483">
        <f t="shared" si="12"/>
        <v>1.2285349818467275</v>
      </c>
    </row>
    <row r="62" spans="1:17" s="414" customFormat="1" ht="26.4">
      <c r="A62" s="394" t="s">
        <v>360</v>
      </c>
      <c r="B62" s="293" t="s">
        <v>361</v>
      </c>
      <c r="C62" s="294" t="s">
        <v>43</v>
      </c>
      <c r="D62" s="296">
        <v>376.55</v>
      </c>
      <c r="E62" s="408">
        <v>23.05</v>
      </c>
      <c r="F62" s="294" t="s">
        <v>137</v>
      </c>
      <c r="G62" s="294" t="s">
        <v>34</v>
      </c>
      <c r="H62" s="409" t="e">
        <f>#REF!*D62</f>
        <v>#REF!</v>
      </c>
      <c r="I62" s="410">
        <f t="shared" si="11"/>
        <v>8679.4775000000009</v>
      </c>
      <c r="J62" s="488">
        <f>'BM 09'!L62</f>
        <v>376.55</v>
      </c>
      <c r="K62" s="411"/>
      <c r="L62" s="399">
        <f t="shared" si="0"/>
        <v>376.55</v>
      </c>
      <c r="M62" s="488">
        <f>'BM 09'!O62</f>
        <v>8679.4775000000009</v>
      </c>
      <c r="N62" s="412">
        <f t="shared" si="13"/>
        <v>0</v>
      </c>
      <c r="O62" s="413">
        <f t="shared" si="14"/>
        <v>8679.4775000000009</v>
      </c>
      <c r="P62" s="412">
        <f t="shared" si="8"/>
        <v>0</v>
      </c>
      <c r="Q62" s="483">
        <f t="shared" si="12"/>
        <v>1</v>
      </c>
    </row>
    <row r="63" spans="1:17" s="414" customFormat="1" ht="26.4">
      <c r="A63" s="394" t="s">
        <v>362</v>
      </c>
      <c r="B63" s="293" t="s">
        <v>363</v>
      </c>
      <c r="C63" s="294" t="s">
        <v>43</v>
      </c>
      <c r="D63" s="296">
        <v>405</v>
      </c>
      <c r="E63" s="408">
        <v>81.14</v>
      </c>
      <c r="F63" s="294" t="s">
        <v>140</v>
      </c>
      <c r="G63" s="294" t="s">
        <v>34</v>
      </c>
      <c r="H63" s="409" t="e">
        <f>#REF!*D63</f>
        <v>#REF!</v>
      </c>
      <c r="I63" s="410">
        <f t="shared" si="11"/>
        <v>32861.699999999997</v>
      </c>
      <c r="J63" s="488">
        <f>'BM 09'!L63</f>
        <v>405</v>
      </c>
      <c r="K63" s="411"/>
      <c r="L63" s="399">
        <f t="shared" si="0"/>
        <v>405</v>
      </c>
      <c r="M63" s="488">
        <f>'BM 09'!O63</f>
        <v>32861.699999999997</v>
      </c>
      <c r="N63" s="412">
        <f t="shared" si="13"/>
        <v>0</v>
      </c>
      <c r="O63" s="413">
        <f t="shared" si="14"/>
        <v>32861.699999999997</v>
      </c>
      <c r="P63" s="412">
        <f t="shared" si="8"/>
        <v>0</v>
      </c>
      <c r="Q63" s="483">
        <f t="shared" si="12"/>
        <v>1</v>
      </c>
    </row>
    <row r="64" spans="1:17" s="414" customFormat="1" ht="26.4">
      <c r="A64" s="394" t="s">
        <v>364</v>
      </c>
      <c r="B64" s="293" t="s">
        <v>365</v>
      </c>
      <c r="C64" s="294" t="s">
        <v>43</v>
      </c>
      <c r="D64" s="296">
        <v>20.25</v>
      </c>
      <c r="E64" s="408">
        <v>521.74</v>
      </c>
      <c r="F64" s="294" t="s">
        <v>143</v>
      </c>
      <c r="G64" s="294" t="s">
        <v>34</v>
      </c>
      <c r="H64" s="409" t="e">
        <f>#REF!*D64</f>
        <v>#REF!</v>
      </c>
      <c r="I64" s="410">
        <f t="shared" si="11"/>
        <v>10565.235000000001</v>
      </c>
      <c r="J64" s="488">
        <f>'BM 09'!L64</f>
        <v>17.5</v>
      </c>
      <c r="K64" s="411"/>
      <c r="L64" s="399">
        <f t="shared" si="0"/>
        <v>17.5</v>
      </c>
      <c r="M64" s="488">
        <f>'BM 09'!O64</f>
        <v>9130.4500000000007</v>
      </c>
      <c r="N64" s="412">
        <f>K64*E64</f>
        <v>0</v>
      </c>
      <c r="O64" s="413">
        <f>N64+M64</f>
        <v>9130.4500000000007</v>
      </c>
      <c r="P64" s="412">
        <f>I64-O64</f>
        <v>1434.7849999999999</v>
      </c>
      <c r="Q64" s="483">
        <f t="shared" si="12"/>
        <v>1</v>
      </c>
    </row>
    <row r="65" spans="1:17" s="414" customFormat="1">
      <c r="A65" s="394" t="s">
        <v>448</v>
      </c>
      <c r="B65" s="293" t="s">
        <v>460</v>
      </c>
      <c r="C65" s="294" t="s">
        <v>43</v>
      </c>
      <c r="D65" s="296">
        <v>435.04</v>
      </c>
      <c r="E65" s="408">
        <v>7.21</v>
      </c>
      <c r="F65" s="294" t="s">
        <v>143</v>
      </c>
      <c r="G65" s="294" t="s">
        <v>34</v>
      </c>
      <c r="H65" s="409" t="e">
        <f>#REF!*D65</f>
        <v>#REF!</v>
      </c>
      <c r="I65" s="410">
        <f t="shared" si="11"/>
        <v>3136.6384000000003</v>
      </c>
      <c r="J65" s="488">
        <f>'BM 09'!L65</f>
        <v>435.04</v>
      </c>
      <c r="K65" s="411"/>
      <c r="L65" s="399">
        <f t="shared" si="0"/>
        <v>435.04</v>
      </c>
      <c r="M65" s="488">
        <f>'BM 09'!O65</f>
        <v>3136.6384000000003</v>
      </c>
      <c r="N65" s="412">
        <f t="shared" ref="N65:N66" si="15">K65*E65</f>
        <v>0</v>
      </c>
      <c r="O65" s="413">
        <f t="shared" ref="O65:O68" si="16">N65+M65</f>
        <v>3136.6384000000003</v>
      </c>
      <c r="P65" s="412">
        <f>I65-O65</f>
        <v>0</v>
      </c>
      <c r="Q65" s="483">
        <f t="shared" si="12"/>
        <v>1</v>
      </c>
    </row>
    <row r="66" spans="1:17" s="416" customFormat="1" ht="26.4">
      <c r="A66" s="447" t="s">
        <v>532</v>
      </c>
      <c r="B66" s="459" t="s">
        <v>513</v>
      </c>
      <c r="C66" s="460" t="s">
        <v>43</v>
      </c>
      <c r="D66" s="552">
        <v>186.73199999999997</v>
      </c>
      <c r="E66" s="552">
        <v>12.92</v>
      </c>
      <c r="F66" s="460" t="s">
        <v>143</v>
      </c>
      <c r="G66" s="460" t="s">
        <v>34</v>
      </c>
      <c r="H66" s="462" t="e">
        <f>#REF!*D66</f>
        <v>#REF!</v>
      </c>
      <c r="I66" s="463">
        <f t="shared" si="11"/>
        <v>2412.5774399999996</v>
      </c>
      <c r="J66" s="488">
        <f>'BM 09'!L66</f>
        <v>0</v>
      </c>
      <c r="K66" s="465">
        <v>186.73</v>
      </c>
      <c r="L66" s="464">
        <f>K66+J66</f>
        <v>186.73</v>
      </c>
      <c r="M66" s="488">
        <f>'BM 09'!O66</f>
        <v>0</v>
      </c>
      <c r="N66" s="464">
        <f t="shared" si="15"/>
        <v>2412.5515999999998</v>
      </c>
      <c r="O66" s="554">
        <f t="shared" si="16"/>
        <v>2412.5515999999998</v>
      </c>
      <c r="P66" s="464">
        <f t="shared" ref="P66:P68" si="17">I66-O66</f>
        <v>2.5839999999789143E-2</v>
      </c>
      <c r="Q66" s="483" t="e">
        <f t="shared" si="12"/>
        <v>#DIV/0!</v>
      </c>
    </row>
    <row r="67" spans="1:17" s="416" customFormat="1" ht="26.4">
      <c r="A67" s="551" t="s">
        <v>537</v>
      </c>
      <c r="B67" s="293" t="s">
        <v>535</v>
      </c>
      <c r="C67" s="294" t="s">
        <v>43</v>
      </c>
      <c r="D67" s="296">
        <v>6.7775999999999996</v>
      </c>
      <c r="E67" s="296">
        <v>11.46</v>
      </c>
      <c r="F67" s="294">
        <v>102218</v>
      </c>
      <c r="G67" s="294" t="s">
        <v>34</v>
      </c>
      <c r="H67" s="466"/>
      <c r="I67" s="463">
        <f t="shared" si="11"/>
        <v>77.671295999999998</v>
      </c>
      <c r="J67" s="488">
        <f>'BM 09'!L67</f>
        <v>0</v>
      </c>
      <c r="K67" s="411">
        <v>6.7779999999999996</v>
      </c>
      <c r="L67" s="412">
        <f t="shared" ref="L67:L68" si="18">K67+J67</f>
        <v>6.7779999999999996</v>
      </c>
      <c r="M67" s="488">
        <f>'BM 09'!O67</f>
        <v>0</v>
      </c>
      <c r="N67" s="412">
        <f>K67*E67+0.02</f>
        <v>77.695880000000002</v>
      </c>
      <c r="O67" s="412">
        <f t="shared" si="16"/>
        <v>77.695880000000002</v>
      </c>
      <c r="P67" s="412">
        <f t="shared" si="17"/>
        <v>-2.458400000000438E-2</v>
      </c>
      <c r="Q67" s="483"/>
    </row>
    <row r="68" spans="1:17" s="416" customFormat="1" ht="26.4">
      <c r="A68" s="551" t="s">
        <v>538</v>
      </c>
      <c r="B68" s="293" t="s">
        <v>536</v>
      </c>
      <c r="C68" s="294" t="s">
        <v>43</v>
      </c>
      <c r="D68" s="296">
        <v>18.5</v>
      </c>
      <c r="E68" s="296">
        <v>35.299999999999997</v>
      </c>
      <c r="F68" s="294">
        <v>100760</v>
      </c>
      <c r="G68" s="294" t="s">
        <v>34</v>
      </c>
      <c r="H68" s="466"/>
      <c r="I68" s="466">
        <f t="shared" si="11"/>
        <v>653.04999999999995</v>
      </c>
      <c r="J68" s="488">
        <f>'BM 09'!L68</f>
        <v>0</v>
      </c>
      <c r="K68" s="411">
        <v>18.5</v>
      </c>
      <c r="L68" s="412">
        <f t="shared" si="18"/>
        <v>18.5</v>
      </c>
      <c r="M68" s="488">
        <f>'BM 09'!O68</f>
        <v>0</v>
      </c>
      <c r="N68" s="412">
        <f>K68*E68+0.01</f>
        <v>653.05999999999995</v>
      </c>
      <c r="O68" s="412">
        <f t="shared" si="16"/>
        <v>653.05999999999995</v>
      </c>
      <c r="P68" s="412">
        <f t="shared" si="17"/>
        <v>-9.9999999999909051E-3</v>
      </c>
      <c r="Q68" s="483"/>
    </row>
    <row r="69" spans="1:17" s="416" customFormat="1">
      <c r="A69" s="793"/>
      <c r="B69" s="794"/>
      <c r="C69" s="794"/>
      <c r="D69" s="794"/>
      <c r="E69" s="794"/>
      <c r="F69" s="794"/>
      <c r="G69" s="794"/>
      <c r="H69" s="794"/>
      <c r="I69" s="794"/>
      <c r="J69" s="794"/>
      <c r="K69" s="794"/>
      <c r="L69" s="794"/>
      <c r="M69" s="794"/>
      <c r="N69" s="794"/>
      <c r="O69" s="794"/>
      <c r="P69" s="795"/>
    </row>
    <row r="70" spans="1:17">
      <c r="A70" s="402" t="s">
        <v>144</v>
      </c>
      <c r="B70" s="788" t="s">
        <v>145</v>
      </c>
      <c r="C70" s="789"/>
      <c r="D70" s="789"/>
      <c r="E70" s="789"/>
      <c r="F70" s="790"/>
      <c r="G70" s="407"/>
      <c r="H70" s="404" t="e">
        <f>SUM(H71:H76)</f>
        <v>#REF!</v>
      </c>
      <c r="I70" s="422">
        <f>SUM(I71:I78)</f>
        <v>53096.207200000012</v>
      </c>
      <c r="J70" s="488"/>
      <c r="K70" s="400"/>
      <c r="L70" s="390"/>
      <c r="M70" s="505">
        <f>SUM(M71:M78)</f>
        <v>63932.235619999999</v>
      </c>
      <c r="N70" s="390">
        <f>SUM(N71:N78)</f>
        <v>3900.8199999999997</v>
      </c>
      <c r="O70" s="390">
        <f>SUM(O71:O78)</f>
        <v>67833.055619999999</v>
      </c>
      <c r="P70" s="406">
        <f>SUM(P71:P78)</f>
        <v>-14736.84842</v>
      </c>
    </row>
    <row r="71" spans="1:17" ht="26.4">
      <c r="A71" s="394" t="s">
        <v>146</v>
      </c>
      <c r="B71" s="219" t="s">
        <v>147</v>
      </c>
      <c r="C71" s="550" t="s">
        <v>43</v>
      </c>
      <c r="D71" s="295">
        <v>4.8</v>
      </c>
      <c r="E71" s="396">
        <v>830.37</v>
      </c>
      <c r="F71" s="550" t="s">
        <v>148</v>
      </c>
      <c r="G71" s="550" t="s">
        <v>34</v>
      </c>
      <c r="H71" s="397" t="e">
        <f>#REF!*D71</f>
        <v>#REF!</v>
      </c>
      <c r="I71" s="398">
        <f t="shared" ref="I71:I78" si="19">D71*E71</f>
        <v>3985.7759999999998</v>
      </c>
      <c r="J71" s="488">
        <f>'BM 09'!L71</f>
        <v>4.8</v>
      </c>
      <c r="K71" s="400"/>
      <c r="L71" s="399">
        <f t="shared" ref="L71:L136" si="20">K71+J71</f>
        <v>4.8</v>
      </c>
      <c r="M71" s="488">
        <f>'BM 09'!O71</f>
        <v>3985.7759999999998</v>
      </c>
      <c r="N71" s="399">
        <f t="shared" ref="N71:N78" si="21">K71*E71</f>
        <v>0</v>
      </c>
      <c r="O71" s="401">
        <f t="shared" ref="O71:O78" si="22">N71+M71</f>
        <v>3985.7759999999998</v>
      </c>
      <c r="P71" s="399">
        <f t="shared" si="8"/>
        <v>0</v>
      </c>
      <c r="Q71" s="483">
        <f t="shared" ref="Q71:Q78" si="23">L71/J71</f>
        <v>1</v>
      </c>
    </row>
    <row r="72" spans="1:17" ht="52.8">
      <c r="A72" s="394" t="s">
        <v>149</v>
      </c>
      <c r="B72" s="219" t="s">
        <v>150</v>
      </c>
      <c r="C72" s="550" t="s">
        <v>151</v>
      </c>
      <c r="D72" s="295">
        <v>8</v>
      </c>
      <c r="E72" s="396">
        <v>838.93</v>
      </c>
      <c r="F72" s="550" t="s">
        <v>152</v>
      </c>
      <c r="G72" s="550" t="s">
        <v>34</v>
      </c>
      <c r="H72" s="397" t="e">
        <f>#REF!*D72</f>
        <v>#REF!</v>
      </c>
      <c r="I72" s="398">
        <f t="shared" si="19"/>
        <v>6711.44</v>
      </c>
      <c r="J72" s="488">
        <f>'BM 09'!L72</f>
        <v>8</v>
      </c>
      <c r="K72" s="400"/>
      <c r="L72" s="399">
        <f t="shared" si="20"/>
        <v>8</v>
      </c>
      <c r="M72" s="488">
        <f>'BM 09'!O72</f>
        <v>6711.44</v>
      </c>
      <c r="N72" s="399">
        <f t="shared" si="21"/>
        <v>0</v>
      </c>
      <c r="O72" s="401">
        <f t="shared" si="22"/>
        <v>6711.44</v>
      </c>
      <c r="P72" s="399">
        <f t="shared" si="8"/>
        <v>0</v>
      </c>
      <c r="Q72" s="483">
        <f t="shared" si="23"/>
        <v>1</v>
      </c>
    </row>
    <row r="73" spans="1:17" ht="52.8">
      <c r="A73" s="394" t="s">
        <v>153</v>
      </c>
      <c r="B73" s="293" t="s">
        <v>154</v>
      </c>
      <c r="C73" s="294" t="s">
        <v>43</v>
      </c>
      <c r="D73" s="295">
        <v>30.8</v>
      </c>
      <c r="E73" s="295">
        <v>707.94</v>
      </c>
      <c r="F73" s="294" t="s">
        <v>155</v>
      </c>
      <c r="G73" s="294" t="s">
        <v>34</v>
      </c>
      <c r="H73" s="409" t="e">
        <f>#REF!*D73</f>
        <v>#REF!</v>
      </c>
      <c r="I73" s="410">
        <f t="shared" si="19"/>
        <v>21804.552000000003</v>
      </c>
      <c r="J73" s="488">
        <f>'BM 09'!L73</f>
        <v>30.800000000000004</v>
      </c>
      <c r="K73" s="411"/>
      <c r="L73" s="412">
        <f t="shared" si="20"/>
        <v>30.800000000000004</v>
      </c>
      <c r="M73" s="488">
        <f>'BM 09'!O73</f>
        <v>21804.552000000003</v>
      </c>
      <c r="N73" s="412">
        <f t="shared" si="21"/>
        <v>0</v>
      </c>
      <c r="O73" s="413">
        <f t="shared" si="22"/>
        <v>21804.552000000003</v>
      </c>
      <c r="P73" s="412">
        <f t="shared" si="8"/>
        <v>0</v>
      </c>
      <c r="Q73" s="483">
        <f t="shared" si="23"/>
        <v>1</v>
      </c>
    </row>
    <row r="74" spans="1:17" ht="39.6">
      <c r="A74" s="394" t="s">
        <v>156</v>
      </c>
      <c r="B74" s="293" t="s">
        <v>157</v>
      </c>
      <c r="C74" s="294" t="s">
        <v>43</v>
      </c>
      <c r="D74" s="295">
        <v>20.98</v>
      </c>
      <c r="E74" s="295">
        <v>597.24</v>
      </c>
      <c r="F74" s="294" t="s">
        <v>158</v>
      </c>
      <c r="G74" s="294" t="s">
        <v>34</v>
      </c>
      <c r="H74" s="409" t="e">
        <f>#REF!*D74</f>
        <v>#REF!</v>
      </c>
      <c r="I74" s="410">
        <f t="shared" si="19"/>
        <v>12530.0952</v>
      </c>
      <c r="J74" s="488">
        <f>'BM 09'!L74</f>
        <v>20.9755</v>
      </c>
      <c r="K74" s="411"/>
      <c r="L74" s="412">
        <f t="shared" si="20"/>
        <v>20.9755</v>
      </c>
      <c r="M74" s="488">
        <f>'BM 09'!O74</f>
        <v>12527.40762</v>
      </c>
      <c r="N74" s="412">
        <f t="shared" si="21"/>
        <v>0</v>
      </c>
      <c r="O74" s="413">
        <f t="shared" si="22"/>
        <v>12527.40762</v>
      </c>
      <c r="P74" s="412">
        <f t="shared" si="8"/>
        <v>2.687579999999798</v>
      </c>
      <c r="Q74" s="483">
        <f t="shared" si="23"/>
        <v>1</v>
      </c>
    </row>
    <row r="75" spans="1:17" ht="26.4">
      <c r="A75" s="394" t="s">
        <v>366</v>
      </c>
      <c r="B75" s="293" t="s">
        <v>367</v>
      </c>
      <c r="C75" s="294" t="s">
        <v>43</v>
      </c>
      <c r="D75" s="295">
        <v>37.6</v>
      </c>
      <c r="E75" s="295">
        <v>573.65</v>
      </c>
      <c r="F75" s="294" t="s">
        <v>155</v>
      </c>
      <c r="G75" s="294" t="s">
        <v>34</v>
      </c>
      <c r="H75" s="409" t="e">
        <f>#REF!*D75</f>
        <v>#REF!</v>
      </c>
      <c r="I75" s="410">
        <f t="shared" si="19"/>
        <v>21569.24</v>
      </c>
      <c r="J75" s="488">
        <f>'BM 09'!L75</f>
        <v>30.8</v>
      </c>
      <c r="K75" s="411">
        <v>6.8</v>
      </c>
      <c r="L75" s="412">
        <f t="shared" si="20"/>
        <v>37.6</v>
      </c>
      <c r="M75" s="488">
        <f>'BM 09'!O75</f>
        <v>17668.419999999998</v>
      </c>
      <c r="N75" s="412">
        <f t="shared" si="21"/>
        <v>3900.8199999999997</v>
      </c>
      <c r="O75" s="413">
        <f t="shared" si="22"/>
        <v>21569.239999999998</v>
      </c>
      <c r="P75" s="412">
        <f t="shared" si="8"/>
        <v>0</v>
      </c>
      <c r="Q75" s="483">
        <f t="shared" si="23"/>
        <v>1.2207792207792207</v>
      </c>
    </row>
    <row r="76" spans="1:17" ht="26.4">
      <c r="A76" s="447" t="s">
        <v>368</v>
      </c>
      <c r="B76" s="459" t="s">
        <v>369</v>
      </c>
      <c r="C76" s="460" t="s">
        <v>43</v>
      </c>
      <c r="D76" s="461">
        <v>0</v>
      </c>
      <c r="E76" s="461">
        <v>600.04</v>
      </c>
      <c r="F76" s="460" t="s">
        <v>158</v>
      </c>
      <c r="G76" s="460" t="s">
        <v>34</v>
      </c>
      <c r="H76" s="462" t="e">
        <f>#REF!*D76</f>
        <v>#REF!</v>
      </c>
      <c r="I76" s="463">
        <f t="shared" si="19"/>
        <v>0</v>
      </c>
      <c r="J76" s="488">
        <f>'BM 09'!L76</f>
        <v>0</v>
      </c>
      <c r="K76" s="465"/>
      <c r="L76" s="464">
        <f t="shared" si="20"/>
        <v>0</v>
      </c>
      <c r="M76" s="488">
        <f>'BM 09'!O76</f>
        <v>0</v>
      </c>
      <c r="N76" s="464">
        <f t="shared" si="21"/>
        <v>0</v>
      </c>
      <c r="O76" s="413">
        <f t="shared" si="22"/>
        <v>0</v>
      </c>
      <c r="P76" s="412">
        <f t="shared" si="8"/>
        <v>0</v>
      </c>
      <c r="Q76" s="483" t="e">
        <f t="shared" si="23"/>
        <v>#DIV/0!</v>
      </c>
    </row>
    <row r="77" spans="1:17" ht="39.6">
      <c r="A77" s="447" t="s">
        <v>526</v>
      </c>
      <c r="B77" s="293" t="s">
        <v>488</v>
      </c>
      <c r="C77" s="294" t="s">
        <v>406</v>
      </c>
      <c r="D77" s="295">
        <v>8</v>
      </c>
      <c r="E77" s="295">
        <v>154.33000000000001</v>
      </c>
      <c r="F77" s="294">
        <v>90830</v>
      </c>
      <c r="G77" s="294" t="s">
        <v>34</v>
      </c>
      <c r="H77" s="466"/>
      <c r="I77" s="466">
        <f t="shared" si="19"/>
        <v>1234.6400000000001</v>
      </c>
      <c r="J77" s="488">
        <f>'BM 09'!L77</f>
        <v>8</v>
      </c>
      <c r="K77" s="411"/>
      <c r="L77" s="464">
        <f t="shared" si="20"/>
        <v>8</v>
      </c>
      <c r="M77" s="488">
        <f>'BM 09'!O77</f>
        <v>1234.6400000000001</v>
      </c>
      <c r="N77" s="412">
        <f t="shared" si="21"/>
        <v>0</v>
      </c>
      <c r="O77" s="413">
        <f t="shared" si="22"/>
        <v>1234.6400000000001</v>
      </c>
      <c r="P77" s="412">
        <f t="shared" si="8"/>
        <v>0</v>
      </c>
      <c r="Q77" s="483">
        <f t="shared" si="23"/>
        <v>1</v>
      </c>
    </row>
    <row r="78" spans="1:17">
      <c r="A78" s="447" t="s">
        <v>527</v>
      </c>
      <c r="B78" s="293" t="s">
        <v>496</v>
      </c>
      <c r="C78" s="294" t="s">
        <v>43</v>
      </c>
      <c r="D78" s="295">
        <v>-52.12</v>
      </c>
      <c r="E78" s="295">
        <v>282.8</v>
      </c>
      <c r="F78" s="294">
        <v>4716</v>
      </c>
      <c r="G78" s="294" t="s">
        <v>34</v>
      </c>
      <c r="H78" s="466"/>
      <c r="I78" s="466">
        <f t="shared" si="19"/>
        <v>-14739.536</v>
      </c>
      <c r="J78" s="488">
        <f>'BM 09'!L78</f>
        <v>0</v>
      </c>
      <c r="K78" s="411"/>
      <c r="L78" s="464">
        <f t="shared" si="20"/>
        <v>0</v>
      </c>
      <c r="M78" s="488">
        <f>'BM 09'!O78</f>
        <v>0</v>
      </c>
      <c r="N78" s="412">
        <f t="shared" si="21"/>
        <v>0</v>
      </c>
      <c r="O78" s="413">
        <f t="shared" si="22"/>
        <v>0</v>
      </c>
      <c r="P78" s="412">
        <f t="shared" si="8"/>
        <v>-14739.536</v>
      </c>
      <c r="Q78" s="483" t="e">
        <f t="shared" si="23"/>
        <v>#DIV/0!</v>
      </c>
    </row>
    <row r="79" spans="1:17">
      <c r="A79" s="796"/>
      <c r="B79" s="797"/>
      <c r="C79" s="797"/>
      <c r="D79" s="797"/>
      <c r="E79" s="797"/>
      <c r="F79" s="797"/>
      <c r="G79" s="797"/>
      <c r="H79" s="797"/>
      <c r="I79" s="797"/>
      <c r="J79" s="797"/>
      <c r="K79" s="797"/>
      <c r="L79" s="797"/>
      <c r="M79" s="797"/>
      <c r="N79" s="797"/>
      <c r="O79" s="797"/>
      <c r="P79" s="798"/>
      <c r="Q79" s="415"/>
    </row>
    <row r="80" spans="1:17">
      <c r="A80" s="402" t="s">
        <v>159</v>
      </c>
      <c r="B80" s="788" t="s">
        <v>160</v>
      </c>
      <c r="C80" s="789"/>
      <c r="D80" s="789"/>
      <c r="E80" s="789"/>
      <c r="F80" s="790"/>
      <c r="G80" s="407"/>
      <c r="H80" s="404" t="e">
        <f>SUM(H81:H84)</f>
        <v>#REF!</v>
      </c>
      <c r="I80" s="422">
        <f>SUM(I81:I85)</f>
        <v>6217.1840000000002</v>
      </c>
      <c r="J80" s="488"/>
      <c r="K80" s="400"/>
      <c r="L80" s="399">
        <f t="shared" si="20"/>
        <v>0</v>
      </c>
      <c r="M80" s="505">
        <f>SUM(M81:M85)</f>
        <v>6217.1840000000002</v>
      </c>
      <c r="N80" s="390">
        <f>SUM(N81:N85)</f>
        <v>0</v>
      </c>
      <c r="O80" s="390">
        <f>SUM(O81:O85)</f>
        <v>6217.1840000000002</v>
      </c>
      <c r="P80" s="406">
        <f>SUM(P81:P85)</f>
        <v>0</v>
      </c>
    </row>
    <row r="81" spans="1:17" ht="39.6">
      <c r="A81" s="394" t="s">
        <v>161</v>
      </c>
      <c r="B81" s="219" t="s">
        <v>162</v>
      </c>
      <c r="C81" s="550" t="s">
        <v>151</v>
      </c>
      <c r="D81" s="396">
        <v>6</v>
      </c>
      <c r="E81" s="396">
        <v>477.7</v>
      </c>
      <c r="F81" s="550" t="s">
        <v>163</v>
      </c>
      <c r="G81" s="550" t="s">
        <v>34</v>
      </c>
      <c r="H81" s="397" t="e">
        <f>D81*#REF!</f>
        <v>#REF!</v>
      </c>
      <c r="I81" s="398">
        <f>D81*E81</f>
        <v>2866.2</v>
      </c>
      <c r="J81" s="488">
        <f>'BM 09'!L81</f>
        <v>6</v>
      </c>
      <c r="K81" s="400"/>
      <c r="L81" s="399">
        <f t="shared" si="20"/>
        <v>6</v>
      </c>
      <c r="M81" s="488">
        <f>'BM 09'!O81</f>
        <v>2866.2</v>
      </c>
      <c r="N81" s="399">
        <f t="shared" ref="N81:N85" si="24">K81*E81</f>
        <v>0</v>
      </c>
      <c r="O81" s="401">
        <f t="shared" ref="O81:O85" si="25">N81+M81</f>
        <v>2866.2</v>
      </c>
      <c r="P81" s="399">
        <f t="shared" ref="P81:P118" si="26">I81-O81</f>
        <v>0</v>
      </c>
      <c r="Q81" s="483">
        <f t="shared" ref="Q81:Q85" si="27">L81/J81</f>
        <v>1</v>
      </c>
    </row>
    <row r="82" spans="1:17" ht="39.6">
      <c r="A82" s="394" t="s">
        <v>164</v>
      </c>
      <c r="B82" s="219" t="s">
        <v>165</v>
      </c>
      <c r="C82" s="550" t="s">
        <v>151</v>
      </c>
      <c r="D82" s="396">
        <v>6</v>
      </c>
      <c r="E82" s="396">
        <v>350.44</v>
      </c>
      <c r="F82" s="550" t="s">
        <v>166</v>
      </c>
      <c r="G82" s="550" t="s">
        <v>34</v>
      </c>
      <c r="H82" s="397" t="e">
        <f>D82*#REF!</f>
        <v>#REF!</v>
      </c>
      <c r="I82" s="398">
        <f>D82*E82</f>
        <v>2102.64</v>
      </c>
      <c r="J82" s="488">
        <f>'BM 09'!L82</f>
        <v>6</v>
      </c>
      <c r="K82" s="400"/>
      <c r="L82" s="399">
        <f t="shared" si="20"/>
        <v>6</v>
      </c>
      <c r="M82" s="488">
        <f>'BM 09'!O82</f>
        <v>2102.64</v>
      </c>
      <c r="N82" s="399">
        <f t="shared" si="24"/>
        <v>0</v>
      </c>
      <c r="O82" s="401">
        <f t="shared" si="25"/>
        <v>2102.64</v>
      </c>
      <c r="P82" s="399">
        <f t="shared" si="26"/>
        <v>0</v>
      </c>
      <c r="Q82" s="483">
        <f t="shared" si="27"/>
        <v>1</v>
      </c>
    </row>
    <row r="83" spans="1:17" ht="26.4">
      <c r="A83" s="394" t="s">
        <v>167</v>
      </c>
      <c r="B83" s="293" t="s">
        <v>168</v>
      </c>
      <c r="C83" s="294" t="s">
        <v>151</v>
      </c>
      <c r="D83" s="295">
        <v>0</v>
      </c>
      <c r="E83" s="295">
        <v>626.1</v>
      </c>
      <c r="F83" s="294">
        <v>2</v>
      </c>
      <c r="G83" s="294" t="s">
        <v>29</v>
      </c>
      <c r="H83" s="409" t="e">
        <f>D83*#REF!</f>
        <v>#REF!</v>
      </c>
      <c r="I83" s="410">
        <f>D83*E83</f>
        <v>0</v>
      </c>
      <c r="J83" s="488">
        <f>'BM 09'!L83</f>
        <v>0</v>
      </c>
      <c r="K83" s="411"/>
      <c r="L83" s="412">
        <f t="shared" si="20"/>
        <v>0</v>
      </c>
      <c r="M83" s="488">
        <f>'BM 09'!O83</f>
        <v>0</v>
      </c>
      <c r="N83" s="412">
        <f t="shared" si="24"/>
        <v>0</v>
      </c>
      <c r="O83" s="413">
        <f t="shared" si="25"/>
        <v>0</v>
      </c>
      <c r="P83" s="412">
        <f t="shared" si="26"/>
        <v>0</v>
      </c>
      <c r="Q83" s="483" t="e">
        <f t="shared" si="27"/>
        <v>#DIV/0!</v>
      </c>
    </row>
    <row r="84" spans="1:17" ht="26.4">
      <c r="A84" s="447" t="s">
        <v>169</v>
      </c>
      <c r="B84" s="448" t="s">
        <v>170</v>
      </c>
      <c r="C84" s="449" t="s">
        <v>151</v>
      </c>
      <c r="D84" s="450">
        <v>6</v>
      </c>
      <c r="E84" s="450">
        <v>64.25</v>
      </c>
      <c r="F84" s="550" t="s">
        <v>171</v>
      </c>
      <c r="G84" s="550" t="s">
        <v>34</v>
      </c>
      <c r="H84" s="397" t="e">
        <f>D84*#REF!</f>
        <v>#REF!</v>
      </c>
      <c r="I84" s="398">
        <f>D84*E84</f>
        <v>385.5</v>
      </c>
      <c r="J84" s="488">
        <f>'BM 09'!L84</f>
        <v>6</v>
      </c>
      <c r="K84" s="400"/>
      <c r="L84" s="399">
        <f t="shared" si="20"/>
        <v>6</v>
      </c>
      <c r="M84" s="488">
        <f>'BM 09'!O84</f>
        <v>385.5</v>
      </c>
      <c r="N84" s="399">
        <f t="shared" si="24"/>
        <v>0</v>
      </c>
      <c r="O84" s="401">
        <f t="shared" si="25"/>
        <v>385.5</v>
      </c>
      <c r="P84" s="399">
        <f t="shared" si="26"/>
        <v>0</v>
      </c>
      <c r="Q84" s="483">
        <f t="shared" si="27"/>
        <v>1</v>
      </c>
    </row>
    <row r="85" spans="1:17">
      <c r="A85" s="447" t="s">
        <v>525</v>
      </c>
      <c r="B85" s="219" t="s">
        <v>489</v>
      </c>
      <c r="C85" s="550" t="s">
        <v>43</v>
      </c>
      <c r="D85" s="396">
        <v>2.1800000000000002</v>
      </c>
      <c r="E85" s="396">
        <v>395.8</v>
      </c>
      <c r="F85" s="419">
        <v>10759</v>
      </c>
      <c r="G85" s="419" t="s">
        <v>447</v>
      </c>
      <c r="H85" s="475"/>
      <c r="I85" s="467">
        <f>D85*E85</f>
        <v>862.84400000000005</v>
      </c>
      <c r="J85" s="488">
        <f>'BM 09'!L85</f>
        <v>2.1800000000000002</v>
      </c>
      <c r="K85" s="453"/>
      <c r="L85" s="399">
        <f t="shared" si="20"/>
        <v>2.1800000000000002</v>
      </c>
      <c r="M85" s="488">
        <f>'BM 09'!O85</f>
        <v>862.84400000000005</v>
      </c>
      <c r="N85" s="417">
        <f t="shared" si="24"/>
        <v>0</v>
      </c>
      <c r="O85" s="454">
        <f t="shared" si="25"/>
        <v>862.84400000000005</v>
      </c>
      <c r="P85" s="417">
        <f t="shared" si="26"/>
        <v>0</v>
      </c>
      <c r="Q85" s="483">
        <f t="shared" si="27"/>
        <v>1</v>
      </c>
    </row>
    <row r="86" spans="1:17">
      <c r="A86" s="791"/>
      <c r="B86" s="791"/>
      <c r="C86" s="791"/>
      <c r="D86" s="791"/>
      <c r="E86" s="791"/>
      <c r="F86" s="791"/>
      <c r="G86" s="791"/>
      <c r="H86" s="791"/>
      <c r="I86" s="791"/>
      <c r="J86" s="791"/>
      <c r="K86" s="791"/>
      <c r="L86" s="791"/>
      <c r="M86" s="791"/>
      <c r="N86" s="791"/>
      <c r="O86" s="791"/>
      <c r="P86" s="791"/>
      <c r="Q86" s="415"/>
    </row>
    <row r="87" spans="1:17">
      <c r="A87" s="476" t="s">
        <v>172</v>
      </c>
      <c r="B87" s="477" t="s">
        <v>173</v>
      </c>
      <c r="C87" s="478"/>
      <c r="D87" s="478"/>
      <c r="E87" s="479"/>
      <c r="F87" s="478"/>
      <c r="G87" s="478"/>
      <c r="H87" s="480" t="e">
        <f>SUM(H88:H91)</f>
        <v>#REF!</v>
      </c>
      <c r="I87" s="481">
        <f>SUM(I88:I92)</f>
        <v>39976.633200000004</v>
      </c>
      <c r="J87" s="490"/>
      <c r="K87" s="473"/>
      <c r="L87" s="418"/>
      <c r="M87" s="507">
        <f>SUM(M88:M92)</f>
        <v>39976.633200000004</v>
      </c>
      <c r="N87" s="473">
        <f>SUM(N88:N92)</f>
        <v>0</v>
      </c>
      <c r="O87" s="482">
        <f>SUM(O88:O92)</f>
        <v>39976.633200000004</v>
      </c>
      <c r="P87" s="473">
        <f>SUM(P88:P92)</f>
        <v>0</v>
      </c>
    </row>
    <row r="88" spans="1:17" ht="52.8">
      <c r="A88" s="394" t="s">
        <v>174</v>
      </c>
      <c r="B88" s="219" t="s">
        <v>175</v>
      </c>
      <c r="C88" s="550" t="s">
        <v>43</v>
      </c>
      <c r="D88" s="396">
        <v>302.60000000000002</v>
      </c>
      <c r="E88" s="396">
        <v>58.61</v>
      </c>
      <c r="F88" s="550" t="s">
        <v>176</v>
      </c>
      <c r="G88" s="550" t="s">
        <v>34</v>
      </c>
      <c r="H88" s="397" t="e">
        <f>D88*#REF!</f>
        <v>#REF!</v>
      </c>
      <c r="I88" s="398">
        <f>D88*E88</f>
        <v>17735.386000000002</v>
      </c>
      <c r="J88" s="488">
        <f>'BM 09'!L88</f>
        <v>302.60000000000002</v>
      </c>
      <c r="K88" s="400"/>
      <c r="L88" s="399">
        <f t="shared" si="20"/>
        <v>302.60000000000002</v>
      </c>
      <c r="M88" s="488">
        <f>'BM 09'!O88</f>
        <v>17735.386000000002</v>
      </c>
      <c r="N88" s="399">
        <f t="shared" ref="N88:N92" si="28">K88*E88</f>
        <v>0</v>
      </c>
      <c r="O88" s="401">
        <f t="shared" ref="O88:O92" si="29">N88+M88</f>
        <v>17735.386000000002</v>
      </c>
      <c r="P88" s="399">
        <f t="shared" si="26"/>
        <v>0</v>
      </c>
      <c r="Q88" s="483">
        <f t="shared" ref="Q88:Q92" si="30">L88/J88</f>
        <v>1</v>
      </c>
    </row>
    <row r="89" spans="1:17" s="414" customFormat="1" ht="26.4">
      <c r="A89" s="394" t="s">
        <v>177</v>
      </c>
      <c r="B89" s="293" t="s">
        <v>178</v>
      </c>
      <c r="C89" s="294" t="s">
        <v>32</v>
      </c>
      <c r="D89" s="295">
        <v>0</v>
      </c>
      <c r="E89" s="295">
        <v>74.81</v>
      </c>
      <c r="F89" s="294" t="s">
        <v>179</v>
      </c>
      <c r="G89" s="294" t="s">
        <v>34</v>
      </c>
      <c r="H89" s="409" t="e">
        <f>D89*#REF!</f>
        <v>#REF!</v>
      </c>
      <c r="I89" s="410">
        <f>D89*E89</f>
        <v>0</v>
      </c>
      <c r="J89" s="488">
        <f>'BM 09'!L89</f>
        <v>0</v>
      </c>
      <c r="K89" s="411"/>
      <c r="L89" s="399">
        <f t="shared" si="20"/>
        <v>0</v>
      </c>
      <c r="M89" s="488">
        <f>'BM 09'!O89</f>
        <v>0</v>
      </c>
      <c r="N89" s="412">
        <f t="shared" si="28"/>
        <v>0</v>
      </c>
      <c r="O89" s="413">
        <f t="shared" si="29"/>
        <v>0</v>
      </c>
      <c r="P89" s="412">
        <f t="shared" si="26"/>
        <v>0</v>
      </c>
      <c r="Q89" s="483" t="e">
        <f t="shared" si="30"/>
        <v>#DIV/0!</v>
      </c>
    </row>
    <row r="90" spans="1:17" ht="26.4">
      <c r="A90" s="394" t="s">
        <v>180</v>
      </c>
      <c r="B90" s="219" t="s">
        <v>181</v>
      </c>
      <c r="C90" s="550" t="s">
        <v>32</v>
      </c>
      <c r="D90" s="396">
        <v>31.199999999999996</v>
      </c>
      <c r="E90" s="396">
        <v>90.07</v>
      </c>
      <c r="F90" s="550" t="s">
        <v>182</v>
      </c>
      <c r="G90" s="550" t="s">
        <v>34</v>
      </c>
      <c r="H90" s="397" t="e">
        <f>D90*#REF!</f>
        <v>#REF!</v>
      </c>
      <c r="I90" s="398">
        <f>D90*E90</f>
        <v>2810.1839999999993</v>
      </c>
      <c r="J90" s="488">
        <f>'BM 09'!L90</f>
        <v>31.200000000000003</v>
      </c>
      <c r="K90" s="400"/>
      <c r="L90" s="399">
        <f t="shared" si="20"/>
        <v>31.200000000000003</v>
      </c>
      <c r="M90" s="488">
        <f>'BM 09'!O90</f>
        <v>2810.1840000000002</v>
      </c>
      <c r="N90" s="399">
        <f t="shared" si="28"/>
        <v>0</v>
      </c>
      <c r="O90" s="401">
        <f t="shared" si="29"/>
        <v>2810.1840000000002</v>
      </c>
      <c r="P90" s="399">
        <f t="shared" si="26"/>
        <v>0</v>
      </c>
      <c r="Q90" s="483">
        <f t="shared" si="30"/>
        <v>1</v>
      </c>
    </row>
    <row r="91" spans="1:17" ht="39.6">
      <c r="A91" s="394" t="s">
        <v>183</v>
      </c>
      <c r="B91" s="219" t="s">
        <v>184</v>
      </c>
      <c r="C91" s="550" t="s">
        <v>43</v>
      </c>
      <c r="D91" s="396">
        <v>302.60000000000002</v>
      </c>
      <c r="E91" s="396">
        <v>59.22</v>
      </c>
      <c r="F91" s="550" t="s">
        <v>185</v>
      </c>
      <c r="G91" s="550" t="s">
        <v>34</v>
      </c>
      <c r="H91" s="397" t="e">
        <f>D91*#REF!</f>
        <v>#REF!</v>
      </c>
      <c r="I91" s="398">
        <f>D91*E91</f>
        <v>17919.972000000002</v>
      </c>
      <c r="J91" s="488">
        <f>'BM 09'!L91</f>
        <v>302.60000000000002</v>
      </c>
      <c r="K91" s="400"/>
      <c r="L91" s="399">
        <f t="shared" si="20"/>
        <v>302.60000000000002</v>
      </c>
      <c r="M91" s="488">
        <f>'BM 09'!O91</f>
        <v>17919.972000000002</v>
      </c>
      <c r="N91" s="399">
        <f t="shared" si="28"/>
        <v>0</v>
      </c>
      <c r="O91" s="401">
        <f t="shared" si="29"/>
        <v>17919.972000000002</v>
      </c>
      <c r="P91" s="399">
        <f t="shared" si="26"/>
        <v>0</v>
      </c>
      <c r="Q91" s="483">
        <f t="shared" si="30"/>
        <v>1</v>
      </c>
    </row>
    <row r="92" spans="1:17" ht="26.4">
      <c r="A92" s="394" t="s">
        <v>528</v>
      </c>
      <c r="B92" s="219" t="s">
        <v>178</v>
      </c>
      <c r="C92" s="550" t="s">
        <v>43</v>
      </c>
      <c r="D92" s="396">
        <v>85.76</v>
      </c>
      <c r="E92" s="396">
        <v>17.62</v>
      </c>
      <c r="F92" s="550" t="s">
        <v>490</v>
      </c>
      <c r="G92" s="550" t="s">
        <v>491</v>
      </c>
      <c r="H92" s="424"/>
      <c r="I92" s="398">
        <f>D92*E92</f>
        <v>1511.0912000000001</v>
      </c>
      <c r="J92" s="488">
        <f>'BM 09'!L92</f>
        <v>85.76</v>
      </c>
      <c r="K92" s="400"/>
      <c r="L92" s="399">
        <f t="shared" si="20"/>
        <v>85.76</v>
      </c>
      <c r="M92" s="488">
        <f>'BM 09'!O92</f>
        <v>1511.0912000000001</v>
      </c>
      <c r="N92" s="399">
        <f t="shared" si="28"/>
        <v>0</v>
      </c>
      <c r="O92" s="401">
        <f t="shared" si="29"/>
        <v>1511.0912000000001</v>
      </c>
      <c r="P92" s="399">
        <f t="shared" si="26"/>
        <v>0</v>
      </c>
      <c r="Q92" s="483">
        <f t="shared" si="30"/>
        <v>1</v>
      </c>
    </row>
    <row r="93" spans="1:17">
      <c r="A93" s="781"/>
      <c r="B93" s="782"/>
      <c r="C93" s="782"/>
      <c r="D93" s="782"/>
      <c r="E93" s="782"/>
      <c r="F93" s="782"/>
      <c r="G93" s="782"/>
      <c r="H93" s="782"/>
      <c r="I93" s="782"/>
      <c r="J93" s="782"/>
      <c r="K93" s="782"/>
      <c r="L93" s="782"/>
      <c r="M93" s="782"/>
      <c r="N93" s="782"/>
      <c r="O93" s="782"/>
      <c r="P93" s="782"/>
    </row>
    <row r="94" spans="1:17">
      <c r="A94" s="428" t="s">
        <v>186</v>
      </c>
      <c r="B94" s="792" t="s">
        <v>187</v>
      </c>
      <c r="C94" s="792"/>
      <c r="D94" s="792"/>
      <c r="E94" s="792"/>
      <c r="F94" s="792"/>
      <c r="G94" s="456"/>
      <c r="H94" s="430" t="e">
        <f>SUM(H95:H113)</f>
        <v>#REF!</v>
      </c>
      <c r="I94" s="422">
        <f>SUM(I95:I118)</f>
        <v>25090.232000000004</v>
      </c>
      <c r="J94" s="488"/>
      <c r="K94" s="400"/>
      <c r="L94" s="431"/>
      <c r="M94" s="508">
        <f>SUM(M95:M118)</f>
        <v>20636.752999999997</v>
      </c>
      <c r="N94" s="406">
        <f>SUM(N95:N118)</f>
        <v>4453.4790000000003</v>
      </c>
      <c r="O94" s="406">
        <f>SUM(O95:O118)</f>
        <v>25090.232000000004</v>
      </c>
      <c r="P94" s="406">
        <f>SUM(P95:P118)</f>
        <v>0</v>
      </c>
    </row>
    <row r="95" spans="1:17" ht="26.4">
      <c r="A95" s="432" t="s">
        <v>188</v>
      </c>
      <c r="B95" s="468" t="s">
        <v>189</v>
      </c>
      <c r="C95" s="469" t="s">
        <v>32</v>
      </c>
      <c r="D95" s="470">
        <v>461.8</v>
      </c>
      <c r="E95" s="470">
        <v>3.75</v>
      </c>
      <c r="F95" s="469" t="s">
        <v>190</v>
      </c>
      <c r="G95" s="469" t="s">
        <v>34</v>
      </c>
      <c r="H95" s="471" t="e">
        <f>D95*#REF!</f>
        <v>#REF!</v>
      </c>
      <c r="I95" s="472">
        <f t="shared" ref="I95:I118" si="31">E95*D95</f>
        <v>1731.75</v>
      </c>
      <c r="J95" s="490">
        <f>'BM 09'!L95</f>
        <v>461.8</v>
      </c>
      <c r="K95" s="473"/>
      <c r="L95" s="418">
        <f t="shared" si="20"/>
        <v>461.8</v>
      </c>
      <c r="M95" s="490">
        <f>'BM 09'!O95</f>
        <v>1731.75</v>
      </c>
      <c r="N95" s="418">
        <f t="shared" ref="N95:N118" si="32">K95*E95</f>
        <v>0</v>
      </c>
      <c r="O95" s="474">
        <f t="shared" ref="O95:O118" si="33">N95+M95</f>
        <v>1731.75</v>
      </c>
      <c r="P95" s="418">
        <f>I95-O95</f>
        <v>0</v>
      </c>
      <c r="Q95" s="483">
        <f t="shared" ref="Q95:Q118" si="34">L95/J95</f>
        <v>1</v>
      </c>
    </row>
    <row r="96" spans="1:17" ht="26.4">
      <c r="A96" s="394" t="s">
        <v>191</v>
      </c>
      <c r="B96" s="219" t="s">
        <v>192</v>
      </c>
      <c r="C96" s="550" t="s">
        <v>32</v>
      </c>
      <c r="D96" s="396">
        <v>764.9</v>
      </c>
      <c r="E96" s="396">
        <v>5.07</v>
      </c>
      <c r="F96" s="550" t="s">
        <v>193</v>
      </c>
      <c r="G96" s="550" t="s">
        <v>34</v>
      </c>
      <c r="H96" s="425" t="e">
        <f>D96*#REF!</f>
        <v>#REF!</v>
      </c>
      <c r="I96" s="426">
        <f t="shared" si="31"/>
        <v>3878.0430000000001</v>
      </c>
      <c r="J96" s="490">
        <f>'BM 09'!L96</f>
        <v>764.9</v>
      </c>
      <c r="K96" s="400"/>
      <c r="L96" s="399">
        <f t="shared" si="20"/>
        <v>764.9</v>
      </c>
      <c r="M96" s="490">
        <f>'BM 09'!O96</f>
        <v>3878.0430000000001</v>
      </c>
      <c r="N96" s="399">
        <f t="shared" si="32"/>
        <v>0</v>
      </c>
      <c r="O96" s="401">
        <f t="shared" si="33"/>
        <v>3878.0430000000001</v>
      </c>
      <c r="P96" s="399">
        <f t="shared" si="26"/>
        <v>0</v>
      </c>
      <c r="Q96" s="483">
        <f t="shared" si="34"/>
        <v>1</v>
      </c>
    </row>
    <row r="97" spans="1:17" ht="39.6">
      <c r="A97" s="394" t="s">
        <v>194</v>
      </c>
      <c r="B97" s="219" t="s">
        <v>195</v>
      </c>
      <c r="C97" s="550" t="s">
        <v>32</v>
      </c>
      <c r="D97" s="396">
        <v>292.8</v>
      </c>
      <c r="E97" s="396">
        <v>16.07</v>
      </c>
      <c r="F97" s="550" t="s">
        <v>196</v>
      </c>
      <c r="G97" s="550" t="s">
        <v>34</v>
      </c>
      <c r="H97" s="425" t="e">
        <f>D97*#REF!</f>
        <v>#REF!</v>
      </c>
      <c r="I97" s="426">
        <f t="shared" si="31"/>
        <v>4705.2960000000003</v>
      </c>
      <c r="J97" s="490">
        <f>'BM 09'!L97</f>
        <v>280</v>
      </c>
      <c r="K97" s="400">
        <v>12.8</v>
      </c>
      <c r="L97" s="399">
        <f t="shared" si="20"/>
        <v>292.8</v>
      </c>
      <c r="M97" s="490">
        <f>'BM 09'!O97</f>
        <v>4499.6000000000004</v>
      </c>
      <c r="N97" s="399">
        <f t="shared" si="32"/>
        <v>205.69600000000003</v>
      </c>
      <c r="O97" s="401">
        <f t="shared" si="33"/>
        <v>4705.2960000000003</v>
      </c>
      <c r="P97" s="399">
        <f t="shared" si="26"/>
        <v>0</v>
      </c>
      <c r="Q97" s="483">
        <f t="shared" si="34"/>
        <v>1.0457142857142858</v>
      </c>
    </row>
    <row r="98" spans="1:17" ht="26.4">
      <c r="A98" s="394" t="s">
        <v>197</v>
      </c>
      <c r="B98" s="219" t="s">
        <v>198</v>
      </c>
      <c r="C98" s="550" t="s">
        <v>151</v>
      </c>
      <c r="D98" s="396">
        <v>0</v>
      </c>
      <c r="E98" s="396">
        <v>42.36</v>
      </c>
      <c r="F98" s="550" t="s">
        <v>199</v>
      </c>
      <c r="G98" s="550" t="s">
        <v>34</v>
      </c>
      <c r="H98" s="425" t="e">
        <f>D98*#REF!</f>
        <v>#REF!</v>
      </c>
      <c r="I98" s="426">
        <f t="shared" si="31"/>
        <v>0</v>
      </c>
      <c r="J98" s="490">
        <f>'BM 09'!L98</f>
        <v>0</v>
      </c>
      <c r="K98" s="400"/>
      <c r="L98" s="399">
        <f t="shared" si="20"/>
        <v>0</v>
      </c>
      <c r="M98" s="490">
        <f>'BM 09'!O98</f>
        <v>0</v>
      </c>
      <c r="N98" s="399">
        <f t="shared" si="32"/>
        <v>0</v>
      </c>
      <c r="O98" s="401">
        <f t="shared" si="33"/>
        <v>0</v>
      </c>
      <c r="P98" s="399">
        <f t="shared" si="26"/>
        <v>0</v>
      </c>
      <c r="Q98" s="483" t="e">
        <f t="shared" si="34"/>
        <v>#DIV/0!</v>
      </c>
    </row>
    <row r="99" spans="1:17" ht="26.4">
      <c r="A99" s="394" t="s">
        <v>200</v>
      </c>
      <c r="B99" s="219" t="s">
        <v>201</v>
      </c>
      <c r="C99" s="550" t="s">
        <v>151</v>
      </c>
      <c r="D99" s="396">
        <v>0</v>
      </c>
      <c r="E99" s="396">
        <v>34.619999999999997</v>
      </c>
      <c r="F99" s="550" t="s">
        <v>202</v>
      </c>
      <c r="G99" s="550" t="s">
        <v>34</v>
      </c>
      <c r="H99" s="425" t="e">
        <f>D99*#REF!</f>
        <v>#REF!</v>
      </c>
      <c r="I99" s="426">
        <f t="shared" si="31"/>
        <v>0</v>
      </c>
      <c r="J99" s="490">
        <f>'BM 09'!L99</f>
        <v>0</v>
      </c>
      <c r="K99" s="400"/>
      <c r="L99" s="399">
        <f t="shared" si="20"/>
        <v>0</v>
      </c>
      <c r="M99" s="490">
        <f>'BM 09'!O99</f>
        <v>0</v>
      </c>
      <c r="N99" s="399">
        <f t="shared" si="32"/>
        <v>0</v>
      </c>
      <c r="O99" s="401">
        <f t="shared" si="33"/>
        <v>0</v>
      </c>
      <c r="P99" s="399">
        <f t="shared" si="26"/>
        <v>0</v>
      </c>
      <c r="Q99" s="483" t="e">
        <f t="shared" si="34"/>
        <v>#DIV/0!</v>
      </c>
    </row>
    <row r="100" spans="1:17" ht="26.4">
      <c r="A100" s="394" t="s">
        <v>203</v>
      </c>
      <c r="B100" s="219" t="s">
        <v>204</v>
      </c>
      <c r="C100" s="550" t="s">
        <v>151</v>
      </c>
      <c r="D100" s="396">
        <v>12</v>
      </c>
      <c r="E100" s="396">
        <v>46</v>
      </c>
      <c r="F100" s="550" t="s">
        <v>205</v>
      </c>
      <c r="G100" s="550" t="s">
        <v>34</v>
      </c>
      <c r="H100" s="425" t="e">
        <f>D100*#REF!</f>
        <v>#REF!</v>
      </c>
      <c r="I100" s="426">
        <f t="shared" si="31"/>
        <v>552</v>
      </c>
      <c r="J100" s="490">
        <f>'BM 09'!L100</f>
        <v>12</v>
      </c>
      <c r="K100" s="400"/>
      <c r="L100" s="399">
        <f t="shared" si="20"/>
        <v>12</v>
      </c>
      <c r="M100" s="490">
        <f>'BM 09'!O100</f>
        <v>552</v>
      </c>
      <c r="N100" s="399">
        <f t="shared" si="32"/>
        <v>0</v>
      </c>
      <c r="O100" s="401">
        <f t="shared" si="33"/>
        <v>552</v>
      </c>
      <c r="P100" s="399">
        <f t="shared" si="26"/>
        <v>0</v>
      </c>
      <c r="Q100" s="483">
        <f t="shared" si="34"/>
        <v>1</v>
      </c>
    </row>
    <row r="101" spans="1:17" ht="26.4">
      <c r="A101" s="394" t="s">
        <v>206</v>
      </c>
      <c r="B101" s="219" t="s">
        <v>207</v>
      </c>
      <c r="C101" s="550" t="s">
        <v>151</v>
      </c>
      <c r="D101" s="396">
        <v>12</v>
      </c>
      <c r="E101" s="396">
        <v>27.91</v>
      </c>
      <c r="F101" s="550" t="s">
        <v>208</v>
      </c>
      <c r="G101" s="550" t="s">
        <v>34</v>
      </c>
      <c r="H101" s="425" t="e">
        <f>D101*#REF!</f>
        <v>#REF!</v>
      </c>
      <c r="I101" s="426">
        <f t="shared" si="31"/>
        <v>334.92</v>
      </c>
      <c r="J101" s="490">
        <f>'BM 09'!L101</f>
        <v>12</v>
      </c>
      <c r="K101" s="400"/>
      <c r="L101" s="399">
        <f t="shared" si="20"/>
        <v>12</v>
      </c>
      <c r="M101" s="490">
        <f>'BM 09'!O101</f>
        <v>334.92</v>
      </c>
      <c r="N101" s="399">
        <f t="shared" si="32"/>
        <v>0</v>
      </c>
      <c r="O101" s="401">
        <f t="shared" si="33"/>
        <v>334.92</v>
      </c>
      <c r="P101" s="399">
        <f t="shared" si="26"/>
        <v>0</v>
      </c>
      <c r="Q101" s="483">
        <f t="shared" si="34"/>
        <v>1</v>
      </c>
    </row>
    <row r="102" spans="1:17" ht="26.4">
      <c r="A102" s="394" t="s">
        <v>209</v>
      </c>
      <c r="B102" s="219" t="s">
        <v>210</v>
      </c>
      <c r="C102" s="550" t="s">
        <v>151</v>
      </c>
      <c r="D102" s="396">
        <v>6</v>
      </c>
      <c r="E102" s="396">
        <v>50.93</v>
      </c>
      <c r="F102" s="550" t="s">
        <v>211</v>
      </c>
      <c r="G102" s="550" t="s">
        <v>34</v>
      </c>
      <c r="H102" s="425" t="e">
        <f>D102*#REF!</f>
        <v>#REF!</v>
      </c>
      <c r="I102" s="426">
        <f t="shared" si="31"/>
        <v>305.58</v>
      </c>
      <c r="J102" s="490">
        <f>'BM 09'!L102</f>
        <v>6</v>
      </c>
      <c r="K102" s="400"/>
      <c r="L102" s="399">
        <f t="shared" si="20"/>
        <v>6</v>
      </c>
      <c r="M102" s="490">
        <f>'BM 09'!O102</f>
        <v>305.58</v>
      </c>
      <c r="N102" s="399">
        <f t="shared" si="32"/>
        <v>0</v>
      </c>
      <c r="O102" s="401">
        <f t="shared" si="33"/>
        <v>305.58</v>
      </c>
      <c r="P102" s="399">
        <f t="shared" si="26"/>
        <v>0</v>
      </c>
      <c r="Q102" s="483">
        <f t="shared" si="34"/>
        <v>1</v>
      </c>
    </row>
    <row r="103" spans="1:17" ht="39.6">
      <c r="A103" s="394" t="s">
        <v>212</v>
      </c>
      <c r="B103" s="219" t="s">
        <v>213</v>
      </c>
      <c r="C103" s="550" t="s">
        <v>151</v>
      </c>
      <c r="D103" s="396">
        <v>2</v>
      </c>
      <c r="E103" s="396">
        <v>55.3</v>
      </c>
      <c r="F103" s="550" t="s">
        <v>214</v>
      </c>
      <c r="G103" s="550" t="s">
        <v>34</v>
      </c>
      <c r="H103" s="425" t="e">
        <f>D103*#REF!</f>
        <v>#REF!</v>
      </c>
      <c r="I103" s="426">
        <f t="shared" si="31"/>
        <v>110.6</v>
      </c>
      <c r="J103" s="490">
        <f>'BM 09'!L103</f>
        <v>2</v>
      </c>
      <c r="K103" s="400"/>
      <c r="L103" s="399">
        <f t="shared" si="20"/>
        <v>2</v>
      </c>
      <c r="M103" s="490">
        <f>'BM 09'!O103</f>
        <v>110.6</v>
      </c>
      <c r="N103" s="399">
        <f t="shared" si="32"/>
        <v>0</v>
      </c>
      <c r="O103" s="401">
        <f t="shared" si="33"/>
        <v>110.6</v>
      </c>
      <c r="P103" s="399">
        <f t="shared" si="26"/>
        <v>0</v>
      </c>
      <c r="Q103" s="483">
        <f t="shared" si="34"/>
        <v>1</v>
      </c>
    </row>
    <row r="104" spans="1:17" ht="26.4">
      <c r="A104" s="394" t="s">
        <v>215</v>
      </c>
      <c r="B104" s="219" t="s">
        <v>216</v>
      </c>
      <c r="C104" s="550" t="s">
        <v>151</v>
      </c>
      <c r="D104" s="396">
        <v>2</v>
      </c>
      <c r="E104" s="396">
        <v>10.44</v>
      </c>
      <c r="F104" s="550" t="s">
        <v>217</v>
      </c>
      <c r="G104" s="550" t="s">
        <v>34</v>
      </c>
      <c r="H104" s="425" t="e">
        <f>D104*#REF!</f>
        <v>#REF!</v>
      </c>
      <c r="I104" s="426">
        <f t="shared" si="31"/>
        <v>20.88</v>
      </c>
      <c r="J104" s="490">
        <f>'BM 09'!L104</f>
        <v>2</v>
      </c>
      <c r="K104" s="400"/>
      <c r="L104" s="399">
        <f t="shared" si="20"/>
        <v>2</v>
      </c>
      <c r="M104" s="490">
        <f>'BM 09'!O104</f>
        <v>20.88</v>
      </c>
      <c r="N104" s="399">
        <f t="shared" si="32"/>
        <v>0</v>
      </c>
      <c r="O104" s="401">
        <f t="shared" si="33"/>
        <v>20.88</v>
      </c>
      <c r="P104" s="399">
        <f t="shared" si="26"/>
        <v>0</v>
      </c>
      <c r="Q104" s="483">
        <f t="shared" si="34"/>
        <v>1</v>
      </c>
    </row>
    <row r="105" spans="1:17" ht="26.4">
      <c r="A105" s="394" t="s">
        <v>218</v>
      </c>
      <c r="B105" s="219" t="s">
        <v>219</v>
      </c>
      <c r="C105" s="550" t="s">
        <v>151</v>
      </c>
      <c r="D105" s="396">
        <v>15</v>
      </c>
      <c r="E105" s="396">
        <v>10.95</v>
      </c>
      <c r="F105" s="550" t="s">
        <v>220</v>
      </c>
      <c r="G105" s="550" t="s">
        <v>34</v>
      </c>
      <c r="H105" s="425" t="e">
        <f>D105*#REF!</f>
        <v>#REF!</v>
      </c>
      <c r="I105" s="426">
        <f t="shared" si="31"/>
        <v>164.25</v>
      </c>
      <c r="J105" s="490">
        <f>'BM 09'!L105</f>
        <v>15</v>
      </c>
      <c r="K105" s="400"/>
      <c r="L105" s="399">
        <f t="shared" si="20"/>
        <v>15</v>
      </c>
      <c r="M105" s="490">
        <f>'BM 09'!O105</f>
        <v>164.25</v>
      </c>
      <c r="N105" s="399">
        <f t="shared" si="32"/>
        <v>0</v>
      </c>
      <c r="O105" s="401">
        <f t="shared" si="33"/>
        <v>164.25</v>
      </c>
      <c r="P105" s="399">
        <f t="shared" si="26"/>
        <v>0</v>
      </c>
      <c r="Q105" s="483">
        <f t="shared" si="34"/>
        <v>1</v>
      </c>
    </row>
    <row r="106" spans="1:17" ht="26.4">
      <c r="A106" s="394" t="s">
        <v>221</v>
      </c>
      <c r="B106" s="219" t="s">
        <v>222</v>
      </c>
      <c r="C106" s="550" t="s">
        <v>151</v>
      </c>
      <c r="D106" s="396">
        <v>1</v>
      </c>
      <c r="E106" s="396">
        <v>19.079999999999998</v>
      </c>
      <c r="F106" s="550" t="s">
        <v>223</v>
      </c>
      <c r="G106" s="550" t="s">
        <v>34</v>
      </c>
      <c r="H106" s="425" t="e">
        <f>D106*#REF!</f>
        <v>#REF!</v>
      </c>
      <c r="I106" s="426">
        <f t="shared" si="31"/>
        <v>19.079999999999998</v>
      </c>
      <c r="J106" s="490">
        <f>'BM 09'!L106</f>
        <v>1</v>
      </c>
      <c r="K106" s="400"/>
      <c r="L106" s="399">
        <f t="shared" si="20"/>
        <v>1</v>
      </c>
      <c r="M106" s="490">
        <f>'BM 09'!O106</f>
        <v>19.079999999999998</v>
      </c>
      <c r="N106" s="399">
        <f t="shared" si="32"/>
        <v>0</v>
      </c>
      <c r="O106" s="401">
        <f t="shared" si="33"/>
        <v>19.079999999999998</v>
      </c>
      <c r="P106" s="399">
        <f t="shared" si="26"/>
        <v>0</v>
      </c>
      <c r="Q106" s="483">
        <f t="shared" si="34"/>
        <v>1</v>
      </c>
    </row>
    <row r="107" spans="1:17" ht="26.4">
      <c r="A107" s="394" t="s">
        <v>224</v>
      </c>
      <c r="B107" s="219" t="s">
        <v>225</v>
      </c>
      <c r="C107" s="550" t="s">
        <v>151</v>
      </c>
      <c r="D107" s="396">
        <v>1</v>
      </c>
      <c r="E107" s="396">
        <v>41.2</v>
      </c>
      <c r="F107" s="550" t="s">
        <v>226</v>
      </c>
      <c r="G107" s="550" t="s">
        <v>34</v>
      </c>
      <c r="H107" s="425" t="e">
        <f>D107*#REF!</f>
        <v>#REF!</v>
      </c>
      <c r="I107" s="426">
        <f t="shared" si="31"/>
        <v>41.2</v>
      </c>
      <c r="J107" s="490">
        <f>'BM 09'!L107</f>
        <v>0</v>
      </c>
      <c r="K107" s="400">
        <v>1</v>
      </c>
      <c r="L107" s="399">
        <f t="shared" si="20"/>
        <v>1</v>
      </c>
      <c r="M107" s="490">
        <f>'BM 09'!O107</f>
        <v>0</v>
      </c>
      <c r="N107" s="399">
        <f t="shared" si="32"/>
        <v>41.2</v>
      </c>
      <c r="O107" s="401">
        <f t="shared" si="33"/>
        <v>41.2</v>
      </c>
      <c r="P107" s="399">
        <f t="shared" si="26"/>
        <v>0</v>
      </c>
      <c r="Q107" s="483" t="e">
        <f t="shared" si="34"/>
        <v>#DIV/0!</v>
      </c>
    </row>
    <row r="108" spans="1:17" ht="39.6">
      <c r="A108" s="394" t="s">
        <v>227</v>
      </c>
      <c r="B108" s="219" t="s">
        <v>228</v>
      </c>
      <c r="C108" s="550" t="s">
        <v>32</v>
      </c>
      <c r="D108" s="396">
        <v>0</v>
      </c>
      <c r="E108" s="396">
        <v>11.43</v>
      </c>
      <c r="F108" s="550" t="s">
        <v>229</v>
      </c>
      <c r="G108" s="550" t="s">
        <v>34</v>
      </c>
      <c r="H108" s="425" t="e">
        <f>D108*#REF!</f>
        <v>#REF!</v>
      </c>
      <c r="I108" s="426">
        <f t="shared" si="31"/>
        <v>0</v>
      </c>
      <c r="J108" s="490">
        <f>'BM 09'!L108</f>
        <v>0</v>
      </c>
      <c r="K108" s="400"/>
      <c r="L108" s="399">
        <f t="shared" si="20"/>
        <v>0</v>
      </c>
      <c r="M108" s="490">
        <f>'BM 09'!O108</f>
        <v>0</v>
      </c>
      <c r="N108" s="399">
        <f t="shared" si="32"/>
        <v>0</v>
      </c>
      <c r="O108" s="401">
        <f t="shared" si="33"/>
        <v>0</v>
      </c>
      <c r="P108" s="399">
        <f t="shared" si="26"/>
        <v>0</v>
      </c>
      <c r="Q108" s="483" t="e">
        <f t="shared" si="34"/>
        <v>#DIV/0!</v>
      </c>
    </row>
    <row r="109" spans="1:17" ht="39.6">
      <c r="A109" s="394" t="s">
        <v>230</v>
      </c>
      <c r="B109" s="219" t="s">
        <v>231</v>
      </c>
      <c r="C109" s="550" t="s">
        <v>32</v>
      </c>
      <c r="D109" s="396">
        <v>0</v>
      </c>
      <c r="E109" s="396">
        <v>7.27</v>
      </c>
      <c r="F109" s="550" t="s">
        <v>232</v>
      </c>
      <c r="G109" s="550" t="s">
        <v>34</v>
      </c>
      <c r="H109" s="425" t="e">
        <f>D109*#REF!</f>
        <v>#REF!</v>
      </c>
      <c r="I109" s="426">
        <f t="shared" si="31"/>
        <v>0</v>
      </c>
      <c r="J109" s="490">
        <f>'BM 09'!L109</f>
        <v>0</v>
      </c>
      <c r="K109" s="400"/>
      <c r="L109" s="399">
        <f t="shared" si="20"/>
        <v>0</v>
      </c>
      <c r="M109" s="490">
        <f>'BM 09'!O109</f>
        <v>0</v>
      </c>
      <c r="N109" s="399">
        <f t="shared" si="32"/>
        <v>0</v>
      </c>
      <c r="O109" s="401">
        <f t="shared" si="33"/>
        <v>0</v>
      </c>
      <c r="P109" s="399">
        <f t="shared" si="26"/>
        <v>0</v>
      </c>
      <c r="Q109" s="483" t="e">
        <f t="shared" si="34"/>
        <v>#DIV/0!</v>
      </c>
    </row>
    <row r="110" spans="1:17" ht="39.6">
      <c r="A110" s="394" t="s">
        <v>233</v>
      </c>
      <c r="B110" s="219" t="s">
        <v>234</v>
      </c>
      <c r="C110" s="550" t="s">
        <v>32</v>
      </c>
      <c r="D110" s="396">
        <v>73.2</v>
      </c>
      <c r="E110" s="396">
        <v>17.25</v>
      </c>
      <c r="F110" s="550" t="s">
        <v>235</v>
      </c>
      <c r="G110" s="550" t="s">
        <v>34</v>
      </c>
      <c r="H110" s="425" t="e">
        <f>D110*#REF!</f>
        <v>#REF!</v>
      </c>
      <c r="I110" s="426">
        <f t="shared" si="31"/>
        <v>1262.7</v>
      </c>
      <c r="J110" s="490">
        <f>'BM 09'!L110</f>
        <v>0</v>
      </c>
      <c r="K110" s="400">
        <v>73.2</v>
      </c>
      <c r="L110" s="399">
        <f t="shared" si="20"/>
        <v>73.2</v>
      </c>
      <c r="M110" s="490">
        <f>'BM 09'!O110</f>
        <v>0</v>
      </c>
      <c r="N110" s="399">
        <f t="shared" si="32"/>
        <v>1262.7</v>
      </c>
      <c r="O110" s="401">
        <f t="shared" si="33"/>
        <v>1262.7</v>
      </c>
      <c r="P110" s="399">
        <f t="shared" si="26"/>
        <v>0</v>
      </c>
      <c r="Q110" s="483" t="e">
        <f t="shared" si="34"/>
        <v>#DIV/0!</v>
      </c>
    </row>
    <row r="111" spans="1:17" ht="26.4">
      <c r="A111" s="394" t="s">
        <v>236</v>
      </c>
      <c r="B111" s="219" t="s">
        <v>237</v>
      </c>
      <c r="C111" s="550" t="s">
        <v>151</v>
      </c>
      <c r="D111" s="396">
        <v>0</v>
      </c>
      <c r="E111" s="396">
        <v>22.87</v>
      </c>
      <c r="F111" s="550" t="s">
        <v>238</v>
      </c>
      <c r="G111" s="550" t="s">
        <v>34</v>
      </c>
      <c r="H111" s="425" t="e">
        <f>D111*#REF!</f>
        <v>#REF!</v>
      </c>
      <c r="I111" s="426">
        <f t="shared" si="31"/>
        <v>0</v>
      </c>
      <c r="J111" s="490">
        <f>'BM 09'!L111</f>
        <v>0</v>
      </c>
      <c r="K111" s="400"/>
      <c r="L111" s="399">
        <f t="shared" si="20"/>
        <v>0</v>
      </c>
      <c r="M111" s="490">
        <f>'BM 09'!O111</f>
        <v>0</v>
      </c>
      <c r="N111" s="399">
        <f t="shared" si="32"/>
        <v>0</v>
      </c>
      <c r="O111" s="401">
        <f t="shared" si="33"/>
        <v>0</v>
      </c>
      <c r="P111" s="399">
        <f t="shared" si="26"/>
        <v>0</v>
      </c>
      <c r="Q111" s="483" t="e">
        <f t="shared" si="34"/>
        <v>#DIV/0!</v>
      </c>
    </row>
    <row r="112" spans="1:17" ht="26.4">
      <c r="A112" s="394" t="s">
        <v>239</v>
      </c>
      <c r="B112" s="219" t="s">
        <v>240</v>
      </c>
      <c r="C112" s="550" t="s">
        <v>151</v>
      </c>
      <c r="D112" s="396">
        <v>0</v>
      </c>
      <c r="E112" s="396">
        <v>26.89</v>
      </c>
      <c r="F112" s="550" t="s">
        <v>241</v>
      </c>
      <c r="G112" s="550" t="s">
        <v>34</v>
      </c>
      <c r="H112" s="425" t="e">
        <f>D112*#REF!</f>
        <v>#REF!</v>
      </c>
      <c r="I112" s="426">
        <f t="shared" si="31"/>
        <v>0</v>
      </c>
      <c r="J112" s="490">
        <f>'BM 09'!L112</f>
        <v>0</v>
      </c>
      <c r="K112" s="400"/>
      <c r="L112" s="399">
        <f t="shared" si="20"/>
        <v>0</v>
      </c>
      <c r="M112" s="490">
        <f>'BM 09'!O112</f>
        <v>0</v>
      </c>
      <c r="N112" s="399">
        <f t="shared" si="32"/>
        <v>0</v>
      </c>
      <c r="O112" s="401">
        <f t="shared" si="33"/>
        <v>0</v>
      </c>
      <c r="P112" s="399">
        <f t="shared" si="26"/>
        <v>0</v>
      </c>
      <c r="Q112" s="483" t="e">
        <f t="shared" si="34"/>
        <v>#DIV/0!</v>
      </c>
    </row>
    <row r="113" spans="1:17" ht="39.6">
      <c r="A113" s="447" t="s">
        <v>242</v>
      </c>
      <c r="B113" s="448" t="s">
        <v>243</v>
      </c>
      <c r="C113" s="449" t="s">
        <v>151</v>
      </c>
      <c r="D113" s="450">
        <v>1</v>
      </c>
      <c r="E113" s="450">
        <v>618.16999999999996</v>
      </c>
      <c r="F113" s="449" t="s">
        <v>244</v>
      </c>
      <c r="G113" s="449" t="s">
        <v>34</v>
      </c>
      <c r="H113" s="451" t="e">
        <f>D113*#REF!</f>
        <v>#REF!</v>
      </c>
      <c r="I113" s="452">
        <f t="shared" si="31"/>
        <v>618.16999999999996</v>
      </c>
      <c r="J113" s="490">
        <f>'BM 09'!L113</f>
        <v>1</v>
      </c>
      <c r="K113" s="453"/>
      <c r="L113" s="417">
        <f t="shared" si="20"/>
        <v>1</v>
      </c>
      <c r="M113" s="490">
        <f>'BM 09'!O113</f>
        <v>618.16999999999996</v>
      </c>
      <c r="N113" s="417">
        <f t="shared" si="32"/>
        <v>0</v>
      </c>
      <c r="O113" s="454">
        <f t="shared" si="33"/>
        <v>618.16999999999996</v>
      </c>
      <c r="P113" s="417">
        <f t="shared" si="26"/>
        <v>0</v>
      </c>
      <c r="Q113" s="483">
        <f t="shared" si="34"/>
        <v>1</v>
      </c>
    </row>
    <row r="114" spans="1:17">
      <c r="A114" s="447" t="s">
        <v>529</v>
      </c>
      <c r="B114" s="219" t="s">
        <v>492</v>
      </c>
      <c r="C114" s="550" t="s">
        <v>151</v>
      </c>
      <c r="D114" s="396">
        <v>49</v>
      </c>
      <c r="E114" s="396">
        <v>108.33</v>
      </c>
      <c r="F114" s="550">
        <v>12103</v>
      </c>
      <c r="G114" s="550" t="s">
        <v>34</v>
      </c>
      <c r="H114" s="455"/>
      <c r="I114" s="455">
        <f t="shared" si="31"/>
        <v>5308.17</v>
      </c>
      <c r="J114" s="490">
        <f>'BM 09'!L114</f>
        <v>49</v>
      </c>
      <c r="K114" s="400"/>
      <c r="L114" s="417">
        <f t="shared" si="20"/>
        <v>49</v>
      </c>
      <c r="M114" s="490">
        <f>'BM 09'!O114</f>
        <v>5308.17</v>
      </c>
      <c r="N114" s="399">
        <f t="shared" si="32"/>
        <v>0</v>
      </c>
      <c r="O114" s="399">
        <f t="shared" si="33"/>
        <v>5308.17</v>
      </c>
      <c r="P114" s="399">
        <f t="shared" si="26"/>
        <v>0</v>
      </c>
      <c r="Q114" s="483">
        <f t="shared" si="34"/>
        <v>1</v>
      </c>
    </row>
    <row r="115" spans="1:17" ht="39.6">
      <c r="A115" s="447" t="s">
        <v>530</v>
      </c>
      <c r="B115" s="219" t="s">
        <v>493</v>
      </c>
      <c r="C115" s="550" t="s">
        <v>151</v>
      </c>
      <c r="D115" s="396">
        <v>1</v>
      </c>
      <c r="E115" s="396">
        <v>1913.11</v>
      </c>
      <c r="F115" s="550">
        <v>101510</v>
      </c>
      <c r="G115" s="550" t="s">
        <v>34</v>
      </c>
      <c r="H115" s="455"/>
      <c r="I115" s="455">
        <f t="shared" si="31"/>
        <v>1913.11</v>
      </c>
      <c r="J115" s="490">
        <f>'BM 09'!L115</f>
        <v>1</v>
      </c>
      <c r="K115" s="400"/>
      <c r="L115" s="417">
        <f t="shared" si="20"/>
        <v>1</v>
      </c>
      <c r="M115" s="490">
        <f>'BM 09'!O115</f>
        <v>1913.11</v>
      </c>
      <c r="N115" s="399">
        <f t="shared" si="32"/>
        <v>0</v>
      </c>
      <c r="O115" s="399">
        <f t="shared" si="33"/>
        <v>1913.11</v>
      </c>
      <c r="P115" s="399">
        <f t="shared" si="26"/>
        <v>0</v>
      </c>
      <c r="Q115" s="483">
        <f t="shared" si="34"/>
        <v>1</v>
      </c>
    </row>
    <row r="116" spans="1:17" ht="26.4">
      <c r="A116" s="447" t="s">
        <v>531</v>
      </c>
      <c r="B116" s="448" t="s">
        <v>494</v>
      </c>
      <c r="C116" s="449" t="s">
        <v>151</v>
      </c>
      <c r="D116" s="450">
        <v>1</v>
      </c>
      <c r="E116" s="450">
        <v>1180.5999999999999</v>
      </c>
      <c r="F116" s="449">
        <v>7901</v>
      </c>
      <c r="G116" s="449" t="s">
        <v>34</v>
      </c>
      <c r="H116" s="555"/>
      <c r="I116" s="555">
        <f t="shared" si="31"/>
        <v>1180.5999999999999</v>
      </c>
      <c r="J116" s="490">
        <f>'BM 09'!L116</f>
        <v>1</v>
      </c>
      <c r="K116" s="453"/>
      <c r="L116" s="417">
        <f t="shared" si="20"/>
        <v>1</v>
      </c>
      <c r="M116" s="490">
        <f>'BM 09'!O116</f>
        <v>1180.5999999999999</v>
      </c>
      <c r="N116" s="417">
        <f t="shared" si="32"/>
        <v>0</v>
      </c>
      <c r="O116" s="417">
        <f t="shared" si="33"/>
        <v>1180.5999999999999</v>
      </c>
      <c r="P116" s="417">
        <f t="shared" si="26"/>
        <v>0</v>
      </c>
      <c r="Q116" s="483">
        <f t="shared" si="34"/>
        <v>1</v>
      </c>
    </row>
    <row r="117" spans="1:17" ht="39.6">
      <c r="A117" s="447" t="s">
        <v>541</v>
      </c>
      <c r="B117" s="219" t="s">
        <v>539</v>
      </c>
      <c r="C117" s="550" t="s">
        <v>313</v>
      </c>
      <c r="D117" s="396">
        <v>261.7</v>
      </c>
      <c r="E117" s="396">
        <v>7.94</v>
      </c>
      <c r="F117" s="550">
        <v>91834</v>
      </c>
      <c r="G117" s="550" t="s">
        <v>34</v>
      </c>
      <c r="H117" s="455"/>
      <c r="I117" s="455">
        <f t="shared" si="31"/>
        <v>2077.8980000000001</v>
      </c>
      <c r="J117" s="490">
        <f>'BM 09'!L117</f>
        <v>0</v>
      </c>
      <c r="K117" s="400">
        <v>261.7</v>
      </c>
      <c r="L117" s="399">
        <f t="shared" si="20"/>
        <v>261.7</v>
      </c>
      <c r="M117" s="490">
        <f>'BM 09'!O117</f>
        <v>0</v>
      </c>
      <c r="N117" s="399">
        <f t="shared" si="32"/>
        <v>2077.8980000000001</v>
      </c>
      <c r="O117" s="399">
        <f t="shared" si="33"/>
        <v>2077.8980000000001</v>
      </c>
      <c r="P117" s="399">
        <f t="shared" si="26"/>
        <v>0</v>
      </c>
      <c r="Q117" s="483" t="e">
        <f t="shared" si="34"/>
        <v>#DIV/0!</v>
      </c>
    </row>
    <row r="118" spans="1:17" ht="39.6">
      <c r="A118" s="447" t="s">
        <v>542</v>
      </c>
      <c r="B118" s="219" t="s">
        <v>540</v>
      </c>
      <c r="C118" s="550" t="s">
        <v>313</v>
      </c>
      <c r="D118" s="396">
        <v>114.7</v>
      </c>
      <c r="E118" s="396">
        <v>7.55</v>
      </c>
      <c r="F118" s="550">
        <v>91854</v>
      </c>
      <c r="G118" s="550" t="s">
        <v>34</v>
      </c>
      <c r="H118" s="455"/>
      <c r="I118" s="455">
        <f t="shared" si="31"/>
        <v>865.98500000000001</v>
      </c>
      <c r="J118" s="490">
        <f>'BM 09'!L118</f>
        <v>0</v>
      </c>
      <c r="K118" s="400">
        <v>114.7</v>
      </c>
      <c r="L118" s="399">
        <f t="shared" si="20"/>
        <v>114.7</v>
      </c>
      <c r="M118" s="490">
        <f>'BM 09'!O118</f>
        <v>0</v>
      </c>
      <c r="N118" s="399">
        <f t="shared" si="32"/>
        <v>865.98500000000001</v>
      </c>
      <c r="O118" s="399">
        <f t="shared" si="33"/>
        <v>865.98500000000001</v>
      </c>
      <c r="P118" s="399">
        <f t="shared" si="26"/>
        <v>0</v>
      </c>
      <c r="Q118" s="483" t="e">
        <f t="shared" si="34"/>
        <v>#DIV/0!</v>
      </c>
    </row>
    <row r="119" spans="1:17">
      <c r="A119" s="783"/>
      <c r="B119" s="783"/>
      <c r="C119" s="783"/>
      <c r="D119" s="783"/>
      <c r="E119" s="783"/>
      <c r="F119" s="783"/>
      <c r="G119" s="783"/>
      <c r="H119" s="783"/>
      <c r="I119" s="783"/>
      <c r="J119" s="783"/>
      <c r="K119" s="783"/>
      <c r="L119" s="783"/>
      <c r="M119" s="783"/>
      <c r="N119" s="783"/>
      <c r="O119" s="783"/>
      <c r="P119" s="784"/>
      <c r="Q119" s="427"/>
    </row>
    <row r="120" spans="1:17">
      <c r="A120" s="428" t="s">
        <v>245</v>
      </c>
      <c r="B120" s="792" t="s">
        <v>246</v>
      </c>
      <c r="C120" s="792"/>
      <c r="D120" s="792"/>
      <c r="E120" s="792"/>
      <c r="F120" s="792"/>
      <c r="G120" s="429"/>
      <c r="H120" s="430" t="e">
        <f>SUM(H121:H127)</f>
        <v>#REF!</v>
      </c>
      <c r="I120" s="422">
        <f>SUM(I121:I127)</f>
        <v>6754.8636000000006</v>
      </c>
      <c r="J120" s="488"/>
      <c r="K120" s="400"/>
      <c r="L120" s="431"/>
      <c r="M120" s="508">
        <f>SUM(M121:M127)</f>
        <v>6220.2436000000007</v>
      </c>
      <c r="N120" s="406">
        <f>SUM(N121:N127)</f>
        <v>-280.68432899999999</v>
      </c>
      <c r="O120" s="406">
        <f>SUM(O121:O127)</f>
        <v>5939.5592710000001</v>
      </c>
      <c r="P120" s="406">
        <f>SUM(P121:P127)</f>
        <v>815.30432899999983</v>
      </c>
    </row>
    <row r="121" spans="1:17" ht="26.4">
      <c r="A121" s="432" t="s">
        <v>247</v>
      </c>
      <c r="B121" s="374" t="s">
        <v>248</v>
      </c>
      <c r="C121" s="375" t="s">
        <v>151</v>
      </c>
      <c r="D121" s="376">
        <v>5</v>
      </c>
      <c r="E121" s="377">
        <v>109.37</v>
      </c>
      <c r="F121" s="375" t="s">
        <v>249</v>
      </c>
      <c r="G121" s="375" t="s">
        <v>34</v>
      </c>
      <c r="H121" s="433" t="e">
        <f>#REF!*D121</f>
        <v>#REF!</v>
      </c>
      <c r="I121" s="434">
        <f t="shared" ref="I121:I127" si="35">E121*D121</f>
        <v>546.85</v>
      </c>
      <c r="J121" s="491">
        <f>'BM 09'!L121</f>
        <v>5</v>
      </c>
      <c r="K121" s="436"/>
      <c r="L121" s="418">
        <f t="shared" si="20"/>
        <v>5</v>
      </c>
      <c r="M121" s="491">
        <f>'BM 09'!O121</f>
        <v>546.85</v>
      </c>
      <c r="N121" s="435">
        <f t="shared" ref="N121:N127" si="36">K121*E121</f>
        <v>0</v>
      </c>
      <c r="O121" s="437">
        <f t="shared" ref="O121:O127" si="37">N121+M121</f>
        <v>546.85</v>
      </c>
      <c r="P121" s="435">
        <f t="shared" ref="P121:P136" si="38">I121-O121</f>
        <v>0</v>
      </c>
      <c r="Q121" s="427"/>
    </row>
    <row r="122" spans="1:17" ht="26.4">
      <c r="A122" s="394" t="s">
        <v>250</v>
      </c>
      <c r="B122" s="293" t="s">
        <v>251</v>
      </c>
      <c r="C122" s="294" t="s">
        <v>151</v>
      </c>
      <c r="D122" s="295">
        <v>3</v>
      </c>
      <c r="E122" s="296">
        <v>78.959999999999994</v>
      </c>
      <c r="F122" s="294" t="s">
        <v>252</v>
      </c>
      <c r="G122" s="294" t="s">
        <v>34</v>
      </c>
      <c r="H122" s="438" t="e">
        <f>#REF!*D122</f>
        <v>#REF!</v>
      </c>
      <c r="I122" s="439">
        <f t="shared" si="35"/>
        <v>236.88</v>
      </c>
      <c r="J122" s="491">
        <f>'BM 09'!L122</f>
        <v>3</v>
      </c>
      <c r="K122" s="411"/>
      <c r="L122" s="399">
        <f t="shared" si="20"/>
        <v>3</v>
      </c>
      <c r="M122" s="491">
        <f>'BM 09'!O122</f>
        <v>236.88</v>
      </c>
      <c r="N122" s="412">
        <f t="shared" si="36"/>
        <v>0</v>
      </c>
      <c r="O122" s="413">
        <f t="shared" si="37"/>
        <v>236.88</v>
      </c>
      <c r="P122" s="412">
        <f t="shared" si="38"/>
        <v>0</v>
      </c>
      <c r="Q122" s="427"/>
    </row>
    <row r="123" spans="1:17" ht="52.8">
      <c r="A123" s="394" t="s">
        <v>253</v>
      </c>
      <c r="B123" s="219" t="s">
        <v>254</v>
      </c>
      <c r="C123" s="550" t="s">
        <v>32</v>
      </c>
      <c r="D123" s="396">
        <v>51.88</v>
      </c>
      <c r="E123" s="408">
        <v>40.200000000000003</v>
      </c>
      <c r="F123" s="550" t="s">
        <v>255</v>
      </c>
      <c r="G123" s="550" t="s">
        <v>34</v>
      </c>
      <c r="H123" s="425" t="e">
        <f>#REF!*D123</f>
        <v>#REF!</v>
      </c>
      <c r="I123" s="426">
        <f t="shared" si="35"/>
        <v>2085.5760000000005</v>
      </c>
      <c r="J123" s="491">
        <f>'BM 09'!L123</f>
        <v>51.88</v>
      </c>
      <c r="K123" s="400"/>
      <c r="L123" s="399">
        <f t="shared" si="20"/>
        <v>51.88</v>
      </c>
      <c r="M123" s="491">
        <f>'BM 09'!O123</f>
        <v>2085.5760000000005</v>
      </c>
      <c r="N123" s="399">
        <f t="shared" si="36"/>
        <v>0</v>
      </c>
      <c r="O123" s="401">
        <f>L123*E123</f>
        <v>2085.5760000000005</v>
      </c>
      <c r="P123" s="399">
        <f t="shared" si="38"/>
        <v>0</v>
      </c>
      <c r="Q123" s="427"/>
    </row>
    <row r="124" spans="1:17" ht="52.8">
      <c r="A124" s="394" t="s">
        <v>256</v>
      </c>
      <c r="B124" s="219" t="s">
        <v>257</v>
      </c>
      <c r="C124" s="550" t="s">
        <v>32</v>
      </c>
      <c r="D124" s="396">
        <v>17.82</v>
      </c>
      <c r="E124" s="408">
        <v>39.68</v>
      </c>
      <c r="F124" s="550" t="s">
        <v>258</v>
      </c>
      <c r="G124" s="550" t="s">
        <v>34</v>
      </c>
      <c r="H124" s="425" t="e">
        <f>#REF!*D124</f>
        <v>#REF!</v>
      </c>
      <c r="I124" s="426">
        <f t="shared" si="35"/>
        <v>707.09760000000006</v>
      </c>
      <c r="J124" s="491">
        <f>'BM 09'!L124</f>
        <v>17.82</v>
      </c>
      <c r="K124" s="400"/>
      <c r="L124" s="399">
        <f t="shared" si="20"/>
        <v>17.82</v>
      </c>
      <c r="M124" s="491">
        <f>'BM 09'!O124</f>
        <v>707.09760000000006</v>
      </c>
      <c r="N124" s="399">
        <f t="shared" si="36"/>
        <v>0</v>
      </c>
      <c r="O124" s="401">
        <f>L124*E124</f>
        <v>707.09760000000006</v>
      </c>
      <c r="P124" s="399">
        <f t="shared" si="38"/>
        <v>0</v>
      </c>
      <c r="Q124" s="427"/>
    </row>
    <row r="125" spans="1:17" ht="26.4">
      <c r="A125" s="394" t="s">
        <v>259</v>
      </c>
      <c r="B125" s="219" t="s">
        <v>260</v>
      </c>
      <c r="C125" s="550" t="s">
        <v>151</v>
      </c>
      <c r="D125" s="396">
        <v>1</v>
      </c>
      <c r="E125" s="408">
        <v>815.3</v>
      </c>
      <c r="F125" s="550" t="s">
        <v>261</v>
      </c>
      <c r="G125" s="550" t="s">
        <v>34</v>
      </c>
      <c r="H125" s="425" t="e">
        <f>#REF!*D125</f>
        <v>#REF!</v>
      </c>
      <c r="I125" s="426">
        <f t="shared" si="35"/>
        <v>815.3</v>
      </c>
      <c r="J125" s="491">
        <f>'BM 09'!L125</f>
        <v>0</v>
      </c>
      <c r="K125" s="400"/>
      <c r="L125" s="399">
        <f t="shared" si="20"/>
        <v>0</v>
      </c>
      <c r="M125" s="491">
        <f>'BM 09'!O125</f>
        <v>0</v>
      </c>
      <c r="N125" s="399">
        <f t="shared" si="36"/>
        <v>0</v>
      </c>
      <c r="O125" s="401">
        <f t="shared" si="37"/>
        <v>0</v>
      </c>
      <c r="P125" s="399">
        <f t="shared" si="38"/>
        <v>815.3</v>
      </c>
    </row>
    <row r="126" spans="1:17" ht="26.4">
      <c r="A126" s="394" t="s">
        <v>262</v>
      </c>
      <c r="B126" s="219" t="s">
        <v>263</v>
      </c>
      <c r="C126" s="550" t="s">
        <v>151</v>
      </c>
      <c r="D126" s="396">
        <v>0</v>
      </c>
      <c r="E126" s="408">
        <v>3172.59</v>
      </c>
      <c r="F126" s="550" t="s">
        <v>264</v>
      </c>
      <c r="G126" s="550" t="s">
        <v>34</v>
      </c>
      <c r="H126" s="425" t="e">
        <f>#REF!*D126</f>
        <v>#REF!</v>
      </c>
      <c r="I126" s="426">
        <f t="shared" si="35"/>
        <v>0</v>
      </c>
      <c r="J126" s="491">
        <f>'BM 09'!L126</f>
        <v>0</v>
      </c>
      <c r="K126" s="400"/>
      <c r="L126" s="399">
        <f t="shared" si="20"/>
        <v>0</v>
      </c>
      <c r="M126" s="491">
        <f>'BM 09'!O126</f>
        <v>0</v>
      </c>
      <c r="N126" s="399">
        <f t="shared" si="36"/>
        <v>0</v>
      </c>
      <c r="O126" s="401">
        <f t="shared" si="37"/>
        <v>0</v>
      </c>
      <c r="P126" s="399">
        <f t="shared" si="38"/>
        <v>0</v>
      </c>
      <c r="Q126" s="415"/>
    </row>
    <row r="127" spans="1:17" ht="26.4">
      <c r="A127" s="394" t="s">
        <v>432</v>
      </c>
      <c r="B127" s="219" t="s">
        <v>446</v>
      </c>
      <c r="C127" s="550" t="s">
        <v>151</v>
      </c>
      <c r="D127" s="396">
        <v>2</v>
      </c>
      <c r="E127" s="408">
        <v>1181.58</v>
      </c>
      <c r="F127" s="550">
        <v>102609</v>
      </c>
      <c r="G127" s="550" t="s">
        <v>34</v>
      </c>
      <c r="H127" s="425" t="e">
        <f>#REF!*D127</f>
        <v>#REF!</v>
      </c>
      <c r="I127" s="426">
        <f t="shared" si="35"/>
        <v>2363.16</v>
      </c>
      <c r="J127" s="491">
        <f>'BM 09'!L127</f>
        <v>2</v>
      </c>
      <c r="K127" s="400">
        <v>-0.23755000000000001</v>
      </c>
      <c r="L127" s="399">
        <f t="shared" si="20"/>
        <v>1.7624500000000001</v>
      </c>
      <c r="M127" s="491">
        <f>'BM 09'!O127</f>
        <v>2643.84</v>
      </c>
      <c r="N127" s="399">
        <f t="shared" si="36"/>
        <v>-280.68432899999999</v>
      </c>
      <c r="O127" s="401">
        <f t="shared" si="37"/>
        <v>2363.155671</v>
      </c>
      <c r="P127" s="399">
        <f t="shared" si="38"/>
        <v>4.3289999998705753E-3</v>
      </c>
      <c r="Q127" s="427"/>
    </row>
    <row r="128" spans="1:17">
      <c r="A128" s="785"/>
      <c r="B128" s="786"/>
      <c r="C128" s="786"/>
      <c r="D128" s="786"/>
      <c r="E128" s="786"/>
      <c r="F128" s="786"/>
      <c r="G128" s="786"/>
      <c r="H128" s="786"/>
      <c r="I128" s="786"/>
      <c r="J128" s="786"/>
      <c r="K128" s="786"/>
      <c r="L128" s="786"/>
      <c r="M128" s="786"/>
      <c r="N128" s="786"/>
      <c r="O128" s="786"/>
      <c r="P128" s="787"/>
      <c r="Q128" s="427"/>
    </row>
    <row r="129" spans="1:17">
      <c r="A129" s="402" t="s">
        <v>265</v>
      </c>
      <c r="B129" s="420" t="s">
        <v>404</v>
      </c>
      <c r="C129" s="403"/>
      <c r="D129" s="403"/>
      <c r="E129" s="421"/>
      <c r="F129" s="403"/>
      <c r="G129" s="403"/>
      <c r="H129" s="440" t="e">
        <f>SUM(H130:H136)</f>
        <v>#REF!</v>
      </c>
      <c r="I129" s="422">
        <f>SUM(I130:I136)</f>
        <v>3284.58</v>
      </c>
      <c r="J129" s="488"/>
      <c r="K129" s="400"/>
      <c r="L129" s="399"/>
      <c r="M129" s="509">
        <f>SUM(M130:M136)</f>
        <v>3284.58</v>
      </c>
      <c r="N129" s="400">
        <f>SUM(N130:N136)</f>
        <v>0</v>
      </c>
      <c r="O129" s="423">
        <f>SUM(O130:O136)</f>
        <v>3284.58</v>
      </c>
      <c r="P129" s="400">
        <f>SUM(P130:P136)</f>
        <v>0</v>
      </c>
    </row>
    <row r="130" spans="1:17" ht="39.6">
      <c r="A130" s="394" t="s">
        <v>267</v>
      </c>
      <c r="B130" s="219" t="s">
        <v>268</v>
      </c>
      <c r="C130" s="550" t="s">
        <v>151</v>
      </c>
      <c r="D130" s="396">
        <v>2</v>
      </c>
      <c r="E130" s="408">
        <v>33.270000000000003</v>
      </c>
      <c r="F130" s="550" t="s">
        <v>269</v>
      </c>
      <c r="G130" s="550" t="s">
        <v>34</v>
      </c>
      <c r="H130" s="425" t="e">
        <f>#REF!*D130</f>
        <v>#REF!</v>
      </c>
      <c r="I130" s="426">
        <f t="shared" ref="I130:I136" si="39">E130*D130</f>
        <v>66.540000000000006</v>
      </c>
      <c r="J130" s="488">
        <f>'BM 09'!L130</f>
        <v>2</v>
      </c>
      <c r="K130" s="400"/>
      <c r="L130" s="399">
        <f t="shared" si="20"/>
        <v>2</v>
      </c>
      <c r="M130" s="488">
        <f>'BM 09'!O130</f>
        <v>66.540000000000006</v>
      </c>
      <c r="N130" s="399">
        <f t="shared" ref="N130:N136" si="40">K130*E130</f>
        <v>0</v>
      </c>
      <c r="O130" s="401">
        <f>L130*E130</f>
        <v>66.540000000000006</v>
      </c>
      <c r="P130" s="399">
        <f t="shared" si="38"/>
        <v>0</v>
      </c>
    </row>
    <row r="131" spans="1:17" ht="39.6">
      <c r="A131" s="394" t="s">
        <v>270</v>
      </c>
      <c r="B131" s="219" t="s">
        <v>271</v>
      </c>
      <c r="C131" s="550" t="s">
        <v>151</v>
      </c>
      <c r="D131" s="396">
        <v>1</v>
      </c>
      <c r="E131" s="408">
        <v>480.83</v>
      </c>
      <c r="F131" s="550" t="s">
        <v>272</v>
      </c>
      <c r="G131" s="550" t="s">
        <v>34</v>
      </c>
      <c r="H131" s="425" t="e">
        <f>#REF!*D131</f>
        <v>#REF!</v>
      </c>
      <c r="I131" s="426">
        <f t="shared" si="39"/>
        <v>480.83</v>
      </c>
      <c r="J131" s="488">
        <f>'BM 09'!L131</f>
        <v>1</v>
      </c>
      <c r="K131" s="400"/>
      <c r="L131" s="399">
        <f t="shared" si="20"/>
        <v>1</v>
      </c>
      <c r="M131" s="488">
        <f>'BM 09'!O131</f>
        <v>480.83</v>
      </c>
      <c r="N131" s="399">
        <f t="shared" si="40"/>
        <v>0</v>
      </c>
      <c r="O131" s="401">
        <f t="shared" ref="O131:O136" si="41">L131*E131</f>
        <v>480.83</v>
      </c>
      <c r="P131" s="399">
        <f t="shared" si="38"/>
        <v>0</v>
      </c>
      <c r="Q131" s="427"/>
    </row>
    <row r="132" spans="1:17" ht="52.8">
      <c r="A132" s="394" t="s">
        <v>273</v>
      </c>
      <c r="B132" s="219" t="s">
        <v>274</v>
      </c>
      <c r="C132" s="550" t="s">
        <v>32</v>
      </c>
      <c r="D132" s="396">
        <v>19.72</v>
      </c>
      <c r="E132" s="408">
        <v>65.260000000000005</v>
      </c>
      <c r="F132" s="550" t="s">
        <v>275</v>
      </c>
      <c r="G132" s="550" t="s">
        <v>34</v>
      </c>
      <c r="H132" s="425" t="e">
        <f>#REF!*D132</f>
        <v>#REF!</v>
      </c>
      <c r="I132" s="426">
        <f t="shared" si="39"/>
        <v>1286.9272000000001</v>
      </c>
      <c r="J132" s="488">
        <f>'BM 09'!L132</f>
        <v>19.72</v>
      </c>
      <c r="K132" s="400"/>
      <c r="L132" s="399">
        <f t="shared" si="20"/>
        <v>19.72</v>
      </c>
      <c r="M132" s="488">
        <f>'BM 09'!O132</f>
        <v>1286.9272000000001</v>
      </c>
      <c r="N132" s="399">
        <f t="shared" si="40"/>
        <v>0</v>
      </c>
      <c r="O132" s="401">
        <f t="shared" si="41"/>
        <v>1286.9272000000001</v>
      </c>
      <c r="P132" s="399">
        <f t="shared" si="38"/>
        <v>0</v>
      </c>
    </row>
    <row r="133" spans="1:17" ht="39.6">
      <c r="A133" s="394" t="s">
        <v>276</v>
      </c>
      <c r="B133" s="219" t="s">
        <v>277</v>
      </c>
      <c r="C133" s="550" t="s">
        <v>151</v>
      </c>
      <c r="D133" s="396">
        <v>2</v>
      </c>
      <c r="E133" s="408">
        <v>12.98</v>
      </c>
      <c r="F133" s="550" t="s">
        <v>278</v>
      </c>
      <c r="G133" s="550" t="s">
        <v>34</v>
      </c>
      <c r="H133" s="425" t="e">
        <f>#REF!*D133</f>
        <v>#REF!</v>
      </c>
      <c r="I133" s="426">
        <f t="shared" si="39"/>
        <v>25.96</v>
      </c>
      <c r="J133" s="488">
        <f>'BM 09'!L133</f>
        <v>2</v>
      </c>
      <c r="K133" s="400"/>
      <c r="L133" s="399">
        <f t="shared" si="20"/>
        <v>2</v>
      </c>
      <c r="M133" s="488">
        <f>'BM 09'!O133</f>
        <v>25.96</v>
      </c>
      <c r="N133" s="399">
        <f t="shared" si="40"/>
        <v>0</v>
      </c>
      <c r="O133" s="401">
        <f t="shared" si="41"/>
        <v>25.96</v>
      </c>
      <c r="P133" s="399">
        <f t="shared" si="38"/>
        <v>0</v>
      </c>
    </row>
    <row r="134" spans="1:17" ht="52.8">
      <c r="A134" s="394" t="s">
        <v>279</v>
      </c>
      <c r="B134" s="219" t="s">
        <v>280</v>
      </c>
      <c r="C134" s="550" t="s">
        <v>32</v>
      </c>
      <c r="D134" s="396">
        <v>9.84</v>
      </c>
      <c r="E134" s="408">
        <v>52.31</v>
      </c>
      <c r="F134" s="550" t="s">
        <v>281</v>
      </c>
      <c r="G134" s="550" t="s">
        <v>34</v>
      </c>
      <c r="H134" s="425" t="e">
        <f>#REF!*D134</f>
        <v>#REF!</v>
      </c>
      <c r="I134" s="426">
        <f t="shared" si="39"/>
        <v>514.73040000000003</v>
      </c>
      <c r="J134" s="488">
        <f>'BM 09'!L134</f>
        <v>9.84</v>
      </c>
      <c r="K134" s="400"/>
      <c r="L134" s="399">
        <f t="shared" si="20"/>
        <v>9.84</v>
      </c>
      <c r="M134" s="488">
        <f>'BM 09'!O134</f>
        <v>514.73040000000003</v>
      </c>
      <c r="N134" s="399">
        <f t="shared" si="40"/>
        <v>0</v>
      </c>
      <c r="O134" s="401">
        <f t="shared" si="41"/>
        <v>514.73040000000003</v>
      </c>
      <c r="P134" s="399">
        <f t="shared" si="38"/>
        <v>0</v>
      </c>
    </row>
    <row r="135" spans="1:17" ht="52.8">
      <c r="A135" s="394" t="s">
        <v>282</v>
      </c>
      <c r="B135" s="219" t="s">
        <v>283</v>
      </c>
      <c r="C135" s="550" t="s">
        <v>32</v>
      </c>
      <c r="D135" s="396">
        <v>11.19</v>
      </c>
      <c r="E135" s="408">
        <v>79.959999999999994</v>
      </c>
      <c r="F135" s="550" t="s">
        <v>284</v>
      </c>
      <c r="G135" s="550" t="s">
        <v>34</v>
      </c>
      <c r="H135" s="425" t="e">
        <f>#REF!*D135</f>
        <v>#REF!</v>
      </c>
      <c r="I135" s="426">
        <f t="shared" si="39"/>
        <v>894.75239999999985</v>
      </c>
      <c r="J135" s="488">
        <f>'BM 09'!L135</f>
        <v>11.19</v>
      </c>
      <c r="K135" s="400"/>
      <c r="L135" s="399">
        <f t="shared" si="20"/>
        <v>11.19</v>
      </c>
      <c r="M135" s="488">
        <f>'BM 09'!O135</f>
        <v>894.75239999999985</v>
      </c>
      <c r="N135" s="399">
        <f t="shared" si="40"/>
        <v>0</v>
      </c>
      <c r="O135" s="401">
        <f t="shared" si="41"/>
        <v>894.75239999999985</v>
      </c>
      <c r="P135" s="399">
        <f t="shared" si="38"/>
        <v>0</v>
      </c>
    </row>
    <row r="136" spans="1:17">
      <c r="A136" s="394" t="s">
        <v>285</v>
      </c>
      <c r="B136" s="219" t="s">
        <v>286</v>
      </c>
      <c r="C136" s="550" t="s">
        <v>151</v>
      </c>
      <c r="D136" s="396">
        <v>2</v>
      </c>
      <c r="E136" s="408">
        <v>7.42</v>
      </c>
      <c r="F136" s="550" t="s">
        <v>287</v>
      </c>
      <c r="G136" s="550" t="s">
        <v>34</v>
      </c>
      <c r="H136" s="425" t="e">
        <f>#REF!*D136</f>
        <v>#REF!</v>
      </c>
      <c r="I136" s="426">
        <f t="shared" si="39"/>
        <v>14.84</v>
      </c>
      <c r="J136" s="488">
        <f>'BM 09'!L136</f>
        <v>2</v>
      </c>
      <c r="K136" s="400"/>
      <c r="L136" s="399">
        <f t="shared" si="20"/>
        <v>2</v>
      </c>
      <c r="M136" s="488">
        <f>'BM 09'!O136</f>
        <v>14.84</v>
      </c>
      <c r="N136" s="399">
        <f t="shared" si="40"/>
        <v>0</v>
      </c>
      <c r="O136" s="401">
        <f t="shared" si="41"/>
        <v>14.84</v>
      </c>
      <c r="P136" s="399">
        <f t="shared" si="38"/>
        <v>0</v>
      </c>
    </row>
    <row r="137" spans="1:17">
      <c r="A137" s="403"/>
      <c r="B137" s="403"/>
      <c r="C137" s="403"/>
      <c r="D137" s="403"/>
      <c r="E137" s="403"/>
      <c r="F137" s="403"/>
      <c r="G137" s="403"/>
      <c r="H137" s="441"/>
      <c r="I137" s="442"/>
      <c r="J137" s="488"/>
      <c r="K137" s="399"/>
      <c r="L137" s="399"/>
      <c r="M137" s="488"/>
      <c r="N137" s="399"/>
      <c r="O137" s="401"/>
      <c r="P137" s="399"/>
    </row>
    <row r="138" spans="1:17">
      <c r="A138" s="777" t="s">
        <v>524</v>
      </c>
      <c r="B138" s="778"/>
      <c r="C138" s="778"/>
      <c r="D138" s="778"/>
      <c r="E138" s="778"/>
      <c r="F138" s="778"/>
      <c r="G138" s="779"/>
      <c r="H138" s="443" t="e">
        <f>H129+H120+H94+H87+H80+H70+H48+H43+H30+H16+H11</f>
        <v>#REF!</v>
      </c>
      <c r="I138" s="422">
        <f>I129+I120+I94+I87+I80+I70+I48+I43+I30+I16+I11</f>
        <v>724984.65809049807</v>
      </c>
      <c r="J138" s="488"/>
      <c r="K138" s="399"/>
      <c r="L138" s="399"/>
      <c r="M138" s="505">
        <f>M11+M16+M30+M43+M48+M70+M80+M94+M120+M129+M87-M65+1-0.16</f>
        <v>650859.58450200001</v>
      </c>
      <c r="N138" s="390">
        <f>N11+N16+N30+N43+N48+N70+N80+N94+N120+N129+N87</f>
        <v>39382.178650999995</v>
      </c>
      <c r="O138" s="390">
        <f>O11+O16+O30+O43+O48+O70+O80+O94+O120+O129+O87-O65+0.18</f>
        <v>690241.76315300004</v>
      </c>
      <c r="P138" s="406">
        <f>P11+P16+P30+P43+P48+P70+P80+P94+P120+P129+P87</f>
        <v>32166.533537498122</v>
      </c>
      <c r="Q138" s="444"/>
    </row>
    <row r="139" spans="1:17">
      <c r="A139" s="847" t="s">
        <v>565</v>
      </c>
      <c r="B139" s="847"/>
      <c r="C139" s="847"/>
      <c r="D139" s="847"/>
      <c r="E139" s="847"/>
      <c r="F139" s="847"/>
      <c r="G139" s="847"/>
      <c r="J139" s="492"/>
      <c r="K139" s="415"/>
      <c r="L139" s="415"/>
      <c r="M139" s="492"/>
      <c r="N139" s="415"/>
      <c r="O139" s="415"/>
      <c r="P139" s="415"/>
    </row>
    <row r="140" spans="1:17">
      <c r="J140" s="492"/>
      <c r="K140" s="415"/>
      <c r="L140" s="415"/>
      <c r="M140" s="492"/>
      <c r="N140" s="415"/>
      <c r="O140" s="415"/>
      <c r="P140" s="415"/>
    </row>
    <row r="141" spans="1:17" ht="15.6">
      <c r="A141" s="445"/>
      <c r="B141" s="445"/>
      <c r="C141" s="445"/>
      <c r="D141" s="445"/>
      <c r="E141" s="445"/>
      <c r="F141" s="445"/>
      <c r="G141" s="445"/>
      <c r="H141" s="445"/>
      <c r="I141" s="445"/>
      <c r="J141" s="493"/>
      <c r="K141" s="445"/>
      <c r="L141" s="445"/>
      <c r="M141" s="493"/>
      <c r="N141" s="446"/>
      <c r="O141" s="445"/>
      <c r="P141" s="445"/>
    </row>
    <row r="142" spans="1:17" ht="15.6">
      <c r="A142" s="445"/>
      <c r="B142" s="445"/>
      <c r="C142" s="445"/>
      <c r="D142" s="445"/>
      <c r="E142" s="445"/>
      <c r="F142" s="445"/>
      <c r="G142" s="445"/>
      <c r="H142" s="445"/>
      <c r="I142" s="457"/>
      <c r="J142" s="493"/>
      <c r="K142" s="445"/>
      <c r="L142" s="445"/>
      <c r="M142" s="493"/>
      <c r="N142" s="445"/>
      <c r="O142" s="445"/>
      <c r="P142" s="445"/>
    </row>
    <row r="143" spans="1:17" ht="15.6">
      <c r="A143" s="445"/>
      <c r="B143" s="445"/>
      <c r="C143" s="445"/>
      <c r="D143" s="445"/>
      <c r="E143" s="445"/>
      <c r="F143" s="445"/>
      <c r="G143" s="445"/>
      <c r="H143" s="445"/>
      <c r="I143" s="445"/>
      <c r="J143" s="493"/>
      <c r="K143" s="445"/>
      <c r="L143" s="445"/>
      <c r="M143" s="493"/>
      <c r="N143" s="445"/>
      <c r="O143" s="445"/>
      <c r="P143" s="445"/>
    </row>
    <row r="144" spans="1:17" ht="15.6">
      <c r="A144" s="445"/>
      <c r="B144" s="445"/>
      <c r="C144" s="445"/>
      <c r="D144" s="445"/>
      <c r="E144" s="445"/>
      <c r="F144" s="445"/>
      <c r="G144" s="445"/>
      <c r="H144" s="445"/>
      <c r="I144" s="445"/>
      <c r="J144" s="493"/>
      <c r="K144" s="445"/>
      <c r="L144" s="445"/>
      <c r="M144" s="493"/>
      <c r="N144" s="445"/>
      <c r="O144" s="445"/>
      <c r="P144" s="445"/>
    </row>
    <row r="145" spans="1:16" ht="15.6">
      <c r="A145" s="445"/>
      <c r="B145" s="445"/>
      <c r="C145" s="445"/>
      <c r="D145" s="445"/>
      <c r="E145" s="445"/>
      <c r="F145" s="445"/>
      <c r="G145" s="445"/>
      <c r="H145" s="445"/>
      <c r="I145" s="445"/>
      <c r="J145" s="493"/>
      <c r="K145" s="445"/>
      <c r="L145" s="445"/>
      <c r="M145" s="493"/>
      <c r="N145" s="445"/>
      <c r="O145" s="445"/>
      <c r="P145" s="445"/>
    </row>
    <row r="146" spans="1:16" ht="15.6">
      <c r="A146" s="445"/>
      <c r="B146" s="445"/>
      <c r="C146" s="445"/>
      <c r="D146" s="445"/>
      <c r="E146" s="445"/>
      <c r="F146" s="445"/>
      <c r="G146" s="445"/>
      <c r="H146" s="445"/>
      <c r="I146" s="445"/>
      <c r="J146" s="493"/>
      <c r="K146" s="445"/>
      <c r="L146" s="445"/>
      <c r="M146" s="493"/>
      <c r="N146" s="445"/>
      <c r="O146" s="445"/>
      <c r="P146" s="445"/>
    </row>
    <row r="147" spans="1:16">
      <c r="J147" s="492"/>
      <c r="K147" s="415"/>
      <c r="L147" s="415"/>
      <c r="M147" s="492"/>
      <c r="N147" s="415"/>
      <c r="O147" s="415"/>
      <c r="P147" s="415"/>
    </row>
    <row r="148" spans="1:16">
      <c r="J148" s="492"/>
      <c r="K148" s="415"/>
      <c r="L148" s="415"/>
      <c r="M148" s="492"/>
      <c r="N148" s="415"/>
      <c r="O148" s="415"/>
      <c r="P148" s="415"/>
    </row>
    <row r="149" spans="1:16">
      <c r="J149" s="492"/>
      <c r="K149" s="415"/>
      <c r="L149" s="415"/>
      <c r="M149" s="492"/>
      <c r="N149" s="415"/>
      <c r="O149" s="415"/>
      <c r="P149" s="415"/>
    </row>
    <row r="150" spans="1:16" ht="15">
      <c r="E150" s="780"/>
      <c r="F150" s="780"/>
      <c r="G150" s="780"/>
      <c r="H150" s="780"/>
      <c r="I150" s="780"/>
      <c r="J150" s="780"/>
      <c r="K150" s="780"/>
      <c r="L150" s="415"/>
      <c r="M150" s="492"/>
      <c r="N150" s="415"/>
      <c r="O150" s="415"/>
      <c r="P150" s="415"/>
    </row>
  </sheetData>
  <mergeCells count="46">
    <mergeCell ref="E150:K150"/>
    <mergeCell ref="A139:G139"/>
    <mergeCell ref="A93:P93"/>
    <mergeCell ref="B94:F94"/>
    <mergeCell ref="A119:P119"/>
    <mergeCell ref="B120:F120"/>
    <mergeCell ref="A128:P128"/>
    <mergeCell ref="A138:G138"/>
    <mergeCell ref="A86:P86"/>
    <mergeCell ref="B16:F16"/>
    <mergeCell ref="A29:P29"/>
    <mergeCell ref="B30:F30"/>
    <mergeCell ref="A42:P42"/>
    <mergeCell ref="B43:F43"/>
    <mergeCell ref="A47:P47"/>
    <mergeCell ref="B48:F48"/>
    <mergeCell ref="A69:P69"/>
    <mergeCell ref="B70:F70"/>
    <mergeCell ref="A79:P79"/>
    <mergeCell ref="B80:F80"/>
    <mergeCell ref="A15:P15"/>
    <mergeCell ref="J7:K7"/>
    <mergeCell ref="L7:M7"/>
    <mergeCell ref="A8:P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L9"/>
    <mergeCell ref="M9:O9"/>
    <mergeCell ref="P9:P10"/>
    <mergeCell ref="A1:P4"/>
    <mergeCell ref="A5:D7"/>
    <mergeCell ref="E5:H5"/>
    <mergeCell ref="I5:I7"/>
    <mergeCell ref="J5:K6"/>
    <mergeCell ref="L5:M5"/>
    <mergeCell ref="N5:P5"/>
    <mergeCell ref="E6:H6"/>
    <mergeCell ref="L6:M6"/>
    <mergeCell ref="N6:P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landscape" horizontalDpi="360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9"/>
  <sheetViews>
    <sheetView view="pageBreakPreview" zoomScale="90" zoomScaleNormal="100" zoomScaleSheetLayoutView="90" workbookViewId="0">
      <selection activeCell="H994" sqref="H994"/>
    </sheetView>
  </sheetViews>
  <sheetFormatPr defaultRowHeight="14.4"/>
  <cols>
    <col min="1" max="1" width="12.109375" style="4" customWidth="1"/>
    <col min="2" max="3" width="8.8867187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849" t="s">
        <v>294</v>
      </c>
      <c r="B1" s="849"/>
      <c r="C1" s="849"/>
      <c r="D1" s="849"/>
      <c r="E1" s="849"/>
      <c r="F1" s="849"/>
      <c r="G1" s="849"/>
      <c r="H1" s="849"/>
      <c r="I1" s="849"/>
      <c r="J1" s="849"/>
      <c r="K1" s="849"/>
    </row>
    <row r="2" spans="1:11" ht="13.2">
      <c r="A2" s="850" t="s">
        <v>295</v>
      </c>
      <c r="B2" s="850"/>
      <c r="C2" s="850"/>
      <c r="D2" s="850"/>
      <c r="E2" s="850"/>
      <c r="F2" s="850"/>
      <c r="G2" s="850"/>
      <c r="H2" s="850"/>
      <c r="I2" s="850"/>
      <c r="J2" s="850"/>
      <c r="K2" s="850"/>
    </row>
    <row r="3" spans="1:11" ht="13.2">
      <c r="A3" s="851" t="s">
        <v>296</v>
      </c>
      <c r="B3" s="852"/>
      <c r="C3" s="852"/>
      <c r="D3" s="852"/>
      <c r="E3" s="852"/>
      <c r="F3" s="852"/>
      <c r="G3" s="852"/>
      <c r="H3" s="852"/>
      <c r="I3" s="852"/>
      <c r="J3" s="852"/>
      <c r="K3" s="853"/>
    </row>
    <row r="4" spans="1:11" ht="13.2">
      <c r="A4" s="854" t="s">
        <v>297</v>
      </c>
      <c r="B4" s="854"/>
      <c r="C4" s="854"/>
      <c r="D4" s="854"/>
      <c r="E4" s="854"/>
      <c r="F4" s="854"/>
      <c r="G4" s="854"/>
      <c r="H4" s="854"/>
      <c r="I4" s="854"/>
      <c r="J4" s="854"/>
      <c r="K4" s="854"/>
    </row>
    <row r="5" spans="1:11" ht="13.2">
      <c r="A5" s="855" t="s">
        <v>298</v>
      </c>
      <c r="B5" s="855"/>
      <c r="C5" s="855"/>
      <c r="D5" s="855"/>
      <c r="E5" s="855"/>
      <c r="F5" s="855"/>
      <c r="G5" s="855"/>
      <c r="H5" s="855"/>
      <c r="I5" s="855"/>
      <c r="J5" s="855"/>
      <c r="K5" s="855"/>
    </row>
    <row r="6" spans="1:11" ht="13.2">
      <c r="A6" s="856" t="s">
        <v>299</v>
      </c>
      <c r="B6" s="856"/>
      <c r="C6" s="856"/>
      <c r="D6" s="856"/>
      <c r="E6" s="773" t="s">
        <v>543</v>
      </c>
      <c r="F6" s="773"/>
      <c r="G6" s="857"/>
      <c r="H6" s="857"/>
      <c r="I6" s="857"/>
      <c r="J6" s="857"/>
      <c r="K6" s="857"/>
    </row>
    <row r="7" spans="1:11" ht="13.2">
      <c r="A7" s="858" t="s">
        <v>301</v>
      </c>
      <c r="B7" s="859"/>
      <c r="C7" s="859"/>
      <c r="D7" s="859"/>
      <c r="E7" s="859"/>
      <c r="F7" s="859"/>
      <c r="G7" s="859"/>
      <c r="H7" s="859"/>
      <c r="I7" s="859"/>
      <c r="J7" s="859"/>
      <c r="K7" s="860"/>
    </row>
    <row r="8" spans="1:11" ht="13.2" hidden="1" customHeight="1">
      <c r="A8" s="306" t="s">
        <v>24</v>
      </c>
      <c r="B8" s="848" t="s">
        <v>302</v>
      </c>
      <c r="C8" s="848"/>
      <c r="D8" s="848"/>
      <c r="E8" s="848"/>
      <c r="F8" s="848"/>
      <c r="G8" s="848"/>
      <c r="H8" s="848"/>
      <c r="I8" s="570"/>
      <c r="J8" s="52"/>
      <c r="K8" s="53"/>
    </row>
    <row r="9" spans="1:11" hidden="1">
      <c r="A9" s="11" t="s">
        <v>26</v>
      </c>
      <c r="B9" s="754" t="s">
        <v>27</v>
      </c>
      <c r="C9" s="754"/>
      <c r="D9" s="754"/>
      <c r="E9" s="754"/>
      <c r="F9" s="754"/>
      <c r="G9" s="754"/>
      <c r="H9" s="754"/>
      <c r="I9" s="754"/>
      <c r="J9" s="754"/>
      <c r="K9" s="861"/>
    </row>
    <row r="10" spans="1:11" ht="13.2" hidden="1" customHeight="1">
      <c r="A10" s="571"/>
      <c r="B10" s="572"/>
      <c r="C10" s="572"/>
      <c r="D10" s="572"/>
      <c r="E10" s="572"/>
      <c r="F10" s="234" t="s">
        <v>303</v>
      </c>
      <c r="G10" s="233" t="s">
        <v>304</v>
      </c>
      <c r="H10" s="233" t="s">
        <v>305</v>
      </c>
      <c r="I10" s="573"/>
      <c r="J10" s="574"/>
      <c r="K10" s="575"/>
    </row>
    <row r="11" spans="1:11" hidden="1">
      <c r="A11" s="253"/>
      <c r="B11" s="254"/>
      <c r="C11" s="255"/>
      <c r="D11" s="576"/>
      <c r="E11" s="256"/>
      <c r="F11" s="248">
        <v>4</v>
      </c>
      <c r="G11" s="257">
        <v>2</v>
      </c>
      <c r="H11" s="257">
        <v>1</v>
      </c>
      <c r="I11" s="258">
        <v>5</v>
      </c>
      <c r="J11" s="259">
        <f>F11*G11*H11</f>
        <v>8</v>
      </c>
      <c r="K11" s="577" t="s">
        <v>43</v>
      </c>
    </row>
    <row r="12" spans="1:11" hidden="1">
      <c r="A12" s="22"/>
      <c r="B12" s="578"/>
      <c r="C12" s="578"/>
      <c r="D12" s="578"/>
      <c r="E12" s="578"/>
      <c r="F12" s="578"/>
      <c r="G12" s="578"/>
      <c r="H12" s="579" t="s">
        <v>306</v>
      </c>
      <c r="I12" s="580" t="s">
        <v>307</v>
      </c>
      <c r="J12" s="581">
        <f>SUM(J10:J11)</f>
        <v>8</v>
      </c>
      <c r="K12" s="220" t="str">
        <f>K11</f>
        <v>m²</v>
      </c>
    </row>
    <row r="13" spans="1:11" hidden="1">
      <c r="A13" s="22"/>
      <c r="B13" s="578"/>
      <c r="C13" s="578"/>
      <c r="D13" s="578"/>
      <c r="E13" s="578"/>
      <c r="F13" s="578"/>
      <c r="G13" s="578"/>
      <c r="H13" s="579"/>
      <c r="I13" s="580"/>
      <c r="J13" s="581"/>
      <c r="K13" s="220"/>
    </row>
    <row r="14" spans="1:11" ht="13.2" hidden="1">
      <c r="A14" s="582"/>
      <c r="B14" s="583"/>
      <c r="C14" s="583"/>
      <c r="D14" s="584" t="s">
        <v>308</v>
      </c>
      <c r="E14" s="583"/>
      <c r="F14" s="585" t="s">
        <v>309</v>
      </c>
      <c r="G14" s="585"/>
      <c r="H14" s="585"/>
      <c r="I14" s="586" t="s">
        <v>307</v>
      </c>
      <c r="J14" s="587">
        <v>0</v>
      </c>
      <c r="K14" s="221" t="str">
        <f>K12</f>
        <v>m²</v>
      </c>
    </row>
    <row r="15" spans="1:11" ht="13.2" hidden="1">
      <c r="A15" s="588"/>
      <c r="B15" s="589"/>
      <c r="C15" s="589"/>
      <c r="D15" s="590" t="s">
        <v>310</v>
      </c>
      <c r="E15" s="589"/>
      <c r="F15" s="591" t="s">
        <v>309</v>
      </c>
      <c r="G15" s="591"/>
      <c r="H15" s="591"/>
      <c r="I15" s="592" t="s">
        <v>307</v>
      </c>
      <c r="J15" s="593">
        <f>J12-J14</f>
        <v>8</v>
      </c>
      <c r="K15" s="222" t="str">
        <f>K14</f>
        <v>m²</v>
      </c>
    </row>
    <row r="16" spans="1:11" ht="13.2" hidden="1">
      <c r="A16" s="582"/>
      <c r="B16" s="594"/>
      <c r="C16" s="594"/>
      <c r="D16" s="584" t="s">
        <v>311</v>
      </c>
      <c r="E16" s="594"/>
      <c r="F16" s="585" t="s">
        <v>309</v>
      </c>
      <c r="G16" s="585"/>
      <c r="H16" s="585"/>
      <c r="I16" s="586" t="s">
        <v>307</v>
      </c>
      <c r="J16" s="587">
        <f>J14+J15</f>
        <v>8</v>
      </c>
      <c r="K16" s="221" t="str">
        <f>K15</f>
        <v>m²</v>
      </c>
    </row>
    <row r="17" spans="1:11" ht="13.2" hidden="1">
      <c r="A17" s="582"/>
      <c r="B17" s="594"/>
      <c r="C17" s="594"/>
      <c r="D17" s="584"/>
      <c r="E17" s="594"/>
      <c r="F17" s="585"/>
      <c r="G17" s="585"/>
      <c r="H17" s="585"/>
      <c r="I17" s="586"/>
      <c r="J17" s="587"/>
      <c r="K17" s="221"/>
    </row>
    <row r="18" spans="1:11" hidden="1">
      <c r="A18" s="11" t="s">
        <v>30</v>
      </c>
      <c r="B18" s="754" t="s">
        <v>31</v>
      </c>
      <c r="C18" s="754"/>
      <c r="D18" s="754"/>
      <c r="E18" s="754"/>
      <c r="F18" s="754"/>
      <c r="G18" s="754"/>
      <c r="H18" s="754"/>
      <c r="I18" s="754"/>
      <c r="J18" s="754"/>
      <c r="K18" s="861"/>
    </row>
    <row r="19" spans="1:11" ht="13.2" hidden="1">
      <c r="A19" s="571"/>
      <c r="B19" s="572"/>
      <c r="C19" s="572"/>
      <c r="D19" s="572"/>
      <c r="E19" s="572"/>
      <c r="F19" s="234" t="s">
        <v>312</v>
      </c>
      <c r="G19" s="233" t="s">
        <v>303</v>
      </c>
      <c r="H19" s="233" t="s">
        <v>305</v>
      </c>
      <c r="I19" s="573"/>
      <c r="J19" s="574"/>
      <c r="K19" s="575"/>
    </row>
    <row r="20" spans="1:11" hidden="1">
      <c r="B20" s="595"/>
      <c r="C20" s="596"/>
      <c r="D20" s="597"/>
      <c r="E20" s="19"/>
      <c r="F20" s="34">
        <v>497.81</v>
      </c>
      <c r="G20" s="21"/>
      <c r="H20" s="21"/>
      <c r="I20" s="598">
        <v>5</v>
      </c>
      <c r="J20" s="9">
        <f>F20</f>
        <v>497.81</v>
      </c>
      <c r="K20" s="68" t="s">
        <v>313</v>
      </c>
    </row>
    <row r="21" spans="1:11" hidden="1">
      <c r="A21" s="22"/>
      <c r="B21" s="578"/>
      <c r="C21" s="578"/>
      <c r="D21" s="578"/>
      <c r="E21" s="578"/>
      <c r="F21" s="578"/>
      <c r="G21" s="578"/>
      <c r="H21" s="579" t="s">
        <v>306</v>
      </c>
      <c r="I21" s="580" t="s">
        <v>307</v>
      </c>
      <c r="J21" s="581">
        <f>SUM(J19:J20)</f>
        <v>497.81</v>
      </c>
      <c r="K21" s="220" t="str">
        <f>K20</f>
        <v>m</v>
      </c>
    </row>
    <row r="22" spans="1:11" hidden="1">
      <c r="A22" s="22"/>
      <c r="B22" s="578"/>
      <c r="C22" s="578"/>
      <c r="D22" s="578"/>
      <c r="E22" s="578"/>
      <c r="F22" s="578"/>
      <c r="G22" s="578"/>
      <c r="H22" s="579"/>
      <c r="I22" s="580"/>
      <c r="J22" s="581"/>
      <c r="K22" s="220"/>
    </row>
    <row r="23" spans="1:11" ht="13.2" hidden="1">
      <c r="A23" s="582"/>
      <c r="B23" s="583"/>
      <c r="C23" s="583"/>
      <c r="D23" s="584" t="s">
        <v>308</v>
      </c>
      <c r="E23" s="583"/>
      <c r="F23" s="585" t="s">
        <v>309</v>
      </c>
      <c r="G23" s="585"/>
      <c r="H23" s="585"/>
      <c r="I23" s="586" t="s">
        <v>307</v>
      </c>
      <c r="J23" s="587">
        <v>497.81</v>
      </c>
      <c r="K23" s="221" t="str">
        <f>K21</f>
        <v>m</v>
      </c>
    </row>
    <row r="24" spans="1:11" ht="13.2" hidden="1">
      <c r="A24" s="588"/>
      <c r="B24" s="589"/>
      <c r="C24" s="589"/>
      <c r="D24" s="590" t="s">
        <v>310</v>
      </c>
      <c r="E24" s="589"/>
      <c r="F24" s="591" t="s">
        <v>309</v>
      </c>
      <c r="G24" s="591"/>
      <c r="H24" s="591"/>
      <c r="I24" s="592" t="s">
        <v>307</v>
      </c>
      <c r="J24" s="593">
        <f>J25-J23</f>
        <v>0</v>
      </c>
      <c r="K24" s="222" t="str">
        <f>K23</f>
        <v>m</v>
      </c>
    </row>
    <row r="25" spans="1:11" ht="13.2" hidden="1">
      <c r="A25" s="582"/>
      <c r="B25" s="594"/>
      <c r="C25" s="594"/>
      <c r="D25" s="584" t="s">
        <v>311</v>
      </c>
      <c r="E25" s="594"/>
      <c r="F25" s="585" t="s">
        <v>309</v>
      </c>
      <c r="G25" s="585"/>
      <c r="H25" s="585"/>
      <c r="I25" s="586" t="s">
        <v>307</v>
      </c>
      <c r="J25" s="587">
        <f>J21</f>
        <v>497.81</v>
      </c>
      <c r="K25" s="221" t="str">
        <f>K24</f>
        <v>m</v>
      </c>
    </row>
    <row r="26" spans="1:11" ht="13.2" hidden="1">
      <c r="A26" s="582"/>
      <c r="B26" s="594"/>
      <c r="C26" s="594"/>
      <c r="D26" s="584"/>
      <c r="E26" s="594"/>
      <c r="F26" s="585"/>
      <c r="G26" s="585"/>
      <c r="H26" s="585"/>
      <c r="I26" s="586"/>
      <c r="J26" s="587"/>
      <c r="K26" s="221"/>
    </row>
    <row r="27" spans="1:11" hidden="1">
      <c r="A27" s="287" t="s">
        <v>352</v>
      </c>
      <c r="B27" s="862" t="s">
        <v>353</v>
      </c>
      <c r="C27" s="862"/>
      <c r="D27" s="862"/>
      <c r="E27" s="862"/>
      <c r="F27" s="862"/>
      <c r="G27" s="862"/>
      <c r="H27" s="862"/>
      <c r="I27" s="862"/>
      <c r="J27" s="862"/>
      <c r="K27" s="863"/>
    </row>
    <row r="28" spans="1:11" ht="13.2" hidden="1">
      <c r="A28" s="571"/>
      <c r="B28" s="572"/>
      <c r="C28" s="572"/>
      <c r="D28" s="572"/>
      <c r="E28" s="572"/>
      <c r="F28" s="234" t="s">
        <v>312</v>
      </c>
      <c r="G28" s="233" t="s">
        <v>303</v>
      </c>
      <c r="H28" s="233" t="s">
        <v>305</v>
      </c>
      <c r="I28" s="573"/>
      <c r="J28" s="574"/>
      <c r="K28" s="575"/>
    </row>
    <row r="29" spans="1:11" hidden="1">
      <c r="A29" s="253"/>
      <c r="B29" s="254"/>
      <c r="C29" s="255"/>
      <c r="D29" s="576"/>
      <c r="E29" s="256" t="s">
        <v>371</v>
      </c>
      <c r="F29" s="599">
        <v>38.9</v>
      </c>
      <c r="G29" s="257">
        <v>18.399999999999999</v>
      </c>
      <c r="H29" s="257"/>
      <c r="I29" s="258">
        <v>5</v>
      </c>
      <c r="J29" s="259">
        <f>F29*G29</f>
        <v>715.75999999999988</v>
      </c>
      <c r="K29" s="260" t="s">
        <v>43</v>
      </c>
    </row>
    <row r="30" spans="1:11" hidden="1">
      <c r="A30" s="22"/>
      <c r="B30" s="578"/>
      <c r="C30" s="578"/>
      <c r="D30" s="578"/>
      <c r="E30" s="578"/>
      <c r="F30" s="578"/>
      <c r="G30" s="578"/>
      <c r="H30" s="579" t="s">
        <v>306</v>
      </c>
      <c r="I30" s="580" t="s">
        <v>307</v>
      </c>
      <c r="J30" s="581">
        <f>SUM(J28:J29)</f>
        <v>715.75999999999988</v>
      </c>
      <c r="K30" s="220" t="str">
        <f>K29</f>
        <v>m²</v>
      </c>
    </row>
    <row r="31" spans="1:11" hidden="1">
      <c r="A31" s="22"/>
      <c r="B31" s="578"/>
      <c r="C31" s="578"/>
      <c r="D31" s="578"/>
      <c r="E31" s="578"/>
      <c r="F31" s="578"/>
      <c r="G31" s="578"/>
      <c r="H31" s="579"/>
      <c r="I31" s="580"/>
      <c r="J31" s="581"/>
      <c r="K31" s="220"/>
    </row>
    <row r="32" spans="1:11" ht="13.2" hidden="1">
      <c r="A32" s="582"/>
      <c r="B32" s="583"/>
      <c r="C32" s="583"/>
      <c r="D32" s="584" t="s">
        <v>308</v>
      </c>
      <c r="E32" s="583"/>
      <c r="F32" s="585" t="s">
        <v>309</v>
      </c>
      <c r="G32" s="585"/>
      <c r="H32" s="585"/>
      <c r="I32" s="586" t="s">
        <v>307</v>
      </c>
      <c r="J32" s="587">
        <v>0</v>
      </c>
      <c r="K32" s="221" t="str">
        <f>K30</f>
        <v>m²</v>
      </c>
    </row>
    <row r="33" spans="1:11" ht="13.2" hidden="1">
      <c r="A33" s="588"/>
      <c r="B33" s="589"/>
      <c r="C33" s="589"/>
      <c r="D33" s="590" t="s">
        <v>310</v>
      </c>
      <c r="E33" s="589"/>
      <c r="F33" s="591" t="s">
        <v>309</v>
      </c>
      <c r="G33" s="591"/>
      <c r="H33" s="591"/>
      <c r="I33" s="592" t="s">
        <v>307</v>
      </c>
      <c r="J33" s="593">
        <f>J30</f>
        <v>715.75999999999988</v>
      </c>
      <c r="K33" s="222" t="str">
        <f>K32</f>
        <v>m²</v>
      </c>
    </row>
    <row r="34" spans="1:11" ht="13.2" hidden="1">
      <c r="A34" s="582"/>
      <c r="B34" s="594"/>
      <c r="C34" s="594"/>
      <c r="D34" s="584" t="s">
        <v>311</v>
      </c>
      <c r="E34" s="594"/>
      <c r="F34" s="585" t="s">
        <v>309</v>
      </c>
      <c r="G34" s="585"/>
      <c r="H34" s="585"/>
      <c r="I34" s="586" t="s">
        <v>307</v>
      </c>
      <c r="J34" s="587">
        <f>J30</f>
        <v>715.75999999999988</v>
      </c>
      <c r="K34" s="221" t="str">
        <f>K33</f>
        <v>m²</v>
      </c>
    </row>
    <row r="35" spans="1:11" ht="13.2" hidden="1">
      <c r="A35" s="582"/>
      <c r="B35" s="594"/>
      <c r="C35" s="594"/>
      <c r="D35" s="584"/>
      <c r="E35" s="594"/>
      <c r="F35" s="585"/>
      <c r="G35" s="585"/>
      <c r="H35" s="585"/>
      <c r="I35" s="586"/>
      <c r="J35" s="587"/>
      <c r="K35" s="221"/>
    </row>
    <row r="36" spans="1:11" hidden="1">
      <c r="A36" s="306" t="s">
        <v>35</v>
      </c>
      <c r="B36" s="848" t="s">
        <v>36</v>
      </c>
      <c r="C36" s="848"/>
      <c r="D36" s="848"/>
      <c r="E36" s="848"/>
      <c r="F36" s="848"/>
      <c r="G36" s="848"/>
      <c r="H36" s="848"/>
      <c r="I36" s="570"/>
      <c r="J36" s="52"/>
      <c r="K36" s="53"/>
    </row>
    <row r="37" spans="1:11" hidden="1">
      <c r="A37" s="11" t="s">
        <v>37</v>
      </c>
      <c r="B37" s="754" t="s">
        <v>38</v>
      </c>
      <c r="C37" s="754"/>
      <c r="D37" s="754"/>
      <c r="E37" s="754"/>
      <c r="F37" s="754"/>
      <c r="G37" s="754"/>
      <c r="H37" s="754"/>
      <c r="I37" s="754"/>
      <c r="J37" s="754"/>
      <c r="K37" s="861"/>
    </row>
    <row r="38" spans="1:11" ht="13.2" hidden="1">
      <c r="A38" s="571"/>
      <c r="B38" s="572"/>
      <c r="C38" s="572"/>
      <c r="D38" s="572"/>
      <c r="E38" s="234" t="s">
        <v>314</v>
      </c>
      <c r="F38" s="233" t="s">
        <v>315</v>
      </c>
      <c r="G38" s="233" t="s">
        <v>316</v>
      </c>
      <c r="H38" s="233" t="s">
        <v>305</v>
      </c>
      <c r="I38" s="573"/>
      <c r="J38" s="574"/>
      <c r="K38" s="575"/>
    </row>
    <row r="39" spans="1:11" hidden="1">
      <c r="B39" s="595"/>
      <c r="C39" s="596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98">
        <v>5</v>
      </c>
      <c r="J39" s="9">
        <f>E39*F39*G39*H39</f>
        <v>0.65624999999999989</v>
      </c>
      <c r="K39" s="68" t="s">
        <v>39</v>
      </c>
    </row>
    <row r="40" spans="1:11" hidden="1">
      <c r="B40" s="595"/>
      <c r="C40" s="596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98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595"/>
      <c r="C41" s="596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98">
        <v>5</v>
      </c>
      <c r="J41" s="9">
        <f t="shared" si="0"/>
        <v>19.237500000000001</v>
      </c>
      <c r="K41" s="68" t="s">
        <v>39</v>
      </c>
    </row>
    <row r="42" spans="1:11" hidden="1">
      <c r="B42" s="595"/>
      <c r="C42" s="596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98">
        <v>5</v>
      </c>
      <c r="J42" s="9">
        <f t="shared" si="0"/>
        <v>7.65</v>
      </c>
      <c r="K42" s="68" t="s">
        <v>39</v>
      </c>
    </row>
    <row r="43" spans="1:11" hidden="1">
      <c r="A43" s="22"/>
      <c r="B43" s="578"/>
      <c r="C43" s="578"/>
      <c r="D43" s="578"/>
      <c r="E43" s="578"/>
      <c r="F43" s="578"/>
      <c r="G43" s="578"/>
      <c r="H43" s="579" t="s">
        <v>306</v>
      </c>
      <c r="I43" s="580" t="s">
        <v>307</v>
      </c>
      <c r="J43" s="581">
        <f>SUM(J39:J42)</f>
        <v>38.231250000000003</v>
      </c>
      <c r="K43" s="220" t="str">
        <f>K40</f>
        <v>m³</v>
      </c>
    </row>
    <row r="44" spans="1:11" hidden="1">
      <c r="A44" s="22"/>
      <c r="B44" s="578"/>
      <c r="C44" s="578"/>
      <c r="D44" s="578"/>
      <c r="E44" s="578"/>
      <c r="F44" s="578"/>
      <c r="G44" s="578"/>
      <c r="H44" s="579"/>
      <c r="I44" s="580"/>
      <c r="J44" s="581"/>
      <c r="K44" s="220"/>
    </row>
    <row r="45" spans="1:11" ht="13.2" hidden="1">
      <c r="A45" s="582"/>
      <c r="B45" s="583"/>
      <c r="C45" s="583"/>
      <c r="D45" s="584" t="s">
        <v>308</v>
      </c>
      <c r="E45" s="583"/>
      <c r="F45" s="585" t="s">
        <v>309</v>
      </c>
      <c r="G45" s="585"/>
      <c r="H45" s="585"/>
      <c r="I45" s="586" t="s">
        <v>307</v>
      </c>
      <c r="J45" s="587">
        <v>30.01</v>
      </c>
      <c r="K45" s="221" t="str">
        <f>K43</f>
        <v>m³</v>
      </c>
    </row>
    <row r="46" spans="1:11" ht="13.2" hidden="1">
      <c r="A46" s="588"/>
      <c r="B46" s="589"/>
      <c r="C46" s="589"/>
      <c r="D46" s="590" t="s">
        <v>310</v>
      </c>
      <c r="E46" s="589"/>
      <c r="F46" s="591" t="s">
        <v>309</v>
      </c>
      <c r="G46" s="591"/>
      <c r="H46" s="591"/>
      <c r="I46" s="592" t="s">
        <v>307</v>
      </c>
      <c r="J46" s="593">
        <v>0</v>
      </c>
      <c r="K46" s="222" t="str">
        <f>K45</f>
        <v>m³</v>
      </c>
    </row>
    <row r="47" spans="1:11" ht="13.2" hidden="1">
      <c r="A47" s="582"/>
      <c r="B47" s="594"/>
      <c r="C47" s="594"/>
      <c r="D47" s="584" t="s">
        <v>311</v>
      </c>
      <c r="E47" s="594"/>
      <c r="F47" s="585" t="s">
        <v>309</v>
      </c>
      <c r="G47" s="585"/>
      <c r="H47" s="585"/>
      <c r="I47" s="586" t="s">
        <v>307</v>
      </c>
      <c r="J47" s="587">
        <f>J43</f>
        <v>38.231250000000003</v>
      </c>
      <c r="K47" s="221" t="str">
        <f>K46</f>
        <v>m³</v>
      </c>
    </row>
    <row r="48" spans="1:11" ht="13.2" hidden="1">
      <c r="A48" s="600"/>
      <c r="B48" s="601"/>
      <c r="C48" s="601"/>
      <c r="D48" s="602" t="s">
        <v>323</v>
      </c>
      <c r="E48" s="603"/>
      <c r="F48" s="604" t="s">
        <v>309</v>
      </c>
      <c r="G48" s="604"/>
      <c r="H48" s="604"/>
      <c r="I48" s="605" t="s">
        <v>307</v>
      </c>
      <c r="J48" s="606">
        <v>8.2200000000000006</v>
      </c>
      <c r="K48" s="607" t="str">
        <f>K47</f>
        <v>m³</v>
      </c>
    </row>
    <row r="49" spans="1:11" ht="13.2" hidden="1">
      <c r="A49" s="600"/>
      <c r="B49" s="601"/>
      <c r="C49" s="601"/>
      <c r="D49" s="608"/>
      <c r="E49" s="601"/>
      <c r="F49" s="609"/>
      <c r="G49" s="609"/>
      <c r="H49" s="609"/>
      <c r="I49" s="610"/>
      <c r="J49" s="611"/>
      <c r="K49" s="612"/>
    </row>
    <row r="50" spans="1:11" hidden="1">
      <c r="A50" s="218" t="s">
        <v>41</v>
      </c>
      <c r="B50" s="754" t="s">
        <v>42</v>
      </c>
      <c r="C50" s="754"/>
      <c r="D50" s="754"/>
      <c r="E50" s="754"/>
      <c r="F50" s="754"/>
      <c r="G50" s="754"/>
      <c r="H50" s="754"/>
      <c r="I50" s="754"/>
      <c r="J50" s="754"/>
      <c r="K50" s="861"/>
    </row>
    <row r="51" spans="1:11" ht="13.2" hidden="1">
      <c r="A51" s="571"/>
      <c r="B51" s="572"/>
      <c r="C51" s="572"/>
      <c r="D51" s="572"/>
      <c r="E51" s="234" t="s">
        <v>314</v>
      </c>
      <c r="F51" s="233" t="s">
        <v>315</v>
      </c>
      <c r="G51" s="233" t="s">
        <v>316</v>
      </c>
      <c r="H51" s="233" t="s">
        <v>305</v>
      </c>
      <c r="I51" s="573"/>
      <c r="J51" s="574"/>
      <c r="K51" s="575"/>
    </row>
    <row r="52" spans="1:11" hidden="1">
      <c r="B52" s="595"/>
      <c r="C52" s="596"/>
      <c r="D52" s="19" t="s">
        <v>317</v>
      </c>
      <c r="E52" s="20">
        <v>0.7</v>
      </c>
      <c r="F52" s="21">
        <v>0.75</v>
      </c>
      <c r="G52" s="21"/>
      <c r="H52" s="21">
        <v>1</v>
      </c>
      <c r="I52" s="598">
        <v>5</v>
      </c>
      <c r="J52" s="9">
        <f>E52*F52*H52</f>
        <v>0.52499999999999991</v>
      </c>
      <c r="K52" s="613" t="s">
        <v>43</v>
      </c>
    </row>
    <row r="53" spans="1:11" hidden="1">
      <c r="B53" s="595"/>
      <c r="C53" s="596"/>
      <c r="D53" s="19" t="s">
        <v>318</v>
      </c>
      <c r="E53" s="20">
        <v>0.95</v>
      </c>
      <c r="F53" s="21">
        <v>1</v>
      </c>
      <c r="G53" s="21"/>
      <c r="H53" s="21">
        <v>9</v>
      </c>
      <c r="I53" s="598">
        <v>5</v>
      </c>
      <c r="J53" s="9">
        <f t="shared" ref="J53:J55" si="1">E53*F53*H53</f>
        <v>8.5499999999999989</v>
      </c>
      <c r="K53" s="613" t="s">
        <v>43</v>
      </c>
    </row>
    <row r="54" spans="1:11" hidden="1">
      <c r="B54" s="595"/>
      <c r="C54" s="596"/>
      <c r="D54" s="19" t="s">
        <v>319</v>
      </c>
      <c r="E54" s="20">
        <v>0.9</v>
      </c>
      <c r="F54" s="21">
        <v>0.95</v>
      </c>
      <c r="G54" s="21"/>
      <c r="H54" s="21">
        <v>18</v>
      </c>
      <c r="I54" s="598">
        <v>5</v>
      </c>
      <c r="J54" s="9">
        <f t="shared" si="1"/>
        <v>15.39</v>
      </c>
      <c r="K54" s="613" t="s">
        <v>43</v>
      </c>
    </row>
    <row r="55" spans="1:11" hidden="1">
      <c r="B55" s="595"/>
      <c r="C55" s="596"/>
      <c r="D55" s="19" t="s">
        <v>320</v>
      </c>
      <c r="E55" s="20">
        <v>0.85</v>
      </c>
      <c r="F55" s="21">
        <v>0.9</v>
      </c>
      <c r="G55" s="21"/>
      <c r="H55" s="21">
        <v>8</v>
      </c>
      <c r="I55" s="598">
        <v>5</v>
      </c>
      <c r="J55" s="9">
        <f t="shared" si="1"/>
        <v>6.12</v>
      </c>
      <c r="K55" s="613" t="s">
        <v>43</v>
      </c>
    </row>
    <row r="56" spans="1:11" hidden="1">
      <c r="A56" s="22"/>
      <c r="B56" s="578"/>
      <c r="C56" s="578"/>
      <c r="D56" s="578"/>
      <c r="E56" s="578"/>
      <c r="F56" s="578"/>
      <c r="G56" s="578"/>
      <c r="H56" s="579" t="s">
        <v>306</v>
      </c>
      <c r="I56" s="580" t="s">
        <v>307</v>
      </c>
      <c r="J56" s="581">
        <f>SUM(J52:J55)</f>
        <v>30.585000000000001</v>
      </c>
      <c r="K56" s="220" t="str">
        <f>K53</f>
        <v>m²</v>
      </c>
    </row>
    <row r="57" spans="1:11" hidden="1">
      <c r="A57" s="22"/>
      <c r="B57" s="578"/>
      <c r="C57" s="578"/>
      <c r="D57" s="578"/>
      <c r="E57" s="578"/>
      <c r="F57" s="578"/>
      <c r="G57" s="578"/>
      <c r="H57" s="579"/>
      <c r="I57" s="580"/>
      <c r="J57" s="581"/>
      <c r="K57" s="220"/>
    </row>
    <row r="58" spans="1:11" ht="13.2" hidden="1">
      <c r="A58" s="582"/>
      <c r="B58" s="583"/>
      <c r="C58" s="583"/>
      <c r="D58" s="584" t="s">
        <v>308</v>
      </c>
      <c r="E58" s="583"/>
      <c r="F58" s="585" t="s">
        <v>309</v>
      </c>
      <c r="G58" s="585"/>
      <c r="H58" s="585"/>
      <c r="I58" s="586" t="s">
        <v>307</v>
      </c>
      <c r="J58" s="587">
        <v>30.59</v>
      </c>
      <c r="K58" s="221" t="str">
        <f>K56</f>
        <v>m²</v>
      </c>
    </row>
    <row r="59" spans="1:11" ht="13.2" hidden="1">
      <c r="A59" s="588"/>
      <c r="B59" s="589"/>
      <c r="C59" s="589"/>
      <c r="D59" s="590" t="s">
        <v>310</v>
      </c>
      <c r="E59" s="589"/>
      <c r="F59" s="591" t="s">
        <v>309</v>
      </c>
      <c r="G59" s="591"/>
      <c r="H59" s="591"/>
      <c r="I59" s="592" t="s">
        <v>307</v>
      </c>
      <c r="J59" s="593">
        <v>0</v>
      </c>
      <c r="K59" s="222" t="str">
        <f>K58</f>
        <v>m²</v>
      </c>
    </row>
    <row r="60" spans="1:11" ht="13.2" hidden="1">
      <c r="A60" s="582"/>
      <c r="B60" s="594"/>
      <c r="C60" s="594"/>
      <c r="D60" s="584" t="s">
        <v>311</v>
      </c>
      <c r="E60" s="594"/>
      <c r="F60" s="585" t="s">
        <v>309</v>
      </c>
      <c r="G60" s="585"/>
      <c r="H60" s="585"/>
      <c r="I60" s="586" t="s">
        <v>307</v>
      </c>
      <c r="J60" s="587">
        <f>J56</f>
        <v>30.585000000000001</v>
      </c>
      <c r="K60" s="221" t="str">
        <f>K59</f>
        <v>m²</v>
      </c>
    </row>
    <row r="61" spans="1:11" ht="13.2" hidden="1">
      <c r="A61" s="600"/>
      <c r="B61" s="601"/>
      <c r="C61" s="601"/>
      <c r="D61" s="602" t="s">
        <v>323</v>
      </c>
      <c r="E61" s="603"/>
      <c r="F61" s="604" t="s">
        <v>309</v>
      </c>
      <c r="G61" s="604"/>
      <c r="H61" s="604"/>
      <c r="I61" s="605" t="s">
        <v>307</v>
      </c>
      <c r="J61" s="606">
        <v>0</v>
      </c>
      <c r="K61" s="607" t="str">
        <f>K60</f>
        <v>m²</v>
      </c>
    </row>
    <row r="62" spans="1:11" ht="13.2" hidden="1">
      <c r="A62" s="600"/>
      <c r="B62" s="601"/>
      <c r="C62" s="601"/>
      <c r="D62" s="608"/>
      <c r="E62" s="601"/>
      <c r="F62" s="609"/>
      <c r="G62" s="609"/>
      <c r="H62" s="609"/>
      <c r="I62" s="610"/>
      <c r="J62" s="611"/>
      <c r="K62" s="612"/>
    </row>
    <row r="63" spans="1:11" hidden="1">
      <c r="A63" s="218" t="s">
        <v>45</v>
      </c>
      <c r="B63" s="754" t="s">
        <v>46</v>
      </c>
      <c r="C63" s="754"/>
      <c r="D63" s="754"/>
      <c r="E63" s="754"/>
      <c r="F63" s="754"/>
      <c r="G63" s="754"/>
      <c r="H63" s="754"/>
      <c r="I63" s="754"/>
      <c r="J63" s="754"/>
      <c r="K63" s="861"/>
    </row>
    <row r="64" spans="1:11" ht="13.2" hidden="1">
      <c r="A64" s="571"/>
      <c r="B64" s="572"/>
      <c r="C64" s="572"/>
      <c r="D64" s="572"/>
      <c r="E64" s="234" t="s">
        <v>314</v>
      </c>
      <c r="F64" s="233" t="s">
        <v>315</v>
      </c>
      <c r="G64" s="233" t="s">
        <v>316</v>
      </c>
      <c r="H64" s="233" t="s">
        <v>305</v>
      </c>
      <c r="I64" s="573"/>
      <c r="J64" s="574"/>
      <c r="K64" s="575"/>
    </row>
    <row r="65" spans="1:11" hidden="1">
      <c r="B65" s="595"/>
      <c r="C65" s="596"/>
      <c r="D65" s="19" t="s">
        <v>317</v>
      </c>
      <c r="E65" s="20">
        <v>0.7</v>
      </c>
      <c r="F65" s="21">
        <v>0.75</v>
      </c>
      <c r="G65" s="21"/>
      <c r="H65" s="21">
        <v>1</v>
      </c>
      <c r="I65" s="598">
        <v>5</v>
      </c>
      <c r="J65" s="9">
        <f>E65*F65*H65</f>
        <v>0.52499999999999991</v>
      </c>
      <c r="K65" s="613" t="s">
        <v>43</v>
      </c>
    </row>
    <row r="66" spans="1:11" hidden="1">
      <c r="B66" s="595"/>
      <c r="C66" s="596"/>
      <c r="D66" s="19" t="s">
        <v>318</v>
      </c>
      <c r="E66" s="20">
        <v>0.95</v>
      </c>
      <c r="F66" s="21">
        <v>1</v>
      </c>
      <c r="G66" s="21"/>
      <c r="H66" s="21">
        <v>9</v>
      </c>
      <c r="I66" s="598">
        <v>5</v>
      </c>
      <c r="J66" s="9">
        <f t="shared" ref="J66:J68" si="2">E66*F66*H66</f>
        <v>8.5499999999999989</v>
      </c>
      <c r="K66" s="613" t="s">
        <v>43</v>
      </c>
    </row>
    <row r="67" spans="1:11" hidden="1">
      <c r="B67" s="595"/>
      <c r="C67" s="596"/>
      <c r="D67" s="19" t="s">
        <v>319</v>
      </c>
      <c r="E67" s="20">
        <v>0.9</v>
      </c>
      <c r="F67" s="21">
        <v>0.95</v>
      </c>
      <c r="G67" s="21"/>
      <c r="H67" s="21">
        <v>18</v>
      </c>
      <c r="I67" s="598">
        <v>5</v>
      </c>
      <c r="J67" s="9">
        <f t="shared" si="2"/>
        <v>15.39</v>
      </c>
      <c r="K67" s="613" t="s">
        <v>43</v>
      </c>
    </row>
    <row r="68" spans="1:11" hidden="1">
      <c r="B68" s="595"/>
      <c r="C68" s="596"/>
      <c r="D68" s="19" t="s">
        <v>320</v>
      </c>
      <c r="E68" s="20">
        <v>0.85</v>
      </c>
      <c r="F68" s="21">
        <v>0.9</v>
      </c>
      <c r="G68" s="21"/>
      <c r="H68" s="21">
        <v>8</v>
      </c>
      <c r="I68" s="598">
        <v>5</v>
      </c>
      <c r="J68" s="9">
        <f t="shared" si="2"/>
        <v>6.12</v>
      </c>
      <c r="K68" s="613" t="s">
        <v>43</v>
      </c>
    </row>
    <row r="69" spans="1:11" hidden="1">
      <c r="A69" s="22"/>
      <c r="B69" s="578"/>
      <c r="C69" s="578"/>
      <c r="D69" s="578"/>
      <c r="E69" s="578"/>
      <c r="F69" s="578"/>
      <c r="G69" s="578"/>
      <c r="H69" s="579" t="s">
        <v>306</v>
      </c>
      <c r="I69" s="580" t="s">
        <v>307</v>
      </c>
      <c r="J69" s="581">
        <f>SUM(J65:J68)</f>
        <v>30.585000000000001</v>
      </c>
      <c r="K69" s="220" t="str">
        <f>K66</f>
        <v>m²</v>
      </c>
    </row>
    <row r="70" spans="1:11" hidden="1">
      <c r="A70" s="22"/>
      <c r="B70" s="578"/>
      <c r="C70" s="578"/>
      <c r="D70" s="578"/>
      <c r="E70" s="578"/>
      <c r="F70" s="578"/>
      <c r="G70" s="578"/>
      <c r="H70" s="579"/>
      <c r="I70" s="580"/>
      <c r="J70" s="581"/>
      <c r="K70" s="220"/>
    </row>
    <row r="71" spans="1:11" ht="13.2" hidden="1">
      <c r="A71" s="582"/>
      <c r="B71" s="583"/>
      <c r="C71" s="583"/>
      <c r="D71" s="584" t="s">
        <v>308</v>
      </c>
      <c r="E71" s="583"/>
      <c r="F71" s="585" t="s">
        <v>309</v>
      </c>
      <c r="G71" s="585"/>
      <c r="H71" s="585"/>
      <c r="I71" s="586" t="s">
        <v>307</v>
      </c>
      <c r="J71" s="587">
        <v>30.59</v>
      </c>
      <c r="K71" s="221" t="str">
        <f>K69</f>
        <v>m²</v>
      </c>
    </row>
    <row r="72" spans="1:11" ht="13.2" hidden="1">
      <c r="A72" s="588"/>
      <c r="B72" s="589"/>
      <c r="C72" s="589"/>
      <c r="D72" s="590" t="s">
        <v>310</v>
      </c>
      <c r="E72" s="589"/>
      <c r="F72" s="591" t="s">
        <v>309</v>
      </c>
      <c r="G72" s="591"/>
      <c r="H72" s="591"/>
      <c r="I72" s="592" t="s">
        <v>307</v>
      </c>
      <c r="J72" s="593">
        <v>0</v>
      </c>
      <c r="K72" s="222" t="str">
        <f>K71</f>
        <v>m²</v>
      </c>
    </row>
    <row r="73" spans="1:11" ht="13.2" hidden="1">
      <c r="A73" s="582"/>
      <c r="B73" s="594"/>
      <c r="C73" s="594"/>
      <c r="D73" s="584" t="s">
        <v>311</v>
      </c>
      <c r="E73" s="594"/>
      <c r="F73" s="585" t="s">
        <v>309</v>
      </c>
      <c r="G73" s="585"/>
      <c r="H73" s="585"/>
      <c r="I73" s="586" t="s">
        <v>307</v>
      </c>
      <c r="J73" s="587">
        <f>J69</f>
        <v>30.585000000000001</v>
      </c>
      <c r="K73" s="221" t="str">
        <f>K72</f>
        <v>m²</v>
      </c>
    </row>
    <row r="74" spans="1:11" ht="13.2" hidden="1">
      <c r="A74" s="600"/>
      <c r="B74" s="601"/>
      <c r="C74" s="601"/>
      <c r="D74" s="602" t="s">
        <v>323</v>
      </c>
      <c r="E74" s="603"/>
      <c r="F74" s="604" t="s">
        <v>309</v>
      </c>
      <c r="G74" s="604"/>
      <c r="H74" s="604"/>
      <c r="I74" s="605" t="s">
        <v>307</v>
      </c>
      <c r="J74" s="606">
        <v>0</v>
      </c>
      <c r="K74" s="607" t="str">
        <f>K73</f>
        <v>m²</v>
      </c>
    </row>
    <row r="75" spans="1:11" ht="13.2" hidden="1">
      <c r="A75" s="600"/>
      <c r="B75" s="601"/>
      <c r="C75" s="601"/>
      <c r="D75" s="608"/>
      <c r="E75" s="601"/>
      <c r="F75" s="609"/>
      <c r="G75" s="609"/>
      <c r="H75" s="609"/>
      <c r="I75" s="610"/>
      <c r="J75" s="611"/>
      <c r="K75" s="612"/>
    </row>
    <row r="76" spans="1:11" hidden="1">
      <c r="A76" s="218" t="s">
        <v>48</v>
      </c>
      <c r="B76" s="754" t="s">
        <v>49</v>
      </c>
      <c r="C76" s="754"/>
      <c r="D76" s="754"/>
      <c r="E76" s="754"/>
      <c r="F76" s="754"/>
      <c r="G76" s="754"/>
      <c r="H76" s="754"/>
      <c r="I76" s="754"/>
      <c r="J76" s="754"/>
      <c r="K76" s="861"/>
    </row>
    <row r="77" spans="1:11" ht="13.2" hidden="1">
      <c r="A77" s="571"/>
      <c r="B77" s="572"/>
      <c r="C77" s="572"/>
      <c r="D77" s="572"/>
      <c r="E77" s="234"/>
      <c r="F77" s="233"/>
      <c r="G77" s="233" t="s">
        <v>324</v>
      </c>
      <c r="H77" s="233"/>
      <c r="I77" s="573"/>
      <c r="J77" s="574"/>
      <c r="K77" s="575"/>
    </row>
    <row r="78" spans="1:11" hidden="1">
      <c r="B78" s="595"/>
      <c r="C78" s="596"/>
      <c r="D78" s="614" t="s">
        <v>325</v>
      </c>
      <c r="E78" s="20"/>
      <c r="F78" s="21"/>
      <c r="G78" s="21">
        <v>131.38999999999999</v>
      </c>
      <c r="H78" s="21"/>
      <c r="I78" s="598">
        <v>5</v>
      </c>
      <c r="J78" s="9">
        <f>G78</f>
        <v>131.38999999999999</v>
      </c>
      <c r="K78" s="613" t="s">
        <v>43</v>
      </c>
    </row>
    <row r="79" spans="1:11" hidden="1">
      <c r="B79" s="595"/>
      <c r="C79" s="596"/>
      <c r="D79" s="614" t="s">
        <v>326</v>
      </c>
      <c r="E79" s="20"/>
      <c r="F79" s="21"/>
      <c r="G79" s="21">
        <v>91.43</v>
      </c>
      <c r="H79" s="21"/>
      <c r="I79" s="598">
        <v>5</v>
      </c>
      <c r="J79" s="9">
        <f>G79</f>
        <v>91.43</v>
      </c>
      <c r="K79" s="613" t="s">
        <v>43</v>
      </c>
    </row>
    <row r="80" spans="1:11" hidden="1">
      <c r="B80" s="595"/>
      <c r="C80" s="596"/>
      <c r="D80" s="614" t="s">
        <v>327</v>
      </c>
      <c r="E80" s="20"/>
      <c r="F80" s="21"/>
      <c r="G80" s="21">
        <v>52.77</v>
      </c>
      <c r="H80" s="21"/>
      <c r="I80" s="598">
        <v>5</v>
      </c>
      <c r="J80" s="9">
        <f>G80</f>
        <v>52.77</v>
      </c>
      <c r="K80" s="613" t="s">
        <v>43</v>
      </c>
    </row>
    <row r="81" spans="1:11" hidden="1">
      <c r="A81" s="22"/>
      <c r="B81" s="578"/>
      <c r="C81" s="578"/>
      <c r="D81" s="578"/>
      <c r="E81" s="578"/>
      <c r="F81" s="578"/>
      <c r="G81" s="578"/>
      <c r="H81" s="579" t="s">
        <v>306</v>
      </c>
      <c r="I81" s="580" t="s">
        <v>307</v>
      </c>
      <c r="J81" s="581">
        <f>SUM(J78:J80)</f>
        <v>275.58999999999997</v>
      </c>
      <c r="K81" s="220" t="str">
        <f>K79</f>
        <v>m²</v>
      </c>
    </row>
    <row r="82" spans="1:11" hidden="1">
      <c r="A82" s="22"/>
      <c r="B82" s="578"/>
      <c r="C82" s="578"/>
      <c r="D82" s="578"/>
      <c r="E82" s="578"/>
      <c r="F82" s="578"/>
      <c r="G82" s="578"/>
      <c r="H82" s="579"/>
      <c r="I82" s="580"/>
      <c r="J82" s="581"/>
      <c r="K82" s="220"/>
    </row>
    <row r="83" spans="1:11" ht="13.2" hidden="1">
      <c r="A83" s="582"/>
      <c r="B83" s="583"/>
      <c r="C83" s="583"/>
      <c r="D83" s="584" t="s">
        <v>308</v>
      </c>
      <c r="E83" s="583"/>
      <c r="F83" s="585" t="s">
        <v>309</v>
      </c>
      <c r="G83" s="585"/>
      <c r="H83" s="585"/>
      <c r="I83" s="586" t="s">
        <v>307</v>
      </c>
      <c r="J83" s="587">
        <v>275.58999999999997</v>
      </c>
      <c r="K83" s="221" t="str">
        <f>K81</f>
        <v>m²</v>
      </c>
    </row>
    <row r="84" spans="1:11" ht="13.2" hidden="1">
      <c r="A84" s="588"/>
      <c r="B84" s="589"/>
      <c r="C84" s="589"/>
      <c r="D84" s="590" t="s">
        <v>310</v>
      </c>
      <c r="E84" s="589"/>
      <c r="F84" s="591" t="s">
        <v>309</v>
      </c>
      <c r="G84" s="591"/>
      <c r="H84" s="591"/>
      <c r="I84" s="592" t="s">
        <v>307</v>
      </c>
      <c r="J84" s="593">
        <v>0</v>
      </c>
      <c r="K84" s="222" t="str">
        <f>K83</f>
        <v>m²</v>
      </c>
    </row>
    <row r="85" spans="1:11" ht="13.2" hidden="1">
      <c r="A85" s="582"/>
      <c r="B85" s="594"/>
      <c r="C85" s="594"/>
      <c r="D85" s="584" t="s">
        <v>311</v>
      </c>
      <c r="E85" s="594"/>
      <c r="F85" s="585" t="s">
        <v>309</v>
      </c>
      <c r="G85" s="585"/>
      <c r="H85" s="585"/>
      <c r="I85" s="586" t="s">
        <v>307</v>
      </c>
      <c r="J85" s="587">
        <f>J81</f>
        <v>275.58999999999997</v>
      </c>
      <c r="K85" s="221" t="str">
        <f>K84</f>
        <v>m²</v>
      </c>
    </row>
    <row r="86" spans="1:11" ht="13.2" hidden="1">
      <c r="A86" s="600"/>
      <c r="B86" s="601"/>
      <c r="C86" s="601"/>
      <c r="D86" s="602" t="s">
        <v>323</v>
      </c>
      <c r="E86" s="603"/>
      <c r="F86" s="604" t="s">
        <v>309</v>
      </c>
      <c r="G86" s="604"/>
      <c r="H86" s="604"/>
      <c r="I86" s="605" t="s">
        <v>307</v>
      </c>
      <c r="J86" s="606">
        <v>0</v>
      </c>
      <c r="K86" s="607" t="str">
        <f>K85</f>
        <v>m²</v>
      </c>
    </row>
    <row r="87" spans="1:11" ht="13.2" hidden="1">
      <c r="A87" s="600"/>
      <c r="B87" s="601"/>
      <c r="C87" s="601"/>
      <c r="D87" s="608"/>
      <c r="E87" s="601"/>
      <c r="F87" s="609"/>
      <c r="G87" s="609"/>
      <c r="H87" s="609"/>
      <c r="I87" s="610"/>
      <c r="J87" s="611"/>
      <c r="K87" s="612"/>
    </row>
    <row r="88" spans="1:11" hidden="1">
      <c r="A88" s="218" t="s">
        <v>51</v>
      </c>
      <c r="B88" s="754" t="s">
        <v>52</v>
      </c>
      <c r="C88" s="754"/>
      <c r="D88" s="754"/>
      <c r="E88" s="754"/>
      <c r="F88" s="754"/>
      <c r="G88" s="754"/>
      <c r="H88" s="754"/>
      <c r="I88" s="754"/>
      <c r="J88" s="754"/>
      <c r="K88" s="861"/>
    </row>
    <row r="89" spans="1:11" ht="13.2" hidden="1">
      <c r="A89" s="571"/>
      <c r="B89" s="572"/>
      <c r="C89" s="572"/>
      <c r="D89" s="572"/>
      <c r="E89" s="234"/>
      <c r="F89" s="233"/>
      <c r="G89" s="233" t="s">
        <v>328</v>
      </c>
      <c r="H89" s="233"/>
      <c r="I89" s="573"/>
      <c r="J89" s="574"/>
      <c r="K89" s="575"/>
    </row>
    <row r="90" spans="1:11" hidden="1">
      <c r="B90" s="595"/>
      <c r="C90" s="596"/>
      <c r="D90" s="614" t="s">
        <v>325</v>
      </c>
      <c r="E90" s="20"/>
      <c r="F90" s="21"/>
      <c r="G90" s="21">
        <v>132.9</v>
      </c>
      <c r="H90" s="21"/>
      <c r="I90" s="598">
        <v>5</v>
      </c>
      <c r="J90" s="9">
        <f>G90</f>
        <v>132.9</v>
      </c>
      <c r="K90" s="613" t="s">
        <v>329</v>
      </c>
    </row>
    <row r="91" spans="1:11" hidden="1">
      <c r="B91" s="595"/>
      <c r="C91" s="596"/>
      <c r="D91" s="614" t="s">
        <v>326</v>
      </c>
      <c r="E91" s="20"/>
      <c r="F91" s="21"/>
      <c r="G91" s="21">
        <v>92.3</v>
      </c>
      <c r="H91" s="21"/>
      <c r="I91" s="598">
        <v>5</v>
      </c>
      <c r="J91" s="9">
        <f>G91</f>
        <v>92.3</v>
      </c>
      <c r="K91" s="613" t="s">
        <v>329</v>
      </c>
    </row>
    <row r="92" spans="1:11" hidden="1">
      <c r="B92" s="595"/>
      <c r="C92" s="596"/>
      <c r="D92" s="614" t="s">
        <v>327</v>
      </c>
      <c r="E92" s="20"/>
      <c r="F92" s="21"/>
      <c r="G92" s="21">
        <v>51.9</v>
      </c>
      <c r="H92" s="21"/>
      <c r="I92" s="598">
        <v>5</v>
      </c>
      <c r="J92" s="9">
        <f>G92</f>
        <v>51.9</v>
      </c>
      <c r="K92" s="613" t="s">
        <v>329</v>
      </c>
    </row>
    <row r="93" spans="1:11" hidden="1">
      <c r="A93" s="22"/>
      <c r="B93" s="578"/>
      <c r="C93" s="578"/>
      <c r="D93" s="578"/>
      <c r="E93" s="578"/>
      <c r="F93" s="578"/>
      <c r="G93" s="578"/>
      <c r="H93" s="579" t="s">
        <v>306</v>
      </c>
      <c r="I93" s="580" t="s">
        <v>307</v>
      </c>
      <c r="J93" s="581">
        <f>SUM(J90:J92)</f>
        <v>277.09999999999997</v>
      </c>
      <c r="K93" s="220" t="str">
        <f>K91</f>
        <v>kg</v>
      </c>
    </row>
    <row r="94" spans="1:11" hidden="1">
      <c r="A94" s="22"/>
      <c r="B94" s="578"/>
      <c r="C94" s="578"/>
      <c r="D94" s="578"/>
      <c r="E94" s="578"/>
      <c r="F94" s="578"/>
      <c r="G94" s="578"/>
      <c r="H94" s="579"/>
      <c r="I94" s="580"/>
      <c r="J94" s="581"/>
      <c r="K94" s="220"/>
    </row>
    <row r="95" spans="1:11" ht="13.2" hidden="1">
      <c r="A95" s="582"/>
      <c r="B95" s="583"/>
      <c r="C95" s="583"/>
      <c r="D95" s="584" t="s">
        <v>308</v>
      </c>
      <c r="E95" s="583"/>
      <c r="F95" s="585" t="s">
        <v>309</v>
      </c>
      <c r="G95" s="585"/>
      <c r="H95" s="585"/>
      <c r="I95" s="586" t="s">
        <v>307</v>
      </c>
      <c r="J95" s="587">
        <v>277.10000000000002</v>
      </c>
      <c r="K95" s="221" t="str">
        <f>K93</f>
        <v>kg</v>
      </c>
    </row>
    <row r="96" spans="1:11" ht="13.2" hidden="1">
      <c r="A96" s="588"/>
      <c r="B96" s="589"/>
      <c r="C96" s="589"/>
      <c r="D96" s="590" t="s">
        <v>310</v>
      </c>
      <c r="E96" s="589"/>
      <c r="F96" s="591" t="s">
        <v>309</v>
      </c>
      <c r="G96" s="591"/>
      <c r="H96" s="591"/>
      <c r="I96" s="592" t="s">
        <v>307</v>
      </c>
      <c r="J96" s="593">
        <v>0</v>
      </c>
      <c r="K96" s="222" t="str">
        <f>K95</f>
        <v>kg</v>
      </c>
    </row>
    <row r="97" spans="1:11" ht="13.2" hidden="1">
      <c r="A97" s="582"/>
      <c r="B97" s="594"/>
      <c r="C97" s="594"/>
      <c r="D97" s="584" t="s">
        <v>311</v>
      </c>
      <c r="E97" s="594"/>
      <c r="F97" s="585" t="s">
        <v>309</v>
      </c>
      <c r="G97" s="585"/>
      <c r="H97" s="585"/>
      <c r="I97" s="586" t="s">
        <v>307</v>
      </c>
      <c r="J97" s="587">
        <f>J93</f>
        <v>277.09999999999997</v>
      </c>
      <c r="K97" s="221" t="str">
        <f>K96</f>
        <v>kg</v>
      </c>
    </row>
    <row r="98" spans="1:11" ht="13.2" hidden="1">
      <c r="A98" s="600"/>
      <c r="B98" s="601"/>
      <c r="C98" s="601"/>
      <c r="D98" s="602" t="s">
        <v>323</v>
      </c>
      <c r="E98" s="603"/>
      <c r="F98" s="604" t="s">
        <v>309</v>
      </c>
      <c r="G98" s="604"/>
      <c r="H98" s="604"/>
      <c r="I98" s="605" t="s">
        <v>307</v>
      </c>
      <c r="J98" s="606">
        <v>0</v>
      </c>
      <c r="K98" s="607" t="str">
        <f>K97</f>
        <v>kg</v>
      </c>
    </row>
    <row r="99" spans="1:11" ht="13.2" hidden="1">
      <c r="A99" s="600"/>
      <c r="B99" s="601"/>
      <c r="C99" s="601"/>
      <c r="D99" s="608"/>
      <c r="E99" s="601"/>
      <c r="F99" s="609"/>
      <c r="G99" s="609"/>
      <c r="H99" s="609"/>
      <c r="I99" s="610"/>
      <c r="J99" s="611"/>
      <c r="K99" s="612"/>
    </row>
    <row r="100" spans="1:11" hidden="1">
      <c r="A100" s="218" t="s">
        <v>55</v>
      </c>
      <c r="B100" s="754" t="s">
        <v>56</v>
      </c>
      <c r="C100" s="754"/>
      <c r="D100" s="754"/>
      <c r="E100" s="754"/>
      <c r="F100" s="754"/>
      <c r="G100" s="754"/>
      <c r="H100" s="754"/>
      <c r="I100" s="754"/>
      <c r="J100" s="754"/>
      <c r="K100" s="861"/>
    </row>
    <row r="101" spans="1:11" ht="13.2" hidden="1">
      <c r="A101" s="571"/>
      <c r="B101" s="572"/>
      <c r="C101" s="572"/>
      <c r="D101" s="572"/>
      <c r="E101" s="234"/>
      <c r="F101" s="233"/>
      <c r="G101" s="233" t="s">
        <v>328</v>
      </c>
      <c r="H101" s="233"/>
      <c r="I101" s="573"/>
      <c r="J101" s="574"/>
      <c r="K101" s="575"/>
    </row>
    <row r="102" spans="1:11" hidden="1">
      <c r="B102" s="595"/>
      <c r="C102" s="596"/>
      <c r="D102" s="614" t="s">
        <v>325</v>
      </c>
      <c r="E102" s="20"/>
      <c r="F102" s="21"/>
      <c r="G102" s="21">
        <v>222</v>
      </c>
      <c r="H102" s="21"/>
      <c r="I102" s="598">
        <v>5</v>
      </c>
      <c r="J102" s="9">
        <f>G102</f>
        <v>222</v>
      </c>
      <c r="K102" s="613" t="s">
        <v>329</v>
      </c>
    </row>
    <row r="103" spans="1:11" hidden="1">
      <c r="B103" s="595"/>
      <c r="C103" s="596"/>
      <c r="D103" s="614" t="s">
        <v>326</v>
      </c>
      <c r="E103" s="20"/>
      <c r="F103" s="21"/>
      <c r="G103" s="21">
        <v>218.8</v>
      </c>
      <c r="H103" s="21"/>
      <c r="I103" s="598">
        <v>5</v>
      </c>
      <c r="J103" s="9">
        <f>G103</f>
        <v>218.8</v>
      </c>
      <c r="K103" s="613" t="s">
        <v>329</v>
      </c>
    </row>
    <row r="104" spans="1:11" hidden="1">
      <c r="B104" s="595"/>
      <c r="C104" s="596"/>
      <c r="D104" s="614" t="s">
        <v>327</v>
      </c>
      <c r="E104" s="20"/>
      <c r="F104" s="21"/>
      <c r="G104" s="21">
        <v>70</v>
      </c>
      <c r="H104" s="21"/>
      <c r="I104" s="598">
        <v>5</v>
      </c>
      <c r="J104" s="9">
        <f>G104</f>
        <v>70</v>
      </c>
      <c r="K104" s="613" t="s">
        <v>329</v>
      </c>
    </row>
    <row r="105" spans="1:11" hidden="1">
      <c r="A105" s="22"/>
      <c r="B105" s="578"/>
      <c r="C105" s="578"/>
      <c r="D105" s="578"/>
      <c r="E105" s="578"/>
      <c r="F105" s="578"/>
      <c r="G105" s="578"/>
      <c r="H105" s="579" t="s">
        <v>306</v>
      </c>
      <c r="I105" s="580" t="s">
        <v>307</v>
      </c>
      <c r="J105" s="581">
        <f>SUM(J102:J104)</f>
        <v>510.8</v>
      </c>
      <c r="K105" s="220" t="str">
        <f>K103</f>
        <v>kg</v>
      </c>
    </row>
    <row r="106" spans="1:11" hidden="1">
      <c r="A106" s="22"/>
      <c r="B106" s="578"/>
      <c r="C106" s="578"/>
      <c r="D106" s="578"/>
      <c r="E106" s="578"/>
      <c r="F106" s="578"/>
      <c r="G106" s="578"/>
      <c r="H106" s="579"/>
      <c r="I106" s="580"/>
      <c r="J106" s="581"/>
      <c r="K106" s="220"/>
    </row>
    <row r="107" spans="1:11" ht="13.2" hidden="1">
      <c r="A107" s="582"/>
      <c r="B107" s="583"/>
      <c r="C107" s="583"/>
      <c r="D107" s="584" t="s">
        <v>308</v>
      </c>
      <c r="E107" s="583"/>
      <c r="F107" s="585" t="s">
        <v>309</v>
      </c>
      <c r="G107" s="585"/>
      <c r="H107" s="585"/>
      <c r="I107" s="586" t="s">
        <v>307</v>
      </c>
      <c r="J107" s="587">
        <v>510.8</v>
      </c>
      <c r="K107" s="221" t="str">
        <f>K105</f>
        <v>kg</v>
      </c>
    </row>
    <row r="108" spans="1:11" ht="13.2" hidden="1">
      <c r="A108" s="588"/>
      <c r="B108" s="589"/>
      <c r="C108" s="589"/>
      <c r="D108" s="590" t="s">
        <v>310</v>
      </c>
      <c r="E108" s="589"/>
      <c r="F108" s="591" t="s">
        <v>309</v>
      </c>
      <c r="G108" s="591"/>
      <c r="H108" s="591"/>
      <c r="I108" s="592" t="s">
        <v>307</v>
      </c>
      <c r="J108" s="593">
        <v>0</v>
      </c>
      <c r="K108" s="222" t="str">
        <f>K107</f>
        <v>kg</v>
      </c>
    </row>
    <row r="109" spans="1:11" ht="13.2" hidden="1">
      <c r="A109" s="582"/>
      <c r="B109" s="594"/>
      <c r="C109" s="594"/>
      <c r="D109" s="584" t="s">
        <v>311</v>
      </c>
      <c r="E109" s="594"/>
      <c r="F109" s="585" t="s">
        <v>309</v>
      </c>
      <c r="G109" s="585"/>
      <c r="H109" s="585"/>
      <c r="I109" s="586" t="s">
        <v>307</v>
      </c>
      <c r="J109" s="587">
        <f>J105</f>
        <v>510.8</v>
      </c>
      <c r="K109" s="221" t="str">
        <f>K108</f>
        <v>kg</v>
      </c>
    </row>
    <row r="110" spans="1:11" ht="13.2" hidden="1">
      <c r="A110" s="600"/>
      <c r="B110" s="601"/>
      <c r="C110" s="601"/>
      <c r="D110" s="602" t="s">
        <v>323</v>
      </c>
      <c r="E110" s="603"/>
      <c r="F110" s="604" t="s">
        <v>309</v>
      </c>
      <c r="G110" s="604"/>
      <c r="H110" s="604"/>
      <c r="I110" s="605" t="s">
        <v>307</v>
      </c>
      <c r="J110" s="606">
        <v>0</v>
      </c>
      <c r="K110" s="607" t="str">
        <f>K109</f>
        <v>kg</v>
      </c>
    </row>
    <row r="111" spans="1:11" ht="13.2" hidden="1">
      <c r="A111" s="600"/>
      <c r="B111" s="601"/>
      <c r="C111" s="601"/>
      <c r="D111" s="608"/>
      <c r="E111" s="601"/>
      <c r="F111" s="609"/>
      <c r="G111" s="609"/>
      <c r="H111" s="609"/>
      <c r="I111" s="610"/>
      <c r="J111" s="611"/>
      <c r="K111" s="612"/>
    </row>
    <row r="112" spans="1:11" hidden="1">
      <c r="A112" s="218" t="s">
        <v>58</v>
      </c>
      <c r="B112" s="754" t="s">
        <v>59</v>
      </c>
      <c r="C112" s="754"/>
      <c r="D112" s="754"/>
      <c r="E112" s="754"/>
      <c r="F112" s="754"/>
      <c r="G112" s="754"/>
      <c r="H112" s="754"/>
      <c r="I112" s="754"/>
      <c r="J112" s="754"/>
      <c r="K112" s="861"/>
    </row>
    <row r="113" spans="1:11" ht="13.2" hidden="1">
      <c r="A113" s="571"/>
      <c r="B113" s="572"/>
      <c r="C113" s="572"/>
      <c r="D113" s="572"/>
      <c r="E113" s="234"/>
      <c r="F113" s="233"/>
      <c r="G113" s="233" t="s">
        <v>328</v>
      </c>
      <c r="H113" s="233"/>
      <c r="I113" s="573"/>
      <c r="J113" s="574"/>
      <c r="K113" s="575"/>
    </row>
    <row r="114" spans="1:11" hidden="1">
      <c r="B114" s="595"/>
      <c r="C114" s="596"/>
      <c r="D114" s="614" t="s">
        <v>325</v>
      </c>
      <c r="E114" s="20"/>
      <c r="F114" s="21"/>
      <c r="G114" s="21">
        <v>307</v>
      </c>
      <c r="H114" s="21"/>
      <c r="I114" s="598">
        <v>5</v>
      </c>
      <c r="J114" s="9">
        <f>G114</f>
        <v>307</v>
      </c>
      <c r="K114" s="613" t="s">
        <v>329</v>
      </c>
    </row>
    <row r="115" spans="1:11" hidden="1">
      <c r="B115" s="595"/>
      <c r="C115" s="596"/>
      <c r="D115" s="614" t="s">
        <v>327</v>
      </c>
      <c r="E115" s="20"/>
      <c r="F115" s="21"/>
      <c r="G115" s="21">
        <v>151.6</v>
      </c>
      <c r="H115" s="21"/>
      <c r="I115" s="598">
        <v>5</v>
      </c>
      <c r="J115" s="9">
        <f>G115</f>
        <v>151.6</v>
      </c>
      <c r="K115" s="613" t="s">
        <v>329</v>
      </c>
    </row>
    <row r="116" spans="1:11" hidden="1">
      <c r="A116" s="22"/>
      <c r="B116" s="578"/>
      <c r="C116" s="578"/>
      <c r="D116" s="578"/>
      <c r="E116" s="578"/>
      <c r="F116" s="578"/>
      <c r="G116" s="578"/>
      <c r="H116" s="579" t="s">
        <v>306</v>
      </c>
      <c r="I116" s="580" t="s">
        <v>307</v>
      </c>
      <c r="J116" s="581">
        <f>SUM(J114:J115)</f>
        <v>458.6</v>
      </c>
      <c r="K116" s="220" t="s">
        <v>329</v>
      </c>
    </row>
    <row r="117" spans="1:11" hidden="1">
      <c r="A117" s="22"/>
      <c r="B117" s="578"/>
      <c r="C117" s="578"/>
      <c r="D117" s="578"/>
      <c r="E117" s="578"/>
      <c r="F117" s="578"/>
      <c r="G117" s="578"/>
      <c r="H117" s="579"/>
      <c r="I117" s="580"/>
      <c r="J117" s="581"/>
      <c r="K117" s="220"/>
    </row>
    <row r="118" spans="1:11" ht="13.2" hidden="1">
      <c r="A118" s="582"/>
      <c r="B118" s="583"/>
      <c r="C118" s="583"/>
      <c r="D118" s="584" t="s">
        <v>308</v>
      </c>
      <c r="E118" s="583"/>
      <c r="F118" s="585" t="s">
        <v>309</v>
      </c>
      <c r="G118" s="585"/>
      <c r="H118" s="585"/>
      <c r="I118" s="586" t="s">
        <v>307</v>
      </c>
      <c r="J118" s="587">
        <v>459.6</v>
      </c>
      <c r="K118" s="221" t="s">
        <v>329</v>
      </c>
    </row>
    <row r="119" spans="1:11" ht="13.2" hidden="1">
      <c r="A119" s="588"/>
      <c r="B119" s="589"/>
      <c r="C119" s="589"/>
      <c r="D119" s="590" t="s">
        <v>310</v>
      </c>
      <c r="E119" s="589"/>
      <c r="F119" s="591" t="s">
        <v>309</v>
      </c>
      <c r="G119" s="591"/>
      <c r="H119" s="591"/>
      <c r="I119" s="592" t="s">
        <v>307</v>
      </c>
      <c r="J119" s="593">
        <v>0</v>
      </c>
      <c r="K119" s="222" t="str">
        <f>K118</f>
        <v>kg</v>
      </c>
    </row>
    <row r="120" spans="1:11" ht="13.2" hidden="1">
      <c r="A120" s="582"/>
      <c r="B120" s="594"/>
      <c r="C120" s="594"/>
      <c r="D120" s="584" t="s">
        <v>311</v>
      </c>
      <c r="E120" s="594"/>
      <c r="F120" s="585" t="s">
        <v>309</v>
      </c>
      <c r="G120" s="585"/>
      <c r="H120" s="585"/>
      <c r="I120" s="586" t="s">
        <v>307</v>
      </c>
      <c r="J120" s="587">
        <f>J116</f>
        <v>458.6</v>
      </c>
      <c r="K120" s="221" t="str">
        <f>K119</f>
        <v>kg</v>
      </c>
    </row>
    <row r="121" spans="1:11" ht="13.2" hidden="1">
      <c r="A121" s="600"/>
      <c r="B121" s="601"/>
      <c r="C121" s="601"/>
      <c r="D121" s="602" t="s">
        <v>323</v>
      </c>
      <c r="E121" s="603"/>
      <c r="F121" s="604" t="s">
        <v>309</v>
      </c>
      <c r="G121" s="604"/>
      <c r="H121" s="604"/>
      <c r="I121" s="605" t="s">
        <v>307</v>
      </c>
      <c r="J121" s="606">
        <v>0</v>
      </c>
      <c r="K121" s="607" t="str">
        <f>K120</f>
        <v>kg</v>
      </c>
    </row>
    <row r="122" spans="1:11" ht="13.2" hidden="1">
      <c r="A122" s="600"/>
      <c r="B122" s="601"/>
      <c r="C122" s="601"/>
      <c r="D122" s="608"/>
      <c r="E122" s="601"/>
      <c r="F122" s="609"/>
      <c r="G122" s="609"/>
      <c r="H122" s="609"/>
      <c r="I122" s="610"/>
      <c r="J122" s="611"/>
      <c r="K122" s="612"/>
    </row>
    <row r="123" spans="1:11" hidden="1">
      <c r="A123" s="218" t="s">
        <v>61</v>
      </c>
      <c r="B123" s="754" t="s">
        <v>62</v>
      </c>
      <c r="C123" s="754"/>
      <c r="D123" s="754"/>
      <c r="E123" s="754"/>
      <c r="F123" s="754"/>
      <c r="G123" s="754"/>
      <c r="H123" s="754"/>
      <c r="I123" s="754"/>
      <c r="J123" s="754"/>
      <c r="K123" s="861"/>
    </row>
    <row r="124" spans="1:11" ht="13.2" hidden="1">
      <c r="A124" s="571"/>
      <c r="B124" s="572"/>
      <c r="C124" s="572"/>
      <c r="D124" s="572"/>
      <c r="E124" s="234"/>
      <c r="F124" s="233"/>
      <c r="G124" s="233" t="s">
        <v>328</v>
      </c>
      <c r="H124" s="233"/>
      <c r="I124" s="573"/>
      <c r="J124" s="574"/>
      <c r="K124" s="575"/>
    </row>
    <row r="125" spans="1:11" hidden="1">
      <c r="B125" s="595"/>
      <c r="C125" s="596"/>
      <c r="D125" s="614" t="s">
        <v>325</v>
      </c>
      <c r="E125" s="20"/>
      <c r="F125" s="21"/>
      <c r="G125" s="21">
        <v>132.19999999999999</v>
      </c>
      <c r="H125" s="21"/>
      <c r="I125" s="598">
        <v>5</v>
      </c>
      <c r="J125" s="9">
        <f>G125</f>
        <v>132.19999999999999</v>
      </c>
      <c r="K125" s="613" t="s">
        <v>329</v>
      </c>
    </row>
    <row r="126" spans="1:11" hidden="1">
      <c r="A126" s="22"/>
      <c r="B126" s="578"/>
      <c r="C126" s="578"/>
      <c r="D126" s="578"/>
      <c r="E126" s="578"/>
      <c r="F126" s="578"/>
      <c r="G126" s="578"/>
      <c r="H126" s="579" t="s">
        <v>306</v>
      </c>
      <c r="I126" s="580" t="s">
        <v>307</v>
      </c>
      <c r="J126" s="581">
        <f>SUM(J125:J125)</f>
        <v>132.19999999999999</v>
      </c>
      <c r="K126" s="220" t="s">
        <v>329</v>
      </c>
    </row>
    <row r="127" spans="1:11" hidden="1">
      <c r="A127" s="22"/>
      <c r="B127" s="578"/>
      <c r="C127" s="578"/>
      <c r="D127" s="578"/>
      <c r="E127" s="578"/>
      <c r="F127" s="578"/>
      <c r="G127" s="578"/>
      <c r="H127" s="579"/>
      <c r="I127" s="580"/>
      <c r="J127" s="581"/>
      <c r="K127" s="220"/>
    </row>
    <row r="128" spans="1:11" ht="13.2" hidden="1">
      <c r="A128" s="582"/>
      <c r="B128" s="583"/>
      <c r="C128" s="583"/>
      <c r="D128" s="584" t="s">
        <v>308</v>
      </c>
      <c r="E128" s="583"/>
      <c r="F128" s="585" t="s">
        <v>309</v>
      </c>
      <c r="G128" s="585"/>
      <c r="H128" s="585"/>
      <c r="I128" s="586" t="s">
        <v>307</v>
      </c>
      <c r="J128" s="587">
        <v>132.19999999999999</v>
      </c>
      <c r="K128" s="221" t="s">
        <v>329</v>
      </c>
    </row>
    <row r="129" spans="1:11" ht="13.2" hidden="1">
      <c r="A129" s="588"/>
      <c r="B129" s="589"/>
      <c r="C129" s="589"/>
      <c r="D129" s="590" t="s">
        <v>310</v>
      </c>
      <c r="E129" s="589"/>
      <c r="F129" s="591" t="s">
        <v>309</v>
      </c>
      <c r="G129" s="591"/>
      <c r="H129" s="591"/>
      <c r="I129" s="592" t="s">
        <v>307</v>
      </c>
      <c r="J129" s="593">
        <v>0</v>
      </c>
      <c r="K129" s="222" t="str">
        <f>K128</f>
        <v>kg</v>
      </c>
    </row>
    <row r="130" spans="1:11" ht="13.2" hidden="1">
      <c r="A130" s="582"/>
      <c r="B130" s="594"/>
      <c r="C130" s="594"/>
      <c r="D130" s="584" t="s">
        <v>311</v>
      </c>
      <c r="E130" s="594"/>
      <c r="F130" s="585" t="s">
        <v>309</v>
      </c>
      <c r="G130" s="585"/>
      <c r="H130" s="585"/>
      <c r="I130" s="586" t="s">
        <v>307</v>
      </c>
      <c r="J130" s="587">
        <f>J126</f>
        <v>132.19999999999999</v>
      </c>
      <c r="K130" s="221" t="str">
        <f>K129</f>
        <v>kg</v>
      </c>
    </row>
    <row r="131" spans="1:11" ht="13.2" hidden="1">
      <c r="A131" s="600"/>
      <c r="B131" s="601"/>
      <c r="C131" s="601"/>
      <c r="D131" s="602" t="s">
        <v>323</v>
      </c>
      <c r="E131" s="603"/>
      <c r="F131" s="604" t="s">
        <v>309</v>
      </c>
      <c r="G131" s="604"/>
      <c r="H131" s="604"/>
      <c r="I131" s="605" t="s">
        <v>307</v>
      </c>
      <c r="J131" s="606">
        <v>0</v>
      </c>
      <c r="K131" s="607" t="str">
        <f>K130</f>
        <v>kg</v>
      </c>
    </row>
    <row r="132" spans="1:11" ht="13.2" hidden="1">
      <c r="A132" s="600"/>
      <c r="B132" s="601"/>
      <c r="C132" s="601"/>
      <c r="D132" s="608"/>
      <c r="E132" s="601"/>
      <c r="F132" s="609"/>
      <c r="G132" s="609"/>
      <c r="H132" s="609"/>
      <c r="I132" s="610"/>
      <c r="J132" s="611"/>
      <c r="K132" s="612"/>
    </row>
    <row r="133" spans="1:11" hidden="1">
      <c r="A133" s="218" t="s">
        <v>64</v>
      </c>
      <c r="B133" s="754" t="s">
        <v>65</v>
      </c>
      <c r="C133" s="754"/>
      <c r="D133" s="754"/>
      <c r="E133" s="754"/>
      <c r="F133" s="754"/>
      <c r="G133" s="754"/>
      <c r="H133" s="754"/>
      <c r="I133" s="754"/>
      <c r="J133" s="754"/>
      <c r="K133" s="861"/>
    </row>
    <row r="134" spans="1:11" ht="13.2" hidden="1">
      <c r="A134" s="571"/>
      <c r="B134" s="572"/>
      <c r="C134" s="572"/>
      <c r="D134" s="572"/>
      <c r="E134" s="234"/>
      <c r="F134" s="233"/>
      <c r="G134" s="233" t="s">
        <v>330</v>
      </c>
      <c r="H134" s="233"/>
      <c r="I134" s="573"/>
      <c r="J134" s="574"/>
      <c r="K134" s="575"/>
    </row>
    <row r="135" spans="1:11" hidden="1">
      <c r="B135" s="595"/>
      <c r="C135" s="596"/>
      <c r="D135" s="614" t="s">
        <v>325</v>
      </c>
      <c r="E135" s="20"/>
      <c r="F135" s="21"/>
      <c r="G135" s="21">
        <v>12.97</v>
      </c>
      <c r="H135" s="21"/>
      <c r="I135" s="598">
        <v>5</v>
      </c>
      <c r="J135" s="9">
        <f>G135</f>
        <v>12.97</v>
      </c>
      <c r="K135" s="613" t="s">
        <v>39</v>
      </c>
    </row>
    <row r="136" spans="1:11" hidden="1">
      <c r="B136" s="595"/>
      <c r="C136" s="596"/>
      <c r="D136" s="614" t="s">
        <v>326</v>
      </c>
      <c r="E136" s="20"/>
      <c r="F136" s="21"/>
      <c r="G136" s="21">
        <v>5.49</v>
      </c>
      <c r="H136" s="21"/>
      <c r="I136" s="598">
        <v>5</v>
      </c>
      <c r="J136" s="9">
        <f>G136</f>
        <v>5.49</v>
      </c>
      <c r="K136" s="613" t="s">
        <v>39</v>
      </c>
    </row>
    <row r="137" spans="1:11" hidden="1">
      <c r="B137" s="595"/>
      <c r="C137" s="596"/>
      <c r="D137" s="614" t="s">
        <v>327</v>
      </c>
      <c r="E137" s="20"/>
      <c r="F137" s="21"/>
      <c r="G137" s="21">
        <v>3.17</v>
      </c>
      <c r="H137" s="21"/>
      <c r="I137" s="598">
        <v>5</v>
      </c>
      <c r="J137" s="9">
        <f>G137</f>
        <v>3.17</v>
      </c>
      <c r="K137" s="613" t="s">
        <v>39</v>
      </c>
    </row>
    <row r="138" spans="1:11" hidden="1">
      <c r="A138" s="22"/>
      <c r="B138" s="578"/>
      <c r="C138" s="578"/>
      <c r="D138" s="578"/>
      <c r="E138" s="578"/>
      <c r="F138" s="578"/>
      <c r="G138" s="578"/>
      <c r="H138" s="579" t="s">
        <v>306</v>
      </c>
      <c r="I138" s="580" t="s">
        <v>307</v>
      </c>
      <c r="J138" s="581">
        <f>SUM(J135:J137)</f>
        <v>21.630000000000003</v>
      </c>
      <c r="K138" s="220" t="s">
        <v>39</v>
      </c>
    </row>
    <row r="139" spans="1:11" hidden="1">
      <c r="A139" s="22"/>
      <c r="B139" s="578"/>
      <c r="C139" s="578"/>
      <c r="D139" s="578"/>
      <c r="E139" s="578"/>
      <c r="F139" s="578"/>
      <c r="G139" s="578"/>
      <c r="H139" s="579"/>
      <c r="I139" s="580"/>
      <c r="J139" s="581"/>
      <c r="K139" s="220"/>
    </row>
    <row r="140" spans="1:11" ht="13.2" hidden="1">
      <c r="A140" s="582"/>
      <c r="B140" s="583"/>
      <c r="C140" s="583"/>
      <c r="D140" s="584" t="s">
        <v>308</v>
      </c>
      <c r="E140" s="583"/>
      <c r="F140" s="585" t="s">
        <v>309</v>
      </c>
      <c r="G140" s="585"/>
      <c r="H140" s="585"/>
      <c r="I140" s="586" t="s">
        <v>307</v>
      </c>
      <c r="J140" s="587">
        <v>21.63</v>
      </c>
      <c r="K140" s="221" t="s">
        <v>39</v>
      </c>
    </row>
    <row r="141" spans="1:11" ht="13.2" hidden="1">
      <c r="A141" s="588"/>
      <c r="B141" s="589"/>
      <c r="C141" s="589"/>
      <c r="D141" s="590" t="s">
        <v>310</v>
      </c>
      <c r="E141" s="589"/>
      <c r="F141" s="591" t="s">
        <v>309</v>
      </c>
      <c r="G141" s="591"/>
      <c r="H141" s="591"/>
      <c r="I141" s="592" t="s">
        <v>307</v>
      </c>
      <c r="J141" s="593">
        <v>0</v>
      </c>
      <c r="K141" s="222" t="str">
        <f>K140</f>
        <v>m³</v>
      </c>
    </row>
    <row r="142" spans="1:11" ht="13.2" hidden="1">
      <c r="A142" s="582"/>
      <c r="B142" s="594"/>
      <c r="C142" s="594"/>
      <c r="D142" s="584" t="s">
        <v>311</v>
      </c>
      <c r="E142" s="594"/>
      <c r="F142" s="585" t="s">
        <v>309</v>
      </c>
      <c r="G142" s="585"/>
      <c r="H142" s="585"/>
      <c r="I142" s="586" t="s">
        <v>307</v>
      </c>
      <c r="J142" s="587">
        <f>J138</f>
        <v>21.630000000000003</v>
      </c>
      <c r="K142" s="221" t="str">
        <f>K141</f>
        <v>m³</v>
      </c>
    </row>
    <row r="143" spans="1:11" ht="13.2" hidden="1">
      <c r="A143" s="600"/>
      <c r="B143" s="601"/>
      <c r="C143" s="601"/>
      <c r="D143" s="602" t="s">
        <v>323</v>
      </c>
      <c r="E143" s="603"/>
      <c r="F143" s="604" t="s">
        <v>309</v>
      </c>
      <c r="G143" s="604"/>
      <c r="H143" s="604"/>
      <c r="I143" s="605" t="s">
        <v>307</v>
      </c>
      <c r="J143" s="606">
        <v>0</v>
      </c>
      <c r="K143" s="607" t="str">
        <f>K142</f>
        <v>m³</v>
      </c>
    </row>
    <row r="144" spans="1:11" ht="13.2" hidden="1">
      <c r="A144" s="600"/>
      <c r="B144" s="601"/>
      <c r="C144" s="601"/>
      <c r="D144" s="608"/>
      <c r="E144" s="601"/>
      <c r="F144" s="609"/>
      <c r="G144" s="609"/>
      <c r="H144" s="609"/>
      <c r="I144" s="610"/>
      <c r="J144" s="611"/>
      <c r="K144" s="612"/>
    </row>
    <row r="145" spans="1:11" hidden="1">
      <c r="A145" s="218" t="s">
        <v>67</v>
      </c>
      <c r="B145" s="754" t="s">
        <v>68</v>
      </c>
      <c r="C145" s="754"/>
      <c r="D145" s="754"/>
      <c r="E145" s="754"/>
      <c r="F145" s="754"/>
      <c r="G145" s="754"/>
      <c r="H145" s="754"/>
      <c r="I145" s="754"/>
      <c r="J145" s="754"/>
      <c r="K145" s="861"/>
    </row>
    <row r="146" spans="1:11" ht="13.2" hidden="1">
      <c r="A146" s="571"/>
      <c r="B146" s="572"/>
      <c r="C146" s="572"/>
      <c r="D146" s="572"/>
      <c r="E146" s="234"/>
      <c r="F146" s="233"/>
      <c r="G146" s="233" t="s">
        <v>331</v>
      </c>
      <c r="H146" s="233"/>
      <c r="I146" s="573"/>
      <c r="J146" s="574"/>
      <c r="K146" s="575"/>
    </row>
    <row r="147" spans="1:11" hidden="1">
      <c r="B147" s="595"/>
      <c r="C147" s="596"/>
      <c r="D147" s="614" t="s">
        <v>332</v>
      </c>
      <c r="E147" s="20"/>
      <c r="F147" s="21"/>
      <c r="G147" s="21">
        <v>132.91</v>
      </c>
      <c r="H147" s="21"/>
      <c r="I147" s="598">
        <v>5</v>
      </c>
      <c r="J147" s="9">
        <f>G147</f>
        <v>132.91</v>
      </c>
      <c r="K147" s="613" t="s">
        <v>43</v>
      </c>
    </row>
    <row r="148" spans="1:11" hidden="1">
      <c r="A148" s="22"/>
      <c r="B148" s="578"/>
      <c r="C148" s="578"/>
      <c r="D148" s="578"/>
      <c r="E148" s="578"/>
      <c r="F148" s="578"/>
      <c r="G148" s="578"/>
      <c r="H148" s="579" t="s">
        <v>306</v>
      </c>
      <c r="I148" s="580" t="s">
        <v>307</v>
      </c>
      <c r="J148" s="581">
        <f>SUM(J147:J147)</f>
        <v>132.91</v>
      </c>
      <c r="K148" s="220" t="s">
        <v>43</v>
      </c>
    </row>
    <row r="149" spans="1:11" hidden="1">
      <c r="A149" s="22"/>
      <c r="B149" s="578"/>
      <c r="C149" s="578"/>
      <c r="D149" s="578"/>
      <c r="E149" s="578"/>
      <c r="F149" s="578"/>
      <c r="G149" s="578"/>
      <c r="H149" s="579"/>
      <c r="I149" s="580"/>
      <c r="J149" s="581"/>
      <c r="K149" s="220"/>
    </row>
    <row r="150" spans="1:11" ht="13.2" hidden="1">
      <c r="A150" s="582"/>
      <c r="B150" s="583"/>
      <c r="C150" s="583"/>
      <c r="D150" s="584" t="s">
        <v>308</v>
      </c>
      <c r="E150" s="583"/>
      <c r="F150" s="585" t="s">
        <v>309</v>
      </c>
      <c r="G150" s="585"/>
      <c r="H150" s="585"/>
      <c r="I150" s="586" t="s">
        <v>307</v>
      </c>
      <c r="J150" s="587">
        <v>132.91</v>
      </c>
      <c r="K150" s="221" t="s">
        <v>43</v>
      </c>
    </row>
    <row r="151" spans="1:11" ht="13.2" hidden="1">
      <c r="A151" s="588"/>
      <c r="B151" s="589"/>
      <c r="C151" s="589"/>
      <c r="D151" s="590" t="s">
        <v>310</v>
      </c>
      <c r="E151" s="589"/>
      <c r="F151" s="591" t="s">
        <v>309</v>
      </c>
      <c r="G151" s="591"/>
      <c r="H151" s="591"/>
      <c r="I151" s="592" t="s">
        <v>307</v>
      </c>
      <c r="J151" s="593">
        <v>0</v>
      </c>
      <c r="K151" s="222" t="str">
        <f>K150</f>
        <v>m²</v>
      </c>
    </row>
    <row r="152" spans="1:11" ht="13.2" hidden="1">
      <c r="A152" s="582"/>
      <c r="B152" s="594"/>
      <c r="C152" s="594"/>
      <c r="D152" s="584" t="s">
        <v>311</v>
      </c>
      <c r="E152" s="594"/>
      <c r="F152" s="585" t="s">
        <v>309</v>
      </c>
      <c r="G152" s="585"/>
      <c r="H152" s="585"/>
      <c r="I152" s="586" t="s">
        <v>307</v>
      </c>
      <c r="J152" s="587">
        <f>J148</f>
        <v>132.91</v>
      </c>
      <c r="K152" s="221" t="str">
        <f>K151</f>
        <v>m²</v>
      </c>
    </row>
    <row r="153" spans="1:11" ht="13.2" hidden="1">
      <c r="A153" s="600"/>
      <c r="B153" s="601"/>
      <c r="C153" s="601"/>
      <c r="D153" s="602" t="s">
        <v>323</v>
      </c>
      <c r="E153" s="603"/>
      <c r="F153" s="604" t="s">
        <v>309</v>
      </c>
      <c r="G153" s="604"/>
      <c r="H153" s="604"/>
      <c r="I153" s="605" t="s">
        <v>307</v>
      </c>
      <c r="J153" s="606">
        <v>0</v>
      </c>
      <c r="K153" s="607" t="str">
        <f>K152</f>
        <v>m²</v>
      </c>
    </row>
    <row r="154" spans="1:11" ht="13.2" hidden="1">
      <c r="A154" s="600"/>
      <c r="B154" s="601"/>
      <c r="C154" s="601"/>
      <c r="D154" s="608"/>
      <c r="E154" s="601"/>
      <c r="F154" s="609"/>
      <c r="G154" s="609"/>
      <c r="H154" s="609"/>
      <c r="I154" s="610"/>
      <c r="J154" s="611"/>
      <c r="K154" s="612"/>
    </row>
    <row r="155" spans="1:11" hidden="1">
      <c r="A155" s="287" t="s">
        <v>354</v>
      </c>
      <c r="B155" s="862" t="s">
        <v>355</v>
      </c>
      <c r="C155" s="862"/>
      <c r="D155" s="862"/>
      <c r="E155" s="862"/>
      <c r="F155" s="862"/>
      <c r="G155" s="862"/>
      <c r="H155" s="862"/>
      <c r="I155" s="862"/>
      <c r="J155" s="862"/>
      <c r="K155" s="863"/>
    </row>
    <row r="156" spans="1:11" ht="13.2" hidden="1">
      <c r="A156" s="571"/>
      <c r="B156" s="572"/>
      <c r="C156" s="572"/>
      <c r="D156" s="572"/>
      <c r="E156" s="233" t="s">
        <v>314</v>
      </c>
      <c r="F156" s="233" t="s">
        <v>315</v>
      </c>
      <c r="G156" s="233" t="s">
        <v>316</v>
      </c>
      <c r="H156" s="233" t="s">
        <v>305</v>
      </c>
      <c r="I156" s="573"/>
      <c r="J156" s="574"/>
      <c r="K156" s="575"/>
    </row>
    <row r="157" spans="1:11" hidden="1">
      <c r="A157" s="253"/>
      <c r="B157" s="254"/>
      <c r="C157" s="255"/>
      <c r="D157" s="615" t="s">
        <v>372</v>
      </c>
      <c r="E157" s="257">
        <v>14.86</v>
      </c>
      <c r="F157" s="257">
        <v>1</v>
      </c>
      <c r="G157" s="257">
        <v>0.3</v>
      </c>
      <c r="H157" s="257">
        <v>2</v>
      </c>
      <c r="I157" s="258">
        <v>5</v>
      </c>
      <c r="J157" s="259">
        <f>H157*G157*F157*E157</f>
        <v>8.9159999999999986</v>
      </c>
      <c r="K157" s="260" t="s">
        <v>43</v>
      </c>
    </row>
    <row r="158" spans="1:11" hidden="1">
      <c r="A158" s="253"/>
      <c r="B158" s="254"/>
      <c r="C158" s="255"/>
      <c r="D158" s="615" t="s">
        <v>372</v>
      </c>
      <c r="E158" s="257">
        <v>33.5</v>
      </c>
      <c r="F158" s="257">
        <v>1</v>
      </c>
      <c r="G158" s="257">
        <v>0.3</v>
      </c>
      <c r="H158" s="257">
        <v>2</v>
      </c>
      <c r="I158" s="258">
        <v>5</v>
      </c>
      <c r="J158" s="259">
        <f t="shared" ref="J158:J159" si="3">H158*G158*F158*E158</f>
        <v>20.099999999999998</v>
      </c>
      <c r="K158" s="260" t="s">
        <v>43</v>
      </c>
    </row>
    <row r="159" spans="1:11" hidden="1">
      <c r="A159" s="253"/>
      <c r="B159" s="254"/>
      <c r="C159" s="255"/>
      <c r="D159" s="615" t="s">
        <v>373</v>
      </c>
      <c r="E159" s="257">
        <v>31.5</v>
      </c>
      <c r="F159" s="257">
        <v>12.86</v>
      </c>
      <c r="G159" s="257">
        <v>0.6</v>
      </c>
      <c r="H159" s="257">
        <v>1</v>
      </c>
      <c r="I159" s="258">
        <v>5</v>
      </c>
      <c r="J159" s="259">
        <f t="shared" si="3"/>
        <v>243.05399999999997</v>
      </c>
      <c r="K159" s="260" t="s">
        <v>43</v>
      </c>
    </row>
    <row r="160" spans="1:11" hidden="1">
      <c r="A160" s="22"/>
      <c r="B160" s="578"/>
      <c r="C160" s="578"/>
      <c r="D160" s="578"/>
      <c r="E160" s="578"/>
      <c r="F160" s="578"/>
      <c r="G160" s="578"/>
      <c r="H160" s="579" t="s">
        <v>306</v>
      </c>
      <c r="I160" s="580" t="s">
        <v>307</v>
      </c>
      <c r="J160" s="581">
        <f>SUM(J157:J159)</f>
        <v>272.07</v>
      </c>
      <c r="K160" s="220" t="s">
        <v>43</v>
      </c>
    </row>
    <row r="161" spans="1:11" hidden="1">
      <c r="A161" s="22"/>
      <c r="B161" s="578"/>
      <c r="C161" s="578"/>
      <c r="D161" s="578"/>
      <c r="E161" s="578"/>
      <c r="F161" s="578"/>
      <c r="G161" s="578"/>
      <c r="H161" s="579"/>
      <c r="I161" s="580"/>
      <c r="J161" s="581"/>
      <c r="K161" s="220"/>
    </row>
    <row r="162" spans="1:11" ht="13.2" hidden="1">
      <c r="A162" s="582"/>
      <c r="B162" s="583"/>
      <c r="C162" s="583"/>
      <c r="D162" s="584" t="s">
        <v>308</v>
      </c>
      <c r="E162" s="583"/>
      <c r="F162" s="585" t="s">
        <v>309</v>
      </c>
      <c r="G162" s="585"/>
      <c r="H162" s="585"/>
      <c r="I162" s="586" t="s">
        <v>307</v>
      </c>
      <c r="J162" s="587">
        <v>0</v>
      </c>
      <c r="K162" s="221" t="s">
        <v>43</v>
      </c>
    </row>
    <row r="163" spans="1:11" ht="13.2" hidden="1">
      <c r="A163" s="588"/>
      <c r="B163" s="589"/>
      <c r="C163" s="589"/>
      <c r="D163" s="590" t="s">
        <v>310</v>
      </c>
      <c r="E163" s="589"/>
      <c r="F163" s="591" t="s">
        <v>309</v>
      </c>
      <c r="G163" s="591"/>
      <c r="H163" s="591"/>
      <c r="I163" s="592" t="s">
        <v>307</v>
      </c>
      <c r="J163" s="593">
        <f>J160</f>
        <v>272.07</v>
      </c>
      <c r="K163" s="222" t="str">
        <f>K162</f>
        <v>m²</v>
      </c>
    </row>
    <row r="164" spans="1:11" ht="13.2" hidden="1">
      <c r="A164" s="582"/>
      <c r="B164" s="594"/>
      <c r="C164" s="594"/>
      <c r="D164" s="584" t="s">
        <v>311</v>
      </c>
      <c r="E164" s="594"/>
      <c r="F164" s="585" t="s">
        <v>309</v>
      </c>
      <c r="G164" s="585"/>
      <c r="H164" s="585"/>
      <c r="I164" s="586" t="s">
        <v>307</v>
      </c>
      <c r="J164" s="587">
        <f>J160</f>
        <v>272.07</v>
      </c>
      <c r="K164" s="221" t="str">
        <f>K163</f>
        <v>m²</v>
      </c>
    </row>
    <row r="165" spans="1:11" ht="13.2" hidden="1">
      <c r="A165" s="600"/>
      <c r="B165" s="601"/>
      <c r="C165" s="601"/>
      <c r="D165" s="602" t="s">
        <v>323</v>
      </c>
      <c r="E165" s="603"/>
      <c r="F165" s="604" t="s">
        <v>309</v>
      </c>
      <c r="G165" s="604"/>
      <c r="H165" s="604"/>
      <c r="I165" s="605" t="s">
        <v>307</v>
      </c>
      <c r="J165" s="606">
        <v>0</v>
      </c>
      <c r="K165" s="607" t="str">
        <f>K164</f>
        <v>m²</v>
      </c>
    </row>
    <row r="166" spans="1:11" ht="13.2" hidden="1">
      <c r="A166" s="600"/>
      <c r="B166" s="601"/>
      <c r="C166" s="601"/>
      <c r="D166" s="608"/>
      <c r="E166" s="601"/>
      <c r="F166" s="609"/>
      <c r="G166" s="609"/>
      <c r="H166" s="609"/>
      <c r="I166" s="610"/>
      <c r="J166" s="611"/>
      <c r="K166" s="612"/>
    </row>
    <row r="167" spans="1:11" hidden="1">
      <c r="A167" s="287" t="s">
        <v>356</v>
      </c>
      <c r="B167" s="862" t="s">
        <v>357</v>
      </c>
      <c r="C167" s="862"/>
      <c r="D167" s="862"/>
      <c r="E167" s="862"/>
      <c r="F167" s="862"/>
      <c r="G167" s="862"/>
      <c r="H167" s="862"/>
      <c r="I167" s="862"/>
      <c r="J167" s="862"/>
      <c r="K167" s="863"/>
    </row>
    <row r="168" spans="1:11" ht="13.2" hidden="1">
      <c r="A168" s="571"/>
      <c r="B168" s="572"/>
      <c r="C168" s="572"/>
      <c r="D168" s="572"/>
      <c r="E168" s="233" t="s">
        <v>314</v>
      </c>
      <c r="F168" s="233" t="s">
        <v>315</v>
      </c>
      <c r="G168" s="233" t="s">
        <v>316</v>
      </c>
      <c r="H168" s="233" t="s">
        <v>305</v>
      </c>
      <c r="I168" s="573"/>
      <c r="J168" s="574"/>
      <c r="K168" s="575"/>
    </row>
    <row r="169" spans="1:11" hidden="1">
      <c r="A169" s="253"/>
      <c r="B169" s="254"/>
      <c r="C169" s="255"/>
      <c r="D169" s="615" t="s">
        <v>332</v>
      </c>
      <c r="E169" s="257">
        <v>159.44</v>
      </c>
      <c r="F169" s="257"/>
      <c r="G169" s="257">
        <v>0.3</v>
      </c>
      <c r="H169" s="257">
        <v>1</v>
      </c>
      <c r="I169" s="258">
        <v>5</v>
      </c>
      <c r="J169" s="259">
        <f>H169*G169*E169</f>
        <v>47.832000000000001</v>
      </c>
      <c r="K169" s="260" t="s">
        <v>43</v>
      </c>
    </row>
    <row r="170" spans="1:11" hidden="1">
      <c r="A170" s="253"/>
      <c r="B170" s="254"/>
      <c r="C170" s="255"/>
      <c r="D170" s="615" t="s">
        <v>372</v>
      </c>
      <c r="E170" s="257">
        <v>14.86</v>
      </c>
      <c r="F170" s="257"/>
      <c r="G170" s="257">
        <v>0.4</v>
      </c>
      <c r="H170" s="257">
        <v>2</v>
      </c>
      <c r="I170" s="258">
        <v>5</v>
      </c>
      <c r="J170" s="259">
        <f>H170*G170*E170</f>
        <v>11.888</v>
      </c>
      <c r="K170" s="260" t="s">
        <v>43</v>
      </c>
    </row>
    <row r="171" spans="1:11" hidden="1">
      <c r="A171" s="253"/>
      <c r="B171" s="254"/>
      <c r="C171" s="255"/>
      <c r="D171" s="615" t="s">
        <v>372</v>
      </c>
      <c r="E171" s="257">
        <v>33.5</v>
      </c>
      <c r="F171" s="257"/>
      <c r="G171" s="257">
        <v>0.4</v>
      </c>
      <c r="H171" s="257">
        <v>2</v>
      </c>
      <c r="I171" s="258">
        <v>5</v>
      </c>
      <c r="J171" s="259">
        <f>H171*G171*E171</f>
        <v>26.8</v>
      </c>
      <c r="K171" s="260" t="s">
        <v>43</v>
      </c>
    </row>
    <row r="172" spans="1:11" hidden="1">
      <c r="A172" s="22"/>
      <c r="B172" s="578"/>
      <c r="C172" s="578"/>
      <c r="D172" s="578"/>
      <c r="E172" s="578"/>
      <c r="F172" s="578"/>
      <c r="G172" s="578"/>
      <c r="H172" s="579" t="s">
        <v>306</v>
      </c>
      <c r="I172" s="580" t="s">
        <v>307</v>
      </c>
      <c r="J172" s="581">
        <f>SUM(J169:J171)</f>
        <v>86.52</v>
      </c>
      <c r="K172" s="220" t="s">
        <v>43</v>
      </c>
    </row>
    <row r="173" spans="1:11" hidden="1">
      <c r="A173" s="22"/>
      <c r="B173" s="578"/>
      <c r="C173" s="578"/>
      <c r="D173" s="578"/>
      <c r="E173" s="578"/>
      <c r="F173" s="578"/>
      <c r="G173" s="578"/>
      <c r="H173" s="579"/>
      <c r="I173" s="580"/>
      <c r="J173" s="581"/>
      <c r="K173" s="220"/>
    </row>
    <row r="174" spans="1:11" ht="13.2" hidden="1">
      <c r="A174" s="582"/>
      <c r="B174" s="583"/>
      <c r="C174" s="583"/>
      <c r="D174" s="584" t="s">
        <v>308</v>
      </c>
      <c r="E174" s="583"/>
      <c r="F174" s="585" t="s">
        <v>309</v>
      </c>
      <c r="G174" s="585"/>
      <c r="H174" s="585"/>
      <c r="I174" s="586" t="s">
        <v>307</v>
      </c>
      <c r="J174" s="587">
        <v>0</v>
      </c>
      <c r="K174" s="221" t="s">
        <v>43</v>
      </c>
    </row>
    <row r="175" spans="1:11" ht="13.2" hidden="1">
      <c r="A175" s="588"/>
      <c r="B175" s="589"/>
      <c r="C175" s="589"/>
      <c r="D175" s="590" t="s">
        <v>310</v>
      </c>
      <c r="E175" s="589"/>
      <c r="F175" s="591" t="s">
        <v>309</v>
      </c>
      <c r="G175" s="591"/>
      <c r="H175" s="591"/>
      <c r="I175" s="592" t="s">
        <v>307</v>
      </c>
      <c r="J175" s="593">
        <f>J172</f>
        <v>86.52</v>
      </c>
      <c r="K175" s="222" t="str">
        <f>K174</f>
        <v>m²</v>
      </c>
    </row>
    <row r="176" spans="1:11" ht="13.2" hidden="1">
      <c r="A176" s="582"/>
      <c r="B176" s="594"/>
      <c r="C176" s="594"/>
      <c r="D176" s="584" t="s">
        <v>311</v>
      </c>
      <c r="E176" s="594"/>
      <c r="F176" s="585" t="s">
        <v>309</v>
      </c>
      <c r="G176" s="585"/>
      <c r="H176" s="585"/>
      <c r="I176" s="586" t="s">
        <v>307</v>
      </c>
      <c r="J176" s="587">
        <f>J172</f>
        <v>86.52</v>
      </c>
      <c r="K176" s="221" t="str">
        <f>K175</f>
        <v>m²</v>
      </c>
    </row>
    <row r="177" spans="1:11" ht="13.2" hidden="1">
      <c r="A177" s="600"/>
      <c r="B177" s="601"/>
      <c r="C177" s="601"/>
      <c r="D177" s="602" t="s">
        <v>323</v>
      </c>
      <c r="E177" s="603"/>
      <c r="F177" s="604" t="s">
        <v>309</v>
      </c>
      <c r="G177" s="604"/>
      <c r="H177" s="604"/>
      <c r="I177" s="605" t="s">
        <v>307</v>
      </c>
      <c r="J177" s="606">
        <v>0</v>
      </c>
      <c r="K177" s="607" t="str">
        <f>K176</f>
        <v>m²</v>
      </c>
    </row>
    <row r="178" spans="1:11" ht="13.2" hidden="1">
      <c r="A178" s="600"/>
      <c r="B178" s="601"/>
      <c r="C178" s="601"/>
      <c r="D178" s="608"/>
      <c r="E178" s="601"/>
      <c r="F178" s="609"/>
      <c r="G178" s="609"/>
      <c r="H178" s="609"/>
      <c r="I178" s="610"/>
      <c r="J178" s="611"/>
      <c r="K178" s="612"/>
    </row>
    <row r="179" spans="1:11">
      <c r="A179" s="306" t="s">
        <v>70</v>
      </c>
      <c r="B179" s="848" t="s">
        <v>71</v>
      </c>
      <c r="C179" s="848"/>
      <c r="D179" s="848"/>
      <c r="E179" s="848"/>
      <c r="F179" s="848"/>
      <c r="G179" s="848"/>
      <c r="H179" s="848"/>
      <c r="I179" s="570"/>
      <c r="J179" s="52"/>
      <c r="K179" s="53"/>
    </row>
    <row r="180" spans="1:11" hidden="1">
      <c r="A180" s="287" t="s">
        <v>72</v>
      </c>
      <c r="B180" s="862" t="s">
        <v>73</v>
      </c>
      <c r="C180" s="862"/>
      <c r="D180" s="862"/>
      <c r="E180" s="862"/>
      <c r="F180" s="862"/>
      <c r="G180" s="862"/>
      <c r="H180" s="862"/>
      <c r="I180" s="862"/>
      <c r="J180" s="862"/>
      <c r="K180" s="863"/>
    </row>
    <row r="181" spans="1:11" ht="13.2" hidden="1">
      <c r="A181" s="616"/>
      <c r="B181" s="617"/>
      <c r="C181" s="617"/>
      <c r="D181" s="617"/>
      <c r="E181" s="617"/>
      <c r="F181" s="618"/>
      <c r="G181" s="619" t="s">
        <v>331</v>
      </c>
      <c r="H181" s="619"/>
      <c r="I181" s="620"/>
      <c r="J181" s="621"/>
      <c r="K181" s="622"/>
    </row>
    <row r="182" spans="1:11" hidden="1">
      <c r="A182" s="253"/>
      <c r="B182" s="254"/>
      <c r="C182" s="255"/>
      <c r="D182" s="576"/>
      <c r="E182" s="256" t="s">
        <v>337</v>
      </c>
      <c r="F182" s="599"/>
      <c r="G182" s="257">
        <v>71.78</v>
      </c>
      <c r="H182" s="257"/>
      <c r="I182" s="258">
        <v>5</v>
      </c>
      <c r="J182" s="259">
        <f>G182</f>
        <v>71.78</v>
      </c>
      <c r="K182" s="260" t="s">
        <v>43</v>
      </c>
    </row>
    <row r="183" spans="1:11" hidden="1">
      <c r="A183" s="253"/>
      <c r="B183" s="254"/>
      <c r="C183" s="255"/>
      <c r="D183" s="576"/>
      <c r="E183" s="256" t="s">
        <v>338</v>
      </c>
      <c r="F183" s="599"/>
      <c r="G183" s="257">
        <v>82.44</v>
      </c>
      <c r="H183" s="257"/>
      <c r="I183" s="258">
        <v>5</v>
      </c>
      <c r="J183" s="259">
        <f>G183</f>
        <v>82.44</v>
      </c>
      <c r="K183" s="260" t="s">
        <v>43</v>
      </c>
    </row>
    <row r="184" spans="1:11" hidden="1">
      <c r="A184" s="253"/>
      <c r="B184" s="254"/>
      <c r="C184" s="255"/>
      <c r="D184" s="576"/>
      <c r="E184" s="256" t="s">
        <v>339</v>
      </c>
      <c r="F184" s="599"/>
      <c r="G184" s="257">
        <v>46.3</v>
      </c>
      <c r="H184" s="257"/>
      <c r="I184" s="258">
        <v>5</v>
      </c>
      <c r="J184" s="259">
        <f>G184</f>
        <v>46.3</v>
      </c>
      <c r="K184" s="260" t="s">
        <v>43</v>
      </c>
    </row>
    <row r="185" spans="1:11" hidden="1">
      <c r="A185" s="22"/>
      <c r="B185" s="578"/>
      <c r="C185" s="578"/>
      <c r="D185" s="578"/>
      <c r="E185" s="578"/>
      <c r="F185" s="578"/>
      <c r="G185" s="578"/>
      <c r="H185" s="579" t="s">
        <v>306</v>
      </c>
      <c r="I185" s="580" t="s">
        <v>307</v>
      </c>
      <c r="J185" s="581">
        <f>SUM(J182:J184)</f>
        <v>200.51999999999998</v>
      </c>
      <c r="K185" s="220" t="str">
        <f>K182</f>
        <v>m²</v>
      </c>
    </row>
    <row r="186" spans="1:11" hidden="1">
      <c r="A186" s="22"/>
      <c r="B186" s="578"/>
      <c r="C186" s="578"/>
      <c r="D186" s="578"/>
      <c r="E186" s="578"/>
      <c r="F186" s="578"/>
      <c r="G186" s="578"/>
      <c r="H186" s="579"/>
      <c r="I186" s="580"/>
      <c r="J186" s="581"/>
      <c r="K186" s="220"/>
    </row>
    <row r="187" spans="1:11" ht="13.2" hidden="1">
      <c r="A187" s="582"/>
      <c r="B187" s="583"/>
      <c r="C187" s="583"/>
      <c r="D187" s="584" t="s">
        <v>308</v>
      </c>
      <c r="E187" s="583"/>
      <c r="F187" s="585" t="s">
        <v>309</v>
      </c>
      <c r="G187" s="585"/>
      <c r="H187" s="585"/>
      <c r="I187" s="586" t="s">
        <v>307</v>
      </c>
      <c r="J187" s="587">
        <v>200.52</v>
      </c>
      <c r="K187" s="221" t="str">
        <f>K185</f>
        <v>m²</v>
      </c>
    </row>
    <row r="188" spans="1:11" ht="13.2" hidden="1">
      <c r="A188" s="588"/>
      <c r="B188" s="589"/>
      <c r="C188" s="589"/>
      <c r="D188" s="590" t="s">
        <v>310</v>
      </c>
      <c r="E188" s="589"/>
      <c r="F188" s="591" t="s">
        <v>309</v>
      </c>
      <c r="G188" s="591"/>
      <c r="H188" s="591"/>
      <c r="I188" s="592" t="s">
        <v>307</v>
      </c>
      <c r="J188" s="593">
        <f>J189-J187</f>
        <v>0</v>
      </c>
      <c r="K188" s="222" t="str">
        <f>K187</f>
        <v>m²</v>
      </c>
    </row>
    <row r="189" spans="1:11" ht="13.2" hidden="1">
      <c r="A189" s="582"/>
      <c r="B189" s="594"/>
      <c r="C189" s="594"/>
      <c r="D189" s="584" t="s">
        <v>311</v>
      </c>
      <c r="E189" s="594"/>
      <c r="F189" s="585" t="s">
        <v>309</v>
      </c>
      <c r="G189" s="585"/>
      <c r="H189" s="585"/>
      <c r="I189" s="586" t="s">
        <v>307</v>
      </c>
      <c r="J189" s="587">
        <f>J185</f>
        <v>200.51999999999998</v>
      </c>
      <c r="K189" s="221" t="str">
        <f>K188</f>
        <v>m²</v>
      </c>
    </row>
    <row r="190" spans="1:11" ht="13.2" hidden="1">
      <c r="A190" s="582"/>
      <c r="B190" s="594"/>
      <c r="C190" s="594"/>
      <c r="D190" s="584"/>
      <c r="E190" s="594"/>
      <c r="F190" s="585"/>
      <c r="G190" s="585"/>
      <c r="H190" s="585"/>
      <c r="I190" s="586"/>
      <c r="J190" s="587"/>
      <c r="K190" s="221"/>
    </row>
    <row r="191" spans="1:11" hidden="1">
      <c r="A191" s="287" t="s">
        <v>75</v>
      </c>
      <c r="B191" s="862" t="s">
        <v>76</v>
      </c>
      <c r="C191" s="862"/>
      <c r="D191" s="862"/>
      <c r="E191" s="862"/>
      <c r="F191" s="862"/>
      <c r="G191" s="862"/>
      <c r="H191" s="862"/>
      <c r="I191" s="862"/>
      <c r="J191" s="862"/>
      <c r="K191" s="863"/>
    </row>
    <row r="192" spans="1:11" ht="13.2" hidden="1">
      <c r="A192" s="571"/>
      <c r="B192" s="572"/>
      <c r="C192" s="572"/>
      <c r="D192" s="572"/>
      <c r="E192" s="572"/>
      <c r="F192" s="234"/>
      <c r="G192" s="233" t="s">
        <v>328</v>
      </c>
      <c r="H192" s="233"/>
      <c r="I192" s="573"/>
      <c r="J192" s="574"/>
      <c r="K192" s="575"/>
    </row>
    <row r="193" spans="1:11" hidden="1">
      <c r="A193" s="253"/>
      <c r="B193" s="254"/>
      <c r="C193" s="255"/>
      <c r="D193" s="576"/>
      <c r="E193" s="256" t="s">
        <v>337</v>
      </c>
      <c r="F193" s="599"/>
      <c r="G193" s="257">
        <v>75.099999999999994</v>
      </c>
      <c r="H193" s="257"/>
      <c r="I193" s="258">
        <v>5</v>
      </c>
      <c r="J193" s="259">
        <f>G193</f>
        <v>75.099999999999994</v>
      </c>
      <c r="K193" s="260" t="s">
        <v>329</v>
      </c>
    </row>
    <row r="194" spans="1:11" hidden="1">
      <c r="A194" s="253"/>
      <c r="B194" s="254"/>
      <c r="C194" s="255"/>
      <c r="D194" s="576"/>
      <c r="E194" s="256" t="s">
        <v>338</v>
      </c>
      <c r="F194" s="599"/>
      <c r="G194" s="257">
        <v>30.1</v>
      </c>
      <c r="H194" s="257"/>
      <c r="I194" s="258">
        <v>5</v>
      </c>
      <c r="J194" s="259">
        <f>G194</f>
        <v>30.1</v>
      </c>
      <c r="K194" s="260" t="s">
        <v>329</v>
      </c>
    </row>
    <row r="195" spans="1:11" hidden="1">
      <c r="A195" s="253"/>
      <c r="B195" s="254"/>
      <c r="C195" s="255"/>
      <c r="D195" s="576"/>
      <c r="E195" s="256" t="s">
        <v>339</v>
      </c>
      <c r="F195" s="599"/>
      <c r="G195" s="257">
        <v>2.9</v>
      </c>
      <c r="H195" s="257"/>
      <c r="I195" s="258">
        <v>5</v>
      </c>
      <c r="J195" s="259">
        <f>G195</f>
        <v>2.9</v>
      </c>
      <c r="K195" s="260" t="s">
        <v>329</v>
      </c>
    </row>
    <row r="196" spans="1:11" hidden="1">
      <c r="A196" s="623"/>
      <c r="B196" s="624"/>
      <c r="C196" s="624"/>
      <c r="D196" s="624"/>
      <c r="E196" s="624"/>
      <c r="F196" s="624"/>
      <c r="G196" s="624"/>
      <c r="H196" s="625" t="s">
        <v>306</v>
      </c>
      <c r="I196" s="626" t="s">
        <v>307</v>
      </c>
      <c r="J196" s="627">
        <f>SUM(J193:J195)</f>
        <v>108.1</v>
      </c>
      <c r="K196" s="628" t="str">
        <f>K193</f>
        <v>kg</v>
      </c>
    </row>
    <row r="197" spans="1:11" hidden="1">
      <c r="A197" s="22"/>
      <c r="B197" s="578"/>
      <c r="C197" s="578"/>
      <c r="D197" s="578"/>
      <c r="E197" s="578"/>
      <c r="F197" s="578"/>
      <c r="G197" s="578"/>
      <c r="H197" s="579"/>
      <c r="I197" s="580"/>
      <c r="J197" s="581"/>
      <c r="K197" s="220"/>
    </row>
    <row r="198" spans="1:11" ht="13.2" hidden="1">
      <c r="A198" s="582"/>
      <c r="B198" s="583"/>
      <c r="C198" s="583"/>
      <c r="D198" s="584" t="s">
        <v>308</v>
      </c>
      <c r="E198" s="583"/>
      <c r="F198" s="585" t="s">
        <v>309</v>
      </c>
      <c r="G198" s="585"/>
      <c r="H198" s="585"/>
      <c r="I198" s="586" t="s">
        <v>307</v>
      </c>
      <c r="J198" s="587">
        <v>108.1</v>
      </c>
      <c r="K198" s="221" t="str">
        <f>K196</f>
        <v>kg</v>
      </c>
    </row>
    <row r="199" spans="1:11" ht="13.2" hidden="1">
      <c r="A199" s="588"/>
      <c r="B199" s="589"/>
      <c r="C199" s="589"/>
      <c r="D199" s="590" t="s">
        <v>310</v>
      </c>
      <c r="E199" s="589"/>
      <c r="F199" s="591" t="s">
        <v>309</v>
      </c>
      <c r="G199" s="591"/>
      <c r="H199" s="591"/>
      <c r="I199" s="592" t="s">
        <v>307</v>
      </c>
      <c r="J199" s="593">
        <f>J200-J198</f>
        <v>0</v>
      </c>
      <c r="K199" s="222" t="str">
        <f>K198</f>
        <v>kg</v>
      </c>
    </row>
    <row r="200" spans="1:11" ht="13.2" hidden="1">
      <c r="A200" s="582"/>
      <c r="B200" s="594"/>
      <c r="C200" s="594"/>
      <c r="D200" s="584" t="s">
        <v>311</v>
      </c>
      <c r="E200" s="594"/>
      <c r="F200" s="585" t="s">
        <v>309</v>
      </c>
      <c r="G200" s="585"/>
      <c r="H200" s="585"/>
      <c r="I200" s="586" t="s">
        <v>307</v>
      </c>
      <c r="J200" s="587">
        <f>J196</f>
        <v>108.1</v>
      </c>
      <c r="K200" s="221" t="str">
        <f>K199</f>
        <v>kg</v>
      </c>
    </row>
    <row r="201" spans="1:11" ht="13.2" hidden="1">
      <c r="A201" s="582"/>
      <c r="B201" s="594"/>
      <c r="C201" s="594"/>
      <c r="D201" s="584"/>
      <c r="E201" s="594"/>
      <c r="F201" s="585"/>
      <c r="G201" s="585"/>
      <c r="H201" s="585"/>
      <c r="I201" s="586"/>
      <c r="J201" s="587"/>
      <c r="K201" s="221"/>
    </row>
    <row r="202" spans="1:11">
      <c r="A202" s="218" t="s">
        <v>78</v>
      </c>
      <c r="B202" s="754" t="s">
        <v>79</v>
      </c>
      <c r="C202" s="754"/>
      <c r="D202" s="754"/>
      <c r="E202" s="754"/>
      <c r="F202" s="754"/>
      <c r="G202" s="754"/>
      <c r="H202" s="754"/>
      <c r="I202" s="754"/>
      <c r="J202" s="754"/>
      <c r="K202" s="861"/>
    </row>
    <row r="203" spans="1:11" ht="13.2">
      <c r="A203" s="571"/>
      <c r="B203" s="572"/>
      <c r="C203" s="572"/>
      <c r="D203" s="572"/>
      <c r="E203" s="234"/>
      <c r="F203" s="233"/>
      <c r="G203" s="233" t="s">
        <v>333</v>
      </c>
      <c r="H203" s="233"/>
      <c r="I203" s="573"/>
      <c r="J203" s="574"/>
      <c r="K203" s="575"/>
    </row>
    <row r="204" spans="1:11">
      <c r="B204" s="595"/>
      <c r="C204" s="596"/>
      <c r="D204" s="614" t="s">
        <v>334</v>
      </c>
      <c r="E204" s="20"/>
      <c r="F204" s="21"/>
      <c r="G204" s="21">
        <v>101.5</v>
      </c>
      <c r="H204" s="21"/>
      <c r="I204" s="598">
        <v>5</v>
      </c>
      <c r="J204" s="9">
        <f>G204</f>
        <v>101.5</v>
      </c>
      <c r="K204" s="613" t="s">
        <v>329</v>
      </c>
    </row>
    <row r="205" spans="1:11">
      <c r="A205" s="253"/>
      <c r="B205" s="254"/>
      <c r="C205" s="255"/>
      <c r="D205" s="256" t="s">
        <v>337</v>
      </c>
      <c r="E205" s="629"/>
      <c r="F205" s="599"/>
      <c r="G205" s="257">
        <v>72.5</v>
      </c>
      <c r="H205" s="257"/>
      <c r="I205" s="258">
        <v>5</v>
      </c>
      <c r="J205" s="259">
        <f>G205</f>
        <v>72.5</v>
      </c>
      <c r="K205" s="260" t="s">
        <v>329</v>
      </c>
    </row>
    <row r="206" spans="1:11">
      <c r="A206" s="253"/>
      <c r="B206" s="254"/>
      <c r="C206" s="255"/>
      <c r="D206" s="256" t="s">
        <v>338</v>
      </c>
      <c r="E206" s="629"/>
      <c r="F206" s="599"/>
      <c r="G206" s="257">
        <v>72.3</v>
      </c>
      <c r="H206" s="257"/>
      <c r="I206" s="258">
        <v>5</v>
      </c>
      <c r="J206" s="259">
        <f>G206</f>
        <v>72.3</v>
      </c>
      <c r="K206" s="260" t="s">
        <v>329</v>
      </c>
    </row>
    <row r="207" spans="1:11">
      <c r="A207" s="253"/>
      <c r="B207" s="254"/>
      <c r="C207" s="255"/>
      <c r="D207" s="256" t="s">
        <v>339</v>
      </c>
      <c r="E207" s="629"/>
      <c r="F207" s="599"/>
      <c r="G207" s="257">
        <v>40</v>
      </c>
      <c r="H207" s="257"/>
      <c r="I207" s="258">
        <v>5</v>
      </c>
      <c r="J207" s="259">
        <f>G207</f>
        <v>40</v>
      </c>
      <c r="K207" s="260" t="s">
        <v>329</v>
      </c>
    </row>
    <row r="208" spans="1:11">
      <c r="A208" s="253"/>
      <c r="B208" s="254"/>
      <c r="C208" s="255"/>
      <c r="D208" s="256" t="s">
        <v>544</v>
      </c>
      <c r="E208" s="629"/>
      <c r="F208" s="599"/>
      <c r="G208" s="257">
        <v>29.1</v>
      </c>
      <c r="H208" s="257"/>
      <c r="I208" s="258">
        <v>5</v>
      </c>
      <c r="J208" s="259">
        <f>G208</f>
        <v>29.1</v>
      </c>
      <c r="K208" s="260" t="s">
        <v>329</v>
      </c>
    </row>
    <row r="209" spans="1:11">
      <c r="A209" s="22"/>
      <c r="B209" s="578"/>
      <c r="C209" s="578"/>
      <c r="D209" s="578"/>
      <c r="E209" s="578"/>
      <c r="F209" s="578"/>
      <c r="G209" s="578"/>
      <c r="H209" s="579" t="s">
        <v>306</v>
      </c>
      <c r="I209" s="580" t="s">
        <v>307</v>
      </c>
      <c r="J209" s="581">
        <f>SUM(J204:J208)</f>
        <v>315.40000000000003</v>
      </c>
      <c r="K209" s="220" t="s">
        <v>329</v>
      </c>
    </row>
    <row r="210" spans="1:11">
      <c r="A210" s="22"/>
      <c r="B210" s="578"/>
      <c r="C210" s="578"/>
      <c r="D210" s="578"/>
      <c r="E210" s="578"/>
      <c r="F210" s="578"/>
      <c r="G210" s="578"/>
      <c r="H210" s="579"/>
      <c r="I210" s="580"/>
      <c r="J210" s="581"/>
      <c r="K210" s="220"/>
    </row>
    <row r="211" spans="1:11" ht="13.2">
      <c r="A211" s="582"/>
      <c r="B211" s="583"/>
      <c r="C211" s="583"/>
      <c r="D211" s="584" t="s">
        <v>308</v>
      </c>
      <c r="E211" s="583"/>
      <c r="F211" s="585" t="s">
        <v>309</v>
      </c>
      <c r="G211" s="585"/>
      <c r="H211" s="585"/>
      <c r="I211" s="586" t="s">
        <v>307</v>
      </c>
      <c r="J211" s="587">
        <v>286.3</v>
      </c>
      <c r="K211" s="221" t="s">
        <v>329</v>
      </c>
    </row>
    <row r="212" spans="1:11" ht="13.2">
      <c r="A212" s="588"/>
      <c r="B212" s="589"/>
      <c r="C212" s="589"/>
      <c r="D212" s="590" t="s">
        <v>310</v>
      </c>
      <c r="E212" s="589"/>
      <c r="F212" s="591" t="s">
        <v>309</v>
      </c>
      <c r="G212" s="591"/>
      <c r="H212" s="591"/>
      <c r="I212" s="592" t="s">
        <v>307</v>
      </c>
      <c r="J212" s="593">
        <f>J209-J211</f>
        <v>29.100000000000023</v>
      </c>
      <c r="K212" s="222" t="str">
        <f>K211</f>
        <v>kg</v>
      </c>
    </row>
    <row r="213" spans="1:11" ht="13.2">
      <c r="A213" s="582"/>
      <c r="B213" s="594"/>
      <c r="C213" s="594"/>
      <c r="D213" s="584" t="s">
        <v>311</v>
      </c>
      <c r="E213" s="594"/>
      <c r="F213" s="585" t="s">
        <v>309</v>
      </c>
      <c r="G213" s="585"/>
      <c r="H213" s="585"/>
      <c r="I213" s="586" t="s">
        <v>307</v>
      </c>
      <c r="J213" s="587">
        <f>J209</f>
        <v>315.40000000000003</v>
      </c>
      <c r="K213" s="221" t="str">
        <f>K212</f>
        <v>kg</v>
      </c>
    </row>
    <row r="214" spans="1:11" ht="13.2">
      <c r="A214" s="600"/>
      <c r="B214" s="601"/>
      <c r="C214" s="601"/>
      <c r="D214" s="602" t="s">
        <v>323</v>
      </c>
      <c r="E214" s="603"/>
      <c r="F214" s="604" t="s">
        <v>309</v>
      </c>
      <c r="G214" s="604"/>
      <c r="H214" s="604"/>
      <c r="I214" s="605" t="s">
        <v>307</v>
      </c>
      <c r="J214" s="606">
        <v>0</v>
      </c>
      <c r="K214" s="607" t="str">
        <f>K213</f>
        <v>kg</v>
      </c>
    </row>
    <row r="215" spans="1:11" ht="13.2">
      <c r="A215" s="600"/>
      <c r="B215" s="601"/>
      <c r="C215" s="601"/>
      <c r="D215" s="608"/>
      <c r="E215" s="601"/>
      <c r="F215" s="609"/>
      <c r="G215" s="609"/>
      <c r="H215" s="609"/>
      <c r="I215" s="610"/>
      <c r="J215" s="611"/>
      <c r="K215" s="612"/>
    </row>
    <row r="216" spans="1:11">
      <c r="A216" s="218" t="s">
        <v>81</v>
      </c>
      <c r="B216" s="754" t="s">
        <v>82</v>
      </c>
      <c r="C216" s="754"/>
      <c r="D216" s="754"/>
      <c r="E216" s="754"/>
      <c r="F216" s="754"/>
      <c r="G216" s="754"/>
      <c r="H216" s="754"/>
      <c r="I216" s="754"/>
      <c r="J216" s="754"/>
      <c r="K216" s="861"/>
    </row>
    <row r="217" spans="1:11" ht="13.2">
      <c r="A217" s="571"/>
      <c r="B217" s="572"/>
      <c r="C217" s="572"/>
      <c r="D217" s="572"/>
      <c r="E217" s="234"/>
      <c r="F217" s="233"/>
      <c r="G217" s="233" t="s">
        <v>333</v>
      </c>
      <c r="H217" s="233"/>
      <c r="I217" s="573"/>
      <c r="J217" s="574"/>
      <c r="K217" s="575"/>
    </row>
    <row r="218" spans="1:11">
      <c r="B218" s="595"/>
      <c r="C218" s="596"/>
      <c r="D218" s="614" t="s">
        <v>334</v>
      </c>
      <c r="E218" s="20"/>
      <c r="F218" s="21"/>
      <c r="G218" s="21">
        <v>121.5</v>
      </c>
      <c r="H218" s="21"/>
      <c r="I218" s="598">
        <v>5</v>
      </c>
      <c r="J218" s="9">
        <f>G218</f>
        <v>121.5</v>
      </c>
      <c r="K218" s="613" t="s">
        <v>329</v>
      </c>
    </row>
    <row r="219" spans="1:11">
      <c r="A219" s="253"/>
      <c r="B219" s="254"/>
      <c r="C219" s="255"/>
      <c r="D219" s="256" t="s">
        <v>337</v>
      </c>
      <c r="E219" s="629"/>
      <c r="F219" s="599"/>
      <c r="G219" s="257">
        <v>140</v>
      </c>
      <c r="H219" s="257"/>
      <c r="I219" s="258">
        <v>5</v>
      </c>
      <c r="J219" s="259">
        <f>G219</f>
        <v>140</v>
      </c>
      <c r="K219" s="260" t="s">
        <v>329</v>
      </c>
    </row>
    <row r="220" spans="1:11">
      <c r="A220" s="253"/>
      <c r="B220" s="254"/>
      <c r="C220" s="255"/>
      <c r="D220" s="256" t="s">
        <v>338</v>
      </c>
      <c r="E220" s="629"/>
      <c r="F220" s="599"/>
      <c r="G220" s="257">
        <v>132.4</v>
      </c>
      <c r="H220" s="257"/>
      <c r="I220" s="258">
        <v>5</v>
      </c>
      <c r="J220" s="259">
        <f>G220</f>
        <v>132.4</v>
      </c>
      <c r="K220" s="260" t="s">
        <v>329</v>
      </c>
    </row>
    <row r="221" spans="1:11">
      <c r="A221" s="253"/>
      <c r="B221" s="254"/>
      <c r="C221" s="255"/>
      <c r="D221" s="256" t="s">
        <v>339</v>
      </c>
      <c r="E221" s="629"/>
      <c r="F221" s="599"/>
      <c r="G221" s="257">
        <v>48.1</v>
      </c>
      <c r="H221" s="257"/>
      <c r="I221" s="258">
        <v>5</v>
      </c>
      <c r="J221" s="259">
        <f>G221</f>
        <v>48.1</v>
      </c>
      <c r="K221" s="260" t="s">
        <v>329</v>
      </c>
    </row>
    <row r="222" spans="1:11">
      <c r="A222" s="253"/>
      <c r="B222" s="254"/>
      <c r="C222" s="255"/>
      <c r="D222" s="256" t="s">
        <v>544</v>
      </c>
      <c r="E222" s="629"/>
      <c r="F222" s="599"/>
      <c r="G222" s="257">
        <v>58.1</v>
      </c>
      <c r="H222" s="257"/>
      <c r="I222" s="258">
        <v>5</v>
      </c>
      <c r="J222" s="259">
        <f>G222</f>
        <v>58.1</v>
      </c>
      <c r="K222" s="260" t="s">
        <v>329</v>
      </c>
    </row>
    <row r="223" spans="1:11">
      <c r="A223" s="22"/>
      <c r="B223" s="578"/>
      <c r="C223" s="578"/>
      <c r="D223" s="578"/>
      <c r="E223" s="578"/>
      <c r="F223" s="578"/>
      <c r="G223" s="578"/>
      <c r="H223" s="579" t="s">
        <v>306</v>
      </c>
      <c r="I223" s="580" t="s">
        <v>307</v>
      </c>
      <c r="J223" s="581">
        <f>SUM(J218:J222)</f>
        <v>500.1</v>
      </c>
      <c r="K223" s="220" t="s">
        <v>329</v>
      </c>
    </row>
    <row r="224" spans="1:11">
      <c r="A224" s="22"/>
      <c r="B224" s="578"/>
      <c r="C224" s="578"/>
      <c r="D224" s="578"/>
      <c r="E224" s="578"/>
      <c r="F224" s="578"/>
      <c r="G224" s="578"/>
      <c r="H224" s="579"/>
      <c r="I224" s="580"/>
      <c r="J224" s="581"/>
      <c r="K224" s="220"/>
    </row>
    <row r="225" spans="1:11" ht="13.2">
      <c r="A225" s="582"/>
      <c r="B225" s="583"/>
      <c r="C225" s="583"/>
      <c r="D225" s="584" t="s">
        <v>308</v>
      </c>
      <c r="E225" s="583"/>
      <c r="F225" s="585" t="s">
        <v>309</v>
      </c>
      <c r="G225" s="585"/>
      <c r="H225" s="585"/>
      <c r="I225" s="586" t="s">
        <v>307</v>
      </c>
      <c r="J225" s="587">
        <v>442</v>
      </c>
      <c r="K225" s="221" t="s">
        <v>329</v>
      </c>
    </row>
    <row r="226" spans="1:11" ht="13.2">
      <c r="A226" s="588"/>
      <c r="B226" s="589"/>
      <c r="C226" s="589"/>
      <c r="D226" s="590" t="s">
        <v>310</v>
      </c>
      <c r="E226" s="589"/>
      <c r="F226" s="591" t="s">
        <v>309</v>
      </c>
      <c r="G226" s="591"/>
      <c r="H226" s="591"/>
      <c r="I226" s="592" t="s">
        <v>307</v>
      </c>
      <c r="J226" s="593">
        <f>J223-J225</f>
        <v>58.100000000000023</v>
      </c>
      <c r="K226" s="222" t="str">
        <f>K225</f>
        <v>kg</v>
      </c>
    </row>
    <row r="227" spans="1:11" ht="13.2">
      <c r="A227" s="582"/>
      <c r="B227" s="594"/>
      <c r="C227" s="594"/>
      <c r="D227" s="584" t="s">
        <v>311</v>
      </c>
      <c r="E227" s="594"/>
      <c r="F227" s="585" t="s">
        <v>309</v>
      </c>
      <c r="G227" s="585"/>
      <c r="H227" s="585"/>
      <c r="I227" s="586" t="s">
        <v>307</v>
      </c>
      <c r="J227" s="587">
        <f>J223</f>
        <v>500.1</v>
      </c>
      <c r="K227" s="221" t="str">
        <f>K226</f>
        <v>kg</v>
      </c>
    </row>
    <row r="228" spans="1:11" ht="13.2">
      <c r="A228" s="600"/>
      <c r="B228" s="601"/>
      <c r="C228" s="601"/>
      <c r="D228" s="602" t="s">
        <v>323</v>
      </c>
      <c r="E228" s="603"/>
      <c r="F228" s="604" t="s">
        <v>309</v>
      </c>
      <c r="G228" s="604"/>
      <c r="H228" s="604"/>
      <c r="I228" s="605" t="s">
        <v>307</v>
      </c>
      <c r="J228" s="606">
        <v>0</v>
      </c>
      <c r="K228" s="607" t="str">
        <f>K227</f>
        <v>kg</v>
      </c>
    </row>
    <row r="229" spans="1:11" ht="13.2">
      <c r="A229" s="600"/>
      <c r="B229" s="601"/>
      <c r="C229" s="601"/>
      <c r="D229" s="608"/>
      <c r="E229" s="601"/>
      <c r="F229" s="609"/>
      <c r="G229" s="609"/>
      <c r="H229" s="609"/>
      <c r="I229" s="610"/>
      <c r="J229" s="611"/>
      <c r="K229" s="612"/>
    </row>
    <row r="230" spans="1:11" hidden="1">
      <c r="A230" s="218" t="s">
        <v>84</v>
      </c>
      <c r="B230" s="754" t="s">
        <v>85</v>
      </c>
      <c r="C230" s="754"/>
      <c r="D230" s="754"/>
      <c r="E230" s="754"/>
      <c r="F230" s="754"/>
      <c r="G230" s="754"/>
      <c r="H230" s="754"/>
      <c r="I230" s="754"/>
      <c r="J230" s="754"/>
      <c r="K230" s="861"/>
    </row>
    <row r="231" spans="1:11" ht="13.2" hidden="1">
      <c r="A231" s="571"/>
      <c r="B231" s="572"/>
      <c r="C231" s="572"/>
      <c r="D231" s="572"/>
      <c r="E231" s="234"/>
      <c r="F231" s="233"/>
      <c r="G231" s="233" t="s">
        <v>333</v>
      </c>
      <c r="H231" s="233"/>
      <c r="I231" s="573"/>
      <c r="J231" s="574"/>
      <c r="K231" s="575"/>
    </row>
    <row r="232" spans="1:11" hidden="1">
      <c r="B232" s="595"/>
      <c r="C232" s="596"/>
      <c r="D232" s="614" t="s">
        <v>334</v>
      </c>
      <c r="E232" s="20"/>
      <c r="F232" s="21"/>
      <c r="G232" s="21">
        <v>445.6</v>
      </c>
      <c r="H232" s="21"/>
      <c r="I232" s="598">
        <v>5</v>
      </c>
      <c r="J232" s="9">
        <f>G232</f>
        <v>445.6</v>
      </c>
      <c r="K232" s="613" t="s">
        <v>329</v>
      </c>
    </row>
    <row r="233" spans="1:11" hidden="1">
      <c r="A233" s="253"/>
      <c r="B233" s="254"/>
      <c r="C233" s="255"/>
      <c r="D233" s="256" t="s">
        <v>338</v>
      </c>
      <c r="E233" s="629"/>
      <c r="F233" s="599"/>
      <c r="G233" s="257">
        <v>132.80000000000001</v>
      </c>
      <c r="H233" s="257"/>
      <c r="I233" s="258">
        <v>5</v>
      </c>
      <c r="J233" s="259">
        <f>G233</f>
        <v>132.80000000000001</v>
      </c>
      <c r="K233" s="260" t="s">
        <v>329</v>
      </c>
    </row>
    <row r="234" spans="1:11" hidden="1">
      <c r="A234" s="253"/>
      <c r="B234" s="254"/>
      <c r="C234" s="255"/>
      <c r="D234" s="256" t="s">
        <v>339</v>
      </c>
      <c r="E234" s="629"/>
      <c r="F234" s="599"/>
      <c r="G234" s="257">
        <v>131.69999999999999</v>
      </c>
      <c r="H234" s="257"/>
      <c r="I234" s="258">
        <v>5</v>
      </c>
      <c r="J234" s="259">
        <f>G234</f>
        <v>131.69999999999999</v>
      </c>
      <c r="K234" s="260" t="s">
        <v>329</v>
      </c>
    </row>
    <row r="235" spans="1:11" hidden="1">
      <c r="A235" s="22"/>
      <c r="B235" s="578"/>
      <c r="C235" s="578"/>
      <c r="D235" s="578"/>
      <c r="E235" s="578"/>
      <c r="F235" s="578"/>
      <c r="G235" s="578"/>
      <c r="H235" s="579" t="s">
        <v>306</v>
      </c>
      <c r="I235" s="580" t="s">
        <v>307</v>
      </c>
      <c r="J235" s="581">
        <f>SUM(J232:J234)</f>
        <v>710.10000000000014</v>
      </c>
      <c r="K235" s="220" t="s">
        <v>329</v>
      </c>
    </row>
    <row r="236" spans="1:11" hidden="1">
      <c r="A236" s="22"/>
      <c r="B236" s="578"/>
      <c r="C236" s="578"/>
      <c r="D236" s="578"/>
      <c r="E236" s="578"/>
      <c r="F236" s="578"/>
      <c r="G236" s="578"/>
      <c r="H236" s="579"/>
      <c r="I236" s="580"/>
      <c r="J236" s="581"/>
      <c r="K236" s="220"/>
    </row>
    <row r="237" spans="1:11" ht="13.2" hidden="1">
      <c r="A237" s="582"/>
      <c r="B237" s="583"/>
      <c r="C237" s="583"/>
      <c r="D237" s="584" t="s">
        <v>308</v>
      </c>
      <c r="E237" s="583"/>
      <c r="F237" s="585" t="s">
        <v>309</v>
      </c>
      <c r="G237" s="585"/>
      <c r="H237" s="585"/>
      <c r="I237" s="586" t="s">
        <v>307</v>
      </c>
      <c r="J237" s="587">
        <v>710.1</v>
      </c>
      <c r="K237" s="221" t="s">
        <v>329</v>
      </c>
    </row>
    <row r="238" spans="1:11" ht="13.2" hidden="1">
      <c r="A238" s="588"/>
      <c r="B238" s="589"/>
      <c r="C238" s="589"/>
      <c r="D238" s="590" t="s">
        <v>310</v>
      </c>
      <c r="E238" s="589"/>
      <c r="F238" s="591" t="s">
        <v>309</v>
      </c>
      <c r="G238" s="591"/>
      <c r="H238" s="591"/>
      <c r="I238" s="592" t="s">
        <v>307</v>
      </c>
      <c r="J238" s="593">
        <f>J235-J237</f>
        <v>0</v>
      </c>
      <c r="K238" s="222" t="str">
        <f>K237</f>
        <v>kg</v>
      </c>
    </row>
    <row r="239" spans="1:11" ht="13.2" hidden="1">
      <c r="A239" s="582"/>
      <c r="B239" s="594"/>
      <c r="C239" s="594"/>
      <c r="D239" s="584" t="s">
        <v>311</v>
      </c>
      <c r="E239" s="594"/>
      <c r="F239" s="585" t="s">
        <v>309</v>
      </c>
      <c r="G239" s="585"/>
      <c r="H239" s="585"/>
      <c r="I239" s="586" t="s">
        <v>307</v>
      </c>
      <c r="J239" s="587">
        <f>J235</f>
        <v>710.10000000000014</v>
      </c>
      <c r="K239" s="221" t="str">
        <f>K238</f>
        <v>kg</v>
      </c>
    </row>
    <row r="240" spans="1:11" ht="13.2" hidden="1">
      <c r="A240" s="600"/>
      <c r="B240" s="601"/>
      <c r="C240" s="601"/>
      <c r="D240" s="602" t="s">
        <v>323</v>
      </c>
      <c r="E240" s="603"/>
      <c r="F240" s="604" t="s">
        <v>309</v>
      </c>
      <c r="G240" s="604"/>
      <c r="H240" s="604"/>
      <c r="I240" s="605" t="s">
        <v>307</v>
      </c>
      <c r="J240" s="606">
        <v>0</v>
      </c>
      <c r="K240" s="607" t="str">
        <f>K239</f>
        <v>kg</v>
      </c>
    </row>
    <row r="241" spans="1:11" ht="13.2" hidden="1">
      <c r="A241" s="600"/>
      <c r="B241" s="601"/>
      <c r="C241" s="601"/>
      <c r="D241" s="608"/>
      <c r="E241" s="601"/>
      <c r="F241" s="609"/>
      <c r="G241" s="609"/>
      <c r="H241" s="609"/>
      <c r="I241" s="610"/>
      <c r="J241" s="611"/>
      <c r="K241" s="612"/>
    </row>
    <row r="242" spans="1:11" hidden="1">
      <c r="A242" s="218" t="s">
        <v>87</v>
      </c>
      <c r="B242" s="754" t="s">
        <v>88</v>
      </c>
      <c r="C242" s="754"/>
      <c r="D242" s="754"/>
      <c r="E242" s="754"/>
      <c r="F242" s="754"/>
      <c r="G242" s="754"/>
      <c r="H242" s="754"/>
      <c r="I242" s="754"/>
      <c r="J242" s="754"/>
      <c r="K242" s="861"/>
    </row>
    <row r="243" spans="1:11" ht="13.2" hidden="1">
      <c r="A243" s="571"/>
      <c r="B243" s="572"/>
      <c r="C243" s="572"/>
      <c r="D243" s="572"/>
      <c r="E243" s="234"/>
      <c r="F243" s="233"/>
      <c r="G243" s="233" t="s">
        <v>340</v>
      </c>
      <c r="H243" s="233"/>
      <c r="I243" s="573"/>
      <c r="J243" s="574"/>
      <c r="K243" s="575"/>
    </row>
    <row r="244" spans="1:11" hidden="1">
      <c r="B244" s="595"/>
      <c r="C244" s="596"/>
      <c r="D244" s="614" t="s">
        <v>334</v>
      </c>
      <c r="E244" s="20"/>
      <c r="F244" s="21"/>
      <c r="G244" s="21">
        <v>100.17</v>
      </c>
      <c r="H244" s="21"/>
      <c r="I244" s="598">
        <v>5</v>
      </c>
      <c r="J244" s="9">
        <f>G244</f>
        <v>100.17</v>
      </c>
      <c r="K244" s="613" t="s">
        <v>43</v>
      </c>
    </row>
    <row r="245" spans="1:11" hidden="1">
      <c r="A245" s="22"/>
      <c r="B245" s="578"/>
      <c r="C245" s="578"/>
      <c r="D245" s="578"/>
      <c r="E245" s="578"/>
      <c r="F245" s="578"/>
      <c r="G245" s="578"/>
      <c r="H245" s="579" t="s">
        <v>306</v>
      </c>
      <c r="I245" s="580" t="s">
        <v>307</v>
      </c>
      <c r="J245" s="581">
        <f>SUM(J244:J244)</f>
        <v>100.17</v>
      </c>
      <c r="K245" s="220" t="s">
        <v>43</v>
      </c>
    </row>
    <row r="246" spans="1:11" hidden="1">
      <c r="A246" s="22"/>
      <c r="B246" s="578"/>
      <c r="C246" s="578"/>
      <c r="D246" s="578"/>
      <c r="E246" s="578"/>
      <c r="F246" s="578"/>
      <c r="G246" s="578"/>
      <c r="H246" s="579"/>
      <c r="I246" s="580"/>
      <c r="J246" s="581"/>
      <c r="K246" s="220"/>
    </row>
    <row r="247" spans="1:11" ht="13.2" hidden="1">
      <c r="A247" s="582"/>
      <c r="B247" s="583"/>
      <c r="C247" s="583"/>
      <c r="D247" s="584" t="s">
        <v>308</v>
      </c>
      <c r="E247" s="583"/>
      <c r="F247" s="585" t="s">
        <v>309</v>
      </c>
      <c r="G247" s="585"/>
      <c r="H247" s="585"/>
      <c r="I247" s="586" t="s">
        <v>307</v>
      </c>
      <c r="J247" s="587">
        <v>100.17</v>
      </c>
      <c r="K247" s="221" t="s">
        <v>43</v>
      </c>
    </row>
    <row r="248" spans="1:11" ht="13.2" hidden="1">
      <c r="A248" s="588"/>
      <c r="B248" s="589"/>
      <c r="C248" s="589"/>
      <c r="D248" s="590" t="s">
        <v>310</v>
      </c>
      <c r="E248" s="589"/>
      <c r="F248" s="591" t="s">
        <v>309</v>
      </c>
      <c r="G248" s="591"/>
      <c r="H248" s="591"/>
      <c r="I248" s="592" t="s">
        <v>307</v>
      </c>
      <c r="J248" s="593">
        <f>J245-J247</f>
        <v>0</v>
      </c>
      <c r="K248" s="222" t="str">
        <f>K247</f>
        <v>m²</v>
      </c>
    </row>
    <row r="249" spans="1:11" ht="13.2" hidden="1">
      <c r="A249" s="582"/>
      <c r="B249" s="594"/>
      <c r="C249" s="594"/>
      <c r="D249" s="584" t="s">
        <v>311</v>
      </c>
      <c r="E249" s="594"/>
      <c r="F249" s="585" t="s">
        <v>309</v>
      </c>
      <c r="G249" s="585"/>
      <c r="H249" s="585"/>
      <c r="I249" s="586" t="s">
        <v>307</v>
      </c>
      <c r="J249" s="587">
        <f>J245</f>
        <v>100.17</v>
      </c>
      <c r="K249" s="221" t="str">
        <f>K248</f>
        <v>m²</v>
      </c>
    </row>
    <row r="250" spans="1:11" ht="13.2" hidden="1">
      <c r="A250" s="600"/>
      <c r="B250" s="601"/>
      <c r="C250" s="601"/>
      <c r="D250" s="602" t="s">
        <v>323</v>
      </c>
      <c r="E250" s="603"/>
      <c r="F250" s="604" t="s">
        <v>309</v>
      </c>
      <c r="G250" s="604"/>
      <c r="H250" s="604"/>
      <c r="I250" s="605" t="s">
        <v>307</v>
      </c>
      <c r="J250" s="606">
        <v>0</v>
      </c>
      <c r="K250" s="607" t="str">
        <f>K249</f>
        <v>m²</v>
      </c>
    </row>
    <row r="251" spans="1:11" ht="13.2" hidden="1">
      <c r="A251" s="600"/>
      <c r="B251" s="601"/>
      <c r="C251" s="601"/>
      <c r="D251" s="608"/>
      <c r="E251" s="601"/>
      <c r="F251" s="609"/>
      <c r="G251" s="609"/>
      <c r="H251" s="609"/>
      <c r="I251" s="610"/>
      <c r="J251" s="611"/>
      <c r="K251" s="612"/>
    </row>
    <row r="252" spans="1:11" hidden="1">
      <c r="A252" s="218" t="s">
        <v>90</v>
      </c>
      <c r="B252" s="754" t="s">
        <v>91</v>
      </c>
      <c r="C252" s="754"/>
      <c r="D252" s="754"/>
      <c r="E252" s="754"/>
      <c r="F252" s="754"/>
      <c r="G252" s="754"/>
      <c r="H252" s="754"/>
      <c r="I252" s="754"/>
      <c r="J252" s="754"/>
      <c r="K252" s="861"/>
    </row>
    <row r="253" spans="1:11" ht="13.2" hidden="1">
      <c r="A253" s="571"/>
      <c r="B253" s="572"/>
      <c r="C253" s="572"/>
      <c r="D253" s="572"/>
      <c r="E253" s="234"/>
      <c r="F253" s="233"/>
      <c r="G253" s="233" t="s">
        <v>340</v>
      </c>
      <c r="H253" s="233"/>
      <c r="I253" s="573"/>
      <c r="J253" s="574"/>
      <c r="K253" s="575"/>
    </row>
    <row r="254" spans="1:11" hidden="1">
      <c r="A254" s="253"/>
      <c r="B254" s="254"/>
      <c r="C254" s="255"/>
      <c r="D254" s="256" t="s">
        <v>377</v>
      </c>
      <c r="E254" s="248"/>
      <c r="F254" s="257"/>
      <c r="G254" s="257">
        <v>563.6</v>
      </c>
      <c r="H254" s="257"/>
      <c r="I254" s="258">
        <v>5</v>
      </c>
      <c r="J254" s="259">
        <f>G254</f>
        <v>563.6</v>
      </c>
      <c r="K254" s="260" t="s">
        <v>329</v>
      </c>
    </row>
    <row r="255" spans="1:11" hidden="1">
      <c r="A255" s="253"/>
      <c r="B255" s="254"/>
      <c r="C255" s="255"/>
      <c r="D255" s="256" t="s">
        <v>377</v>
      </c>
      <c r="E255" s="248"/>
      <c r="F255" s="257"/>
      <c r="G255" s="257">
        <v>500</v>
      </c>
      <c r="H255" s="257"/>
      <c r="I255" s="258">
        <v>5</v>
      </c>
      <c r="J255" s="259">
        <f>G255</f>
        <v>500</v>
      </c>
      <c r="K255" s="260" t="s">
        <v>329</v>
      </c>
    </row>
    <row r="256" spans="1:11" hidden="1">
      <c r="A256" s="22"/>
      <c r="B256" s="578"/>
      <c r="C256" s="578"/>
      <c r="D256" s="578"/>
      <c r="E256" s="578"/>
      <c r="F256" s="578"/>
      <c r="G256" s="578"/>
      <c r="H256" s="579" t="s">
        <v>306</v>
      </c>
      <c r="I256" s="580" t="s">
        <v>307</v>
      </c>
      <c r="J256" s="581">
        <f>SUM(J254:J255)</f>
        <v>1063.5999999999999</v>
      </c>
      <c r="K256" s="220" t="s">
        <v>329</v>
      </c>
    </row>
    <row r="257" spans="1:11" hidden="1">
      <c r="A257" s="22"/>
      <c r="B257" s="578"/>
      <c r="C257" s="578"/>
      <c r="D257" s="578"/>
      <c r="E257" s="578"/>
      <c r="F257" s="578"/>
      <c r="G257" s="578"/>
      <c r="H257" s="579"/>
      <c r="I257" s="580"/>
      <c r="J257" s="581"/>
      <c r="K257" s="220"/>
    </row>
    <row r="258" spans="1:11" ht="13.2" hidden="1">
      <c r="A258" s="582"/>
      <c r="B258" s="583"/>
      <c r="C258" s="583"/>
      <c r="D258" s="584" t="s">
        <v>308</v>
      </c>
      <c r="E258" s="583"/>
      <c r="F258" s="585" t="s">
        <v>309</v>
      </c>
      <c r="G258" s="585"/>
      <c r="H258" s="585"/>
      <c r="I258" s="586" t="s">
        <v>307</v>
      </c>
      <c r="J258" s="587">
        <v>563.6</v>
      </c>
      <c r="K258" s="221" t="s">
        <v>329</v>
      </c>
    </row>
    <row r="259" spans="1:11" ht="13.2" hidden="1">
      <c r="A259" s="588"/>
      <c r="B259" s="589"/>
      <c r="C259" s="589"/>
      <c r="D259" s="590" t="s">
        <v>310</v>
      </c>
      <c r="E259" s="589"/>
      <c r="F259" s="591" t="s">
        <v>309</v>
      </c>
      <c r="G259" s="591"/>
      <c r="H259" s="591"/>
      <c r="I259" s="592" t="s">
        <v>307</v>
      </c>
      <c r="J259" s="593">
        <f>J256-J258</f>
        <v>499.99999999999989</v>
      </c>
      <c r="K259" s="222" t="s">
        <v>329</v>
      </c>
    </row>
    <row r="260" spans="1:11" ht="13.2" hidden="1">
      <c r="A260" s="582"/>
      <c r="B260" s="594"/>
      <c r="C260" s="594"/>
      <c r="D260" s="584" t="s">
        <v>311</v>
      </c>
      <c r="E260" s="594"/>
      <c r="F260" s="585" t="s">
        <v>309</v>
      </c>
      <c r="G260" s="585"/>
      <c r="H260" s="585"/>
      <c r="I260" s="586" t="s">
        <v>307</v>
      </c>
      <c r="J260" s="587">
        <f>J256</f>
        <v>1063.5999999999999</v>
      </c>
      <c r="K260" s="221" t="str">
        <f>K259</f>
        <v>kg</v>
      </c>
    </row>
    <row r="261" spans="1:11" ht="13.2" hidden="1">
      <c r="A261" s="600"/>
      <c r="B261" s="601"/>
      <c r="C261" s="601"/>
      <c r="D261" s="602" t="s">
        <v>323</v>
      </c>
      <c r="E261" s="603"/>
      <c r="F261" s="604" t="s">
        <v>309</v>
      </c>
      <c r="G261" s="604"/>
      <c r="H261" s="604"/>
      <c r="I261" s="605" t="s">
        <v>307</v>
      </c>
      <c r="J261" s="606">
        <v>0</v>
      </c>
      <c r="K261" s="607" t="str">
        <f>K260</f>
        <v>kg</v>
      </c>
    </row>
    <row r="262" spans="1:11" ht="13.2" hidden="1">
      <c r="A262" s="600"/>
      <c r="B262" s="601"/>
      <c r="C262" s="601"/>
      <c r="D262" s="608"/>
      <c r="E262" s="601"/>
      <c r="F262" s="609"/>
      <c r="G262" s="609"/>
      <c r="H262" s="609"/>
      <c r="I262" s="610"/>
      <c r="J262" s="611"/>
      <c r="K262" s="612"/>
    </row>
    <row r="263" spans="1:11" hidden="1">
      <c r="A263" s="218" t="s">
        <v>93</v>
      </c>
      <c r="B263" s="754" t="s">
        <v>94</v>
      </c>
      <c r="C263" s="754"/>
      <c r="D263" s="754"/>
      <c r="E263" s="754"/>
      <c r="F263" s="754"/>
      <c r="G263" s="754"/>
      <c r="H263" s="754"/>
      <c r="I263" s="754"/>
      <c r="J263" s="754"/>
      <c r="K263" s="861"/>
    </row>
    <row r="264" spans="1:11" ht="13.2" hidden="1">
      <c r="A264" s="571"/>
      <c r="B264" s="572"/>
      <c r="C264" s="572"/>
      <c r="D264" s="572"/>
      <c r="E264" s="234"/>
      <c r="F264" s="233" t="s">
        <v>314</v>
      </c>
      <c r="G264" s="233" t="s">
        <v>315</v>
      </c>
      <c r="H264" s="233"/>
      <c r="I264" s="573"/>
      <c r="J264" s="574"/>
      <c r="K264" s="575"/>
    </row>
    <row r="265" spans="1:11" hidden="1">
      <c r="A265" s="253"/>
      <c r="B265" s="254"/>
      <c r="C265" s="255"/>
      <c r="D265" s="256" t="s">
        <v>377</v>
      </c>
      <c r="E265" s="248"/>
      <c r="F265" s="257">
        <v>17.350000000000001</v>
      </c>
      <c r="G265" s="257">
        <v>12.85</v>
      </c>
      <c r="H265" s="257"/>
      <c r="I265" s="258">
        <v>5</v>
      </c>
      <c r="J265" s="259">
        <f>G265*F265</f>
        <v>222.94750000000002</v>
      </c>
      <c r="K265" s="260" t="s">
        <v>43</v>
      </c>
    </row>
    <row r="266" spans="1:11" hidden="1">
      <c r="A266" s="253"/>
      <c r="B266" s="254"/>
      <c r="C266" s="255"/>
      <c r="D266" s="256" t="s">
        <v>377</v>
      </c>
      <c r="E266" s="248"/>
      <c r="F266" s="257">
        <v>11.441000000000001</v>
      </c>
      <c r="G266" s="257">
        <v>12.85</v>
      </c>
      <c r="H266" s="257"/>
      <c r="I266" s="258">
        <v>5</v>
      </c>
      <c r="J266" s="259">
        <f>G266*F266</f>
        <v>147.01685000000001</v>
      </c>
      <c r="K266" s="260" t="s">
        <v>43</v>
      </c>
    </row>
    <row r="267" spans="1:11" hidden="1">
      <c r="A267" s="22"/>
      <c r="B267" s="578"/>
      <c r="C267" s="578"/>
      <c r="D267" s="578"/>
      <c r="E267" s="578"/>
      <c r="F267" s="578"/>
      <c r="G267" s="578"/>
      <c r="H267" s="579" t="s">
        <v>306</v>
      </c>
      <c r="I267" s="580" t="s">
        <v>307</v>
      </c>
      <c r="J267" s="581">
        <f>SUM(J265:J266)</f>
        <v>369.96435000000002</v>
      </c>
      <c r="K267" s="220" t="s">
        <v>43</v>
      </c>
    </row>
    <row r="268" spans="1:11" hidden="1">
      <c r="A268" s="22"/>
      <c r="B268" s="578"/>
      <c r="C268" s="578"/>
      <c r="D268" s="578"/>
      <c r="E268" s="578"/>
      <c r="F268" s="578"/>
      <c r="G268" s="578"/>
      <c r="H268" s="579"/>
      <c r="I268" s="580"/>
      <c r="J268" s="581"/>
      <c r="K268" s="220"/>
    </row>
    <row r="269" spans="1:11" ht="13.2" hidden="1">
      <c r="A269" s="582"/>
      <c r="B269" s="583"/>
      <c r="C269" s="583"/>
      <c r="D269" s="584" t="s">
        <v>308</v>
      </c>
      <c r="E269" s="583"/>
      <c r="F269" s="585" t="s">
        <v>309</v>
      </c>
      <c r="G269" s="585"/>
      <c r="H269" s="585"/>
      <c r="I269" s="586" t="s">
        <v>307</v>
      </c>
      <c r="J269" s="587">
        <v>222.95</v>
      </c>
      <c r="K269" s="221" t="s">
        <v>43</v>
      </c>
    </row>
    <row r="270" spans="1:11" ht="13.2" hidden="1">
      <c r="A270" s="588"/>
      <c r="B270" s="589"/>
      <c r="C270" s="589"/>
      <c r="D270" s="590" t="s">
        <v>310</v>
      </c>
      <c r="E270" s="589"/>
      <c r="F270" s="591" t="s">
        <v>309</v>
      </c>
      <c r="G270" s="591"/>
      <c r="H270" s="591"/>
      <c r="I270" s="592" t="s">
        <v>307</v>
      </c>
      <c r="J270" s="593">
        <f>J267-J269</f>
        <v>147.01435000000004</v>
      </c>
      <c r="K270" s="222" t="s">
        <v>43</v>
      </c>
    </row>
    <row r="271" spans="1:11" ht="13.2" hidden="1">
      <c r="A271" s="582"/>
      <c r="B271" s="594"/>
      <c r="C271" s="594"/>
      <c r="D271" s="584" t="s">
        <v>311</v>
      </c>
      <c r="E271" s="594"/>
      <c r="F271" s="585" t="s">
        <v>309</v>
      </c>
      <c r="G271" s="585"/>
      <c r="H271" s="585"/>
      <c r="I271" s="586" t="s">
        <v>307</v>
      </c>
      <c r="J271" s="587">
        <f>J267</f>
        <v>369.96435000000002</v>
      </c>
      <c r="K271" s="221" t="str">
        <f>K270</f>
        <v>m²</v>
      </c>
    </row>
    <row r="272" spans="1:11" ht="13.2" hidden="1">
      <c r="A272" s="600"/>
      <c r="B272" s="601"/>
      <c r="C272" s="601"/>
      <c r="D272" s="602" t="s">
        <v>323</v>
      </c>
      <c r="E272" s="603"/>
      <c r="F272" s="604" t="s">
        <v>309</v>
      </c>
      <c r="G272" s="604"/>
      <c r="H272" s="604"/>
      <c r="I272" s="605" t="s">
        <v>307</v>
      </c>
      <c r="J272" s="606">
        <v>0</v>
      </c>
      <c r="K272" s="607" t="str">
        <f>K271</f>
        <v>m²</v>
      </c>
    </row>
    <row r="273" spans="1:11" ht="13.2" hidden="1">
      <c r="A273" s="600"/>
      <c r="B273" s="601"/>
      <c r="C273" s="601"/>
      <c r="D273" s="608"/>
      <c r="E273" s="601"/>
      <c r="F273" s="609"/>
      <c r="G273" s="609"/>
      <c r="H273" s="609"/>
      <c r="I273" s="610"/>
      <c r="J273" s="611"/>
      <c r="K273" s="612"/>
    </row>
    <row r="274" spans="1:11">
      <c r="A274" s="218" t="s">
        <v>96</v>
      </c>
      <c r="B274" s="754" t="s">
        <v>97</v>
      </c>
      <c r="C274" s="754"/>
      <c r="D274" s="754"/>
      <c r="E274" s="754"/>
      <c r="F274" s="754"/>
      <c r="G274" s="754"/>
      <c r="H274" s="754"/>
      <c r="I274" s="754"/>
      <c r="J274" s="754"/>
      <c r="K274" s="861"/>
    </row>
    <row r="275" spans="1:11" ht="13.2">
      <c r="A275" s="571"/>
      <c r="B275" s="572"/>
      <c r="C275" s="572"/>
      <c r="D275" s="234" t="s">
        <v>315</v>
      </c>
      <c r="E275" s="233" t="s">
        <v>314</v>
      </c>
      <c r="F275" s="233" t="s">
        <v>324</v>
      </c>
      <c r="G275" s="233" t="s">
        <v>316</v>
      </c>
      <c r="H275" s="233" t="s">
        <v>305</v>
      </c>
      <c r="I275" s="573"/>
      <c r="J275" s="574"/>
      <c r="K275" s="575"/>
    </row>
    <row r="276" spans="1:11">
      <c r="B276" s="595"/>
      <c r="C276" s="614" t="s">
        <v>334</v>
      </c>
      <c r="D276" s="20"/>
      <c r="E276" s="21"/>
      <c r="F276" s="21">
        <v>6.64</v>
      </c>
      <c r="G276" s="21"/>
      <c r="H276" s="21"/>
      <c r="I276" s="598">
        <v>5</v>
      </c>
      <c r="J276" s="9">
        <f>F276</f>
        <v>6.64</v>
      </c>
      <c r="K276" s="613" t="s">
        <v>39</v>
      </c>
    </row>
    <row r="277" spans="1:11">
      <c r="B277" s="595"/>
      <c r="C277" s="614" t="s">
        <v>341</v>
      </c>
      <c r="D277" s="20"/>
      <c r="E277" s="21"/>
      <c r="F277" s="21">
        <v>12.3</v>
      </c>
      <c r="G277" s="21"/>
      <c r="H277" s="21"/>
      <c r="I277" s="598">
        <v>5</v>
      </c>
      <c r="J277" s="9">
        <f>F277</f>
        <v>12.3</v>
      </c>
      <c r="K277" s="613" t="s">
        <v>39</v>
      </c>
    </row>
    <row r="278" spans="1:11">
      <c r="A278" s="253"/>
      <c r="B278" s="254"/>
      <c r="C278" s="256" t="s">
        <v>378</v>
      </c>
      <c r="D278" s="257">
        <v>12.85</v>
      </c>
      <c r="E278" s="257">
        <v>17.350000000000001</v>
      </c>
      <c r="F278" s="257"/>
      <c r="G278" s="257">
        <v>0.12</v>
      </c>
      <c r="H278" s="257"/>
      <c r="I278" s="258">
        <v>5</v>
      </c>
      <c r="J278" s="259">
        <f>G278*E278*D278</f>
        <v>26.753700000000002</v>
      </c>
      <c r="K278" s="260" t="s">
        <v>39</v>
      </c>
    </row>
    <row r="279" spans="1:11">
      <c r="A279" s="253"/>
      <c r="B279" s="254"/>
      <c r="C279" s="256" t="s">
        <v>378</v>
      </c>
      <c r="D279" s="257">
        <v>12.85</v>
      </c>
      <c r="E279" s="257">
        <v>10.23</v>
      </c>
      <c r="F279" s="257"/>
      <c r="G279" s="257">
        <v>0.12</v>
      </c>
      <c r="H279" s="257"/>
      <c r="I279" s="258">
        <v>5</v>
      </c>
      <c r="J279" s="259">
        <f>G279*E279*D279</f>
        <v>15.774659999999999</v>
      </c>
      <c r="K279" s="260" t="s">
        <v>39</v>
      </c>
    </row>
    <row r="280" spans="1:11">
      <c r="A280" s="253"/>
      <c r="B280" s="254"/>
      <c r="C280" s="256" t="s">
        <v>545</v>
      </c>
      <c r="D280" s="257">
        <v>0.25</v>
      </c>
      <c r="E280" s="257">
        <v>0.25</v>
      </c>
      <c r="F280" s="257"/>
      <c r="G280" s="257">
        <v>2.7</v>
      </c>
      <c r="H280" s="257">
        <v>4</v>
      </c>
      <c r="I280" s="258">
        <v>5</v>
      </c>
      <c r="J280" s="259">
        <f>H280*G280*E280*D280</f>
        <v>0.67500000000000004</v>
      </c>
      <c r="K280" s="260" t="s">
        <v>39</v>
      </c>
    </row>
    <row r="281" spans="1:11">
      <c r="A281" s="253"/>
      <c r="B281" s="254"/>
      <c r="C281" s="256" t="s">
        <v>546</v>
      </c>
      <c r="D281" s="257">
        <v>0.25</v>
      </c>
      <c r="E281" s="257">
        <v>4.4000000000000004</v>
      </c>
      <c r="F281" s="257"/>
      <c r="G281" s="257">
        <v>0.3</v>
      </c>
      <c r="H281" s="257">
        <v>2</v>
      </c>
      <c r="I281" s="258">
        <v>5</v>
      </c>
      <c r="J281" s="259">
        <f>H281*G281*E281*D281</f>
        <v>0.66</v>
      </c>
      <c r="K281" s="260" t="s">
        <v>39</v>
      </c>
    </row>
    <row r="282" spans="1:11">
      <c r="A282" s="22"/>
      <c r="B282" s="578"/>
      <c r="C282" s="578"/>
      <c r="D282" s="578"/>
      <c r="E282" s="578"/>
      <c r="F282" s="578"/>
      <c r="G282" s="578"/>
      <c r="H282" s="579" t="s">
        <v>306</v>
      </c>
      <c r="I282" s="580" t="s">
        <v>307</v>
      </c>
      <c r="J282" s="581">
        <f>SUM(J276:J281)</f>
        <v>62.803359999999998</v>
      </c>
      <c r="K282" s="220" t="s">
        <v>39</v>
      </c>
    </row>
    <row r="283" spans="1:11">
      <c r="A283" s="22"/>
      <c r="B283" s="578"/>
      <c r="C283" s="578"/>
      <c r="D283" s="578"/>
      <c r="E283" s="578"/>
      <c r="F283" s="578"/>
      <c r="G283" s="578"/>
      <c r="H283" s="579"/>
      <c r="I283" s="580"/>
      <c r="J283" s="581"/>
      <c r="K283" s="220"/>
    </row>
    <row r="284" spans="1:11" ht="13.2">
      <c r="A284" s="582"/>
      <c r="B284" s="583"/>
      <c r="C284" s="583"/>
      <c r="D284" s="584" t="s">
        <v>308</v>
      </c>
      <c r="E284" s="583"/>
      <c r="F284" s="585" t="s">
        <v>309</v>
      </c>
      <c r="G284" s="585"/>
      <c r="H284" s="585"/>
      <c r="I284" s="586" t="s">
        <v>307</v>
      </c>
      <c r="J284" s="587">
        <v>61.46</v>
      </c>
      <c r="K284" s="221" t="s">
        <v>39</v>
      </c>
    </row>
    <row r="285" spans="1:11" ht="13.2">
      <c r="A285" s="588"/>
      <c r="B285" s="589"/>
      <c r="C285" s="589"/>
      <c r="D285" s="590" t="s">
        <v>310</v>
      </c>
      <c r="E285" s="589"/>
      <c r="F285" s="591" t="s">
        <v>309</v>
      </c>
      <c r="G285" s="591"/>
      <c r="H285" s="591"/>
      <c r="I285" s="592" t="s">
        <v>307</v>
      </c>
      <c r="J285" s="593">
        <f>J282-J284</f>
        <v>1.343359999999997</v>
      </c>
      <c r="K285" s="222" t="str">
        <f>K284</f>
        <v>m³</v>
      </c>
    </row>
    <row r="286" spans="1:11" ht="13.2">
      <c r="A286" s="582"/>
      <c r="B286" s="594"/>
      <c r="C286" s="594"/>
      <c r="D286" s="584" t="s">
        <v>311</v>
      </c>
      <c r="E286" s="594"/>
      <c r="F286" s="585" t="s">
        <v>309</v>
      </c>
      <c r="G286" s="585"/>
      <c r="H286" s="585"/>
      <c r="I286" s="586" t="s">
        <v>307</v>
      </c>
      <c r="J286" s="587">
        <f>J282</f>
        <v>62.803359999999998</v>
      </c>
      <c r="K286" s="221" t="str">
        <f>K285</f>
        <v>m³</v>
      </c>
    </row>
    <row r="287" spans="1:11" ht="13.2">
      <c r="A287" s="600"/>
      <c r="B287" s="601"/>
      <c r="C287" s="601"/>
      <c r="D287" s="602" t="s">
        <v>323</v>
      </c>
      <c r="E287" s="603"/>
      <c r="F287" s="604" t="s">
        <v>309</v>
      </c>
      <c r="G287" s="604"/>
      <c r="H287" s="604"/>
      <c r="I287" s="605" t="s">
        <v>307</v>
      </c>
      <c r="J287" s="606">
        <v>0</v>
      </c>
      <c r="K287" s="607" t="str">
        <f>K286</f>
        <v>m³</v>
      </c>
    </row>
    <row r="288" spans="1:11" ht="13.2">
      <c r="A288" s="600"/>
      <c r="B288" s="601"/>
      <c r="C288" s="601"/>
      <c r="D288" s="608"/>
      <c r="E288" s="601"/>
      <c r="F288" s="609"/>
      <c r="G288" s="609"/>
      <c r="H288" s="609"/>
      <c r="I288" s="610"/>
      <c r="J288" s="611"/>
      <c r="K288" s="612"/>
    </row>
    <row r="289" spans="1:11" hidden="1">
      <c r="A289" s="218" t="s">
        <v>358</v>
      </c>
      <c r="B289" s="754" t="str">
        <f>'[1]BM 09'!B38</f>
        <v>LAJE PRÉ-MOLDADA UNIDIRECIONAL, BIAPOIADA, PARA PISO, ENCHIMENTO EM CERÂMICA, VIGOTA CONVENCIONAL, ALTURA TOTAL DA LAJE (ENCHIMENTO+CAPA) = (8+3). AF_11/2020</v>
      </c>
      <c r="C289" s="754"/>
      <c r="D289" s="754"/>
      <c r="E289" s="754"/>
      <c r="F289" s="754"/>
      <c r="G289" s="754"/>
      <c r="H289" s="754"/>
      <c r="I289" s="754"/>
      <c r="J289" s="754"/>
      <c r="K289" s="861"/>
    </row>
    <row r="290" spans="1:11" ht="13.2" hidden="1">
      <c r="A290" s="571"/>
      <c r="B290" s="572"/>
      <c r="C290" s="572"/>
      <c r="D290" s="572"/>
      <c r="E290" s="234" t="s">
        <v>314</v>
      </c>
      <c r="F290" s="233" t="s">
        <v>315</v>
      </c>
      <c r="G290" s="233" t="s">
        <v>316</v>
      </c>
      <c r="H290" s="233" t="s">
        <v>305</v>
      </c>
      <c r="I290" s="573"/>
      <c r="J290" s="574"/>
      <c r="K290" s="575"/>
    </row>
    <row r="291" spans="1:11" hidden="1">
      <c r="A291" s="630"/>
      <c r="B291" s="631"/>
      <c r="C291" s="632"/>
      <c r="D291" s="633" t="s">
        <v>547</v>
      </c>
      <c r="E291" s="634">
        <v>5</v>
      </c>
      <c r="F291" s="635">
        <v>2.6</v>
      </c>
      <c r="G291" s="635"/>
      <c r="H291" s="635">
        <v>1</v>
      </c>
      <c r="I291" s="636">
        <v>5</v>
      </c>
      <c r="J291" s="637">
        <f>H291*F291*E291</f>
        <v>13</v>
      </c>
      <c r="K291" s="613" t="s">
        <v>43</v>
      </c>
    </row>
    <row r="292" spans="1:11" hidden="1">
      <c r="A292" s="638"/>
      <c r="B292" s="639"/>
      <c r="C292" s="639"/>
      <c r="D292" s="639"/>
      <c r="E292" s="639"/>
      <c r="F292" s="639"/>
      <c r="G292" s="639"/>
      <c r="H292" s="640" t="s">
        <v>306</v>
      </c>
      <c r="I292" s="641" t="s">
        <v>307</v>
      </c>
      <c r="J292" s="642">
        <f>SUM(J291:J291)</f>
        <v>13</v>
      </c>
      <c r="K292" s="220" t="s">
        <v>43</v>
      </c>
    </row>
    <row r="293" spans="1:11" hidden="1">
      <c r="A293" s="643"/>
      <c r="B293" s="639"/>
      <c r="C293" s="639"/>
      <c r="D293" s="639"/>
      <c r="E293" s="639"/>
      <c r="F293" s="639"/>
      <c r="G293" s="639"/>
      <c r="H293" s="640"/>
      <c r="I293" s="641"/>
      <c r="J293" s="642"/>
      <c r="K293" s="641"/>
    </row>
    <row r="294" spans="1:11">
      <c r="A294" s="306" t="s">
        <v>99</v>
      </c>
      <c r="B294" s="848" t="s">
        <v>100</v>
      </c>
      <c r="C294" s="848"/>
      <c r="D294" s="848"/>
      <c r="E294" s="848"/>
      <c r="F294" s="848"/>
      <c r="G294" s="848"/>
      <c r="H294" s="848"/>
      <c r="I294" s="570"/>
      <c r="J294" s="52"/>
      <c r="K294" s="53"/>
    </row>
    <row r="295" spans="1:11">
      <c r="A295" s="218" t="s">
        <v>101</v>
      </c>
      <c r="B295" s="754" t="s">
        <v>102</v>
      </c>
      <c r="C295" s="754"/>
      <c r="D295" s="754"/>
      <c r="E295" s="754"/>
      <c r="F295" s="754"/>
      <c r="G295" s="754"/>
      <c r="H295" s="754"/>
      <c r="I295" s="754"/>
      <c r="J295" s="754"/>
      <c r="K295" s="861"/>
    </row>
    <row r="296" spans="1:11" ht="13.2">
      <c r="A296" s="571"/>
      <c r="B296" s="572"/>
      <c r="C296" s="572"/>
      <c r="D296" s="572"/>
      <c r="E296" s="234"/>
      <c r="F296" s="233" t="s">
        <v>335</v>
      </c>
      <c r="G296" s="233" t="s">
        <v>316</v>
      </c>
      <c r="H296" s="233" t="s">
        <v>305</v>
      </c>
      <c r="I296" s="573"/>
      <c r="J296" s="574"/>
      <c r="K296" s="575"/>
    </row>
    <row r="297" spans="1:11">
      <c r="B297" s="595"/>
      <c r="C297" s="596"/>
      <c r="D297" s="614" t="s">
        <v>342</v>
      </c>
      <c r="E297" s="20"/>
      <c r="F297" s="21">
        <v>181.64</v>
      </c>
      <c r="G297" s="21">
        <v>3.1</v>
      </c>
      <c r="H297" s="21">
        <v>1</v>
      </c>
      <c r="I297" s="598">
        <v>5</v>
      </c>
      <c r="J297" s="9">
        <f t="shared" ref="J297:J303" si="4">G297*H297*F297</f>
        <v>563.08399999999995</v>
      </c>
      <c r="K297" s="613" t="s">
        <v>43</v>
      </c>
    </row>
    <row r="298" spans="1:11">
      <c r="B298" s="595"/>
      <c r="C298" s="596"/>
      <c r="D298" s="614" t="s">
        <v>343</v>
      </c>
      <c r="E298" s="20"/>
      <c r="F298" s="21">
        <v>0.8</v>
      </c>
      <c r="G298" s="21">
        <v>2.1</v>
      </c>
      <c r="H298" s="21">
        <v>-8</v>
      </c>
      <c r="I298" s="598">
        <v>5</v>
      </c>
      <c r="J298" s="9">
        <f t="shared" si="4"/>
        <v>-13.440000000000001</v>
      </c>
      <c r="K298" s="613" t="s">
        <v>43</v>
      </c>
    </row>
    <row r="299" spans="1:11">
      <c r="B299" s="595"/>
      <c r="C299" s="596"/>
      <c r="D299" s="614" t="s">
        <v>344</v>
      </c>
      <c r="E299" s="20"/>
      <c r="F299" s="21">
        <v>2.2000000000000002</v>
      </c>
      <c r="G299" s="21">
        <v>1</v>
      </c>
      <c r="H299" s="21">
        <v>-12</v>
      </c>
      <c r="I299" s="598">
        <v>5</v>
      </c>
      <c r="J299" s="9">
        <f t="shared" si="4"/>
        <v>-26.400000000000002</v>
      </c>
      <c r="K299" s="613" t="s">
        <v>43</v>
      </c>
    </row>
    <row r="300" spans="1:11">
      <c r="B300" s="595"/>
      <c r="C300" s="596"/>
      <c r="D300" s="614" t="s">
        <v>343</v>
      </c>
      <c r="E300" s="20"/>
      <c r="F300" s="21">
        <v>1.8</v>
      </c>
      <c r="G300" s="21">
        <v>2.1</v>
      </c>
      <c r="H300" s="21">
        <v>-2</v>
      </c>
      <c r="I300" s="598">
        <v>5</v>
      </c>
      <c r="J300" s="9">
        <f t="shared" si="4"/>
        <v>-7.5600000000000005</v>
      </c>
      <c r="K300" s="613" t="s">
        <v>43</v>
      </c>
    </row>
    <row r="301" spans="1:11">
      <c r="A301" s="253"/>
      <c r="B301" s="254"/>
      <c r="C301" s="255"/>
      <c r="D301" s="256" t="s">
        <v>417</v>
      </c>
      <c r="E301" s="248"/>
      <c r="F301" s="257">
        <v>115.52</v>
      </c>
      <c r="G301" s="257">
        <v>1</v>
      </c>
      <c r="H301" s="257">
        <v>1</v>
      </c>
      <c r="I301" s="258">
        <v>5</v>
      </c>
      <c r="J301" s="259">
        <f t="shared" si="4"/>
        <v>115.52</v>
      </c>
      <c r="K301" s="260" t="s">
        <v>43</v>
      </c>
    </row>
    <row r="302" spans="1:11">
      <c r="A302" s="253"/>
      <c r="B302" s="254"/>
      <c r="C302" s="255"/>
      <c r="D302" s="256" t="s">
        <v>548</v>
      </c>
      <c r="E302" s="248"/>
      <c r="F302" s="257">
        <v>4.4000000000000004</v>
      </c>
      <c r="G302" s="257">
        <v>1</v>
      </c>
      <c r="H302" s="257">
        <v>2</v>
      </c>
      <c r="I302" s="258">
        <v>5</v>
      </c>
      <c r="J302" s="259">
        <f t="shared" si="4"/>
        <v>8.8000000000000007</v>
      </c>
      <c r="K302" s="260" t="s">
        <v>43</v>
      </c>
    </row>
    <row r="303" spans="1:11">
      <c r="A303" s="253"/>
      <c r="B303" s="254"/>
      <c r="C303" s="255"/>
      <c r="D303" s="256" t="s">
        <v>549</v>
      </c>
      <c r="E303" s="248"/>
      <c r="F303" s="257">
        <v>6</v>
      </c>
      <c r="G303" s="257">
        <v>1</v>
      </c>
      <c r="H303" s="257">
        <v>2</v>
      </c>
      <c r="I303" s="258">
        <v>5</v>
      </c>
      <c r="J303" s="259">
        <f t="shared" si="4"/>
        <v>12</v>
      </c>
      <c r="K303" s="260" t="s">
        <v>43</v>
      </c>
    </row>
    <row r="304" spans="1:11">
      <c r="A304" s="22"/>
      <c r="B304" s="578"/>
      <c r="C304" s="578"/>
      <c r="D304" s="578"/>
      <c r="E304" s="578"/>
      <c r="F304" s="578"/>
      <c r="G304" s="578"/>
      <c r="H304" s="579" t="s">
        <v>306</v>
      </c>
      <c r="I304" s="580" t="s">
        <v>307</v>
      </c>
      <c r="J304" s="581">
        <v>672</v>
      </c>
      <c r="K304" s="220" t="s">
        <v>43</v>
      </c>
    </row>
    <row r="305" spans="1:11">
      <c r="A305" s="22"/>
      <c r="B305" s="578"/>
      <c r="C305" s="578"/>
      <c r="D305" s="578"/>
      <c r="E305" s="578"/>
      <c r="F305" s="578"/>
      <c r="G305" s="578"/>
      <c r="H305" s="579"/>
      <c r="I305" s="580"/>
      <c r="J305" s="581"/>
      <c r="K305" s="220"/>
    </row>
    <row r="306" spans="1:11" ht="13.2">
      <c r="A306" s="582"/>
      <c r="B306" s="583"/>
      <c r="C306" s="583"/>
      <c r="D306" s="584" t="s">
        <v>308</v>
      </c>
      <c r="E306" s="583"/>
      <c r="F306" s="585" t="s">
        <v>309</v>
      </c>
      <c r="G306" s="585"/>
      <c r="H306" s="585"/>
      <c r="I306" s="586" t="s">
        <v>307</v>
      </c>
      <c r="J306" s="587">
        <v>631.20000000000005</v>
      </c>
      <c r="K306" s="221" t="s">
        <v>43</v>
      </c>
    </row>
    <row r="307" spans="1:11" ht="13.2">
      <c r="A307" s="588"/>
      <c r="B307" s="589"/>
      <c r="C307" s="589"/>
      <c r="D307" s="590" t="s">
        <v>310</v>
      </c>
      <c r="E307" s="589"/>
      <c r="F307" s="591" t="s">
        <v>309</v>
      </c>
      <c r="G307" s="591"/>
      <c r="H307" s="591"/>
      <c r="I307" s="592" t="s">
        <v>307</v>
      </c>
      <c r="J307" s="593">
        <f>J304-J306</f>
        <v>40.799999999999955</v>
      </c>
      <c r="K307" s="222" t="str">
        <f>K306</f>
        <v>m²</v>
      </c>
    </row>
    <row r="308" spans="1:11" ht="13.2">
      <c r="A308" s="582"/>
      <c r="B308" s="594"/>
      <c r="C308" s="594"/>
      <c r="D308" s="584" t="s">
        <v>311</v>
      </c>
      <c r="E308" s="594"/>
      <c r="F308" s="585" t="s">
        <v>309</v>
      </c>
      <c r="G308" s="585"/>
      <c r="H308" s="585"/>
      <c r="I308" s="586" t="s">
        <v>307</v>
      </c>
      <c r="J308" s="587">
        <f>J304</f>
        <v>672</v>
      </c>
      <c r="K308" s="221" t="str">
        <f>K307</f>
        <v>m²</v>
      </c>
    </row>
    <row r="309" spans="1:11" ht="13.2">
      <c r="A309" s="600"/>
      <c r="B309" s="601"/>
      <c r="C309" s="601"/>
      <c r="D309" s="602" t="s">
        <v>323</v>
      </c>
      <c r="E309" s="603"/>
      <c r="F309" s="604" t="s">
        <v>309</v>
      </c>
      <c r="G309" s="604"/>
      <c r="H309" s="604"/>
      <c r="I309" s="605" t="s">
        <v>307</v>
      </c>
      <c r="J309" s="606">
        <v>0</v>
      </c>
      <c r="K309" s="607" t="str">
        <f>K308</f>
        <v>m²</v>
      </c>
    </row>
    <row r="310" spans="1:11" ht="13.2">
      <c r="A310" s="600"/>
      <c r="B310" s="601"/>
      <c r="C310" s="601"/>
      <c r="D310" s="608"/>
      <c r="E310" s="601"/>
      <c r="F310" s="609"/>
      <c r="G310" s="609"/>
      <c r="H310" s="609"/>
      <c r="I310" s="610"/>
      <c r="J310" s="611"/>
      <c r="K310" s="612"/>
    </row>
    <row r="311" spans="1:11">
      <c r="A311" s="306" t="s">
        <v>104</v>
      </c>
      <c r="B311" s="848" t="s">
        <v>105</v>
      </c>
      <c r="C311" s="848"/>
      <c r="D311" s="848"/>
      <c r="E311" s="848"/>
      <c r="F311" s="848"/>
      <c r="G311" s="848"/>
      <c r="H311" s="848"/>
      <c r="I311" s="570"/>
      <c r="J311" s="52"/>
      <c r="K311" s="53"/>
    </row>
    <row r="312" spans="1:11">
      <c r="A312" s="218" t="s">
        <v>106</v>
      </c>
      <c r="B312" s="754" t="s">
        <v>107</v>
      </c>
      <c r="C312" s="754"/>
      <c r="D312" s="754"/>
      <c r="E312" s="754"/>
      <c r="F312" s="754"/>
      <c r="G312" s="754"/>
      <c r="H312" s="754"/>
      <c r="I312" s="754"/>
      <c r="J312" s="754"/>
      <c r="K312" s="861"/>
    </row>
    <row r="313" spans="1:11" ht="13.8">
      <c r="A313" s="864"/>
      <c r="B313" s="865"/>
      <c r="C313" s="865"/>
      <c r="D313" s="865"/>
      <c r="E313" s="242" t="s">
        <v>375</v>
      </c>
      <c r="F313" s="243"/>
      <c r="G313" s="243" t="s">
        <v>316</v>
      </c>
      <c r="H313" s="243" t="s">
        <v>305</v>
      </c>
      <c r="I313" s="573"/>
      <c r="J313" s="574"/>
      <c r="K313" s="575"/>
    </row>
    <row r="314" spans="1:11">
      <c r="A314" s="253"/>
      <c r="B314" s="254"/>
      <c r="C314" s="255"/>
      <c r="D314" s="241" t="s">
        <v>550</v>
      </c>
      <c r="E314" s="248"/>
      <c r="F314" s="237">
        <v>17.3</v>
      </c>
      <c r="G314" s="237">
        <v>1.6</v>
      </c>
      <c r="H314" s="237">
        <v>2</v>
      </c>
      <c r="I314" s="258">
        <v>5</v>
      </c>
      <c r="J314" s="237">
        <f t="shared" ref="J314:J351" si="5">F314*G314*H314</f>
        <v>55.360000000000007</v>
      </c>
      <c r="K314" s="260" t="s">
        <v>43</v>
      </c>
    </row>
    <row r="315" spans="1:11">
      <c r="A315" s="253"/>
      <c r="B315" s="254"/>
      <c r="C315" s="255"/>
      <c r="D315" s="238" t="s">
        <v>380</v>
      </c>
      <c r="E315" s="248"/>
      <c r="F315" s="239">
        <v>0.8</v>
      </c>
      <c r="G315" s="239">
        <v>1.6</v>
      </c>
      <c r="H315" s="239">
        <v>-4</v>
      </c>
      <c r="I315" s="258">
        <v>5</v>
      </c>
      <c r="J315" s="251">
        <f t="shared" si="5"/>
        <v>-5.120000000000001</v>
      </c>
      <c r="K315" s="260" t="s">
        <v>43</v>
      </c>
    </row>
    <row r="316" spans="1:11">
      <c r="A316" s="253"/>
      <c r="B316" s="254"/>
      <c r="C316" s="255"/>
      <c r="D316" s="240" t="s">
        <v>551</v>
      </c>
      <c r="E316" s="248"/>
      <c r="F316" s="237">
        <v>38.75</v>
      </c>
      <c r="G316" s="237">
        <v>1.6</v>
      </c>
      <c r="H316" s="237">
        <v>1</v>
      </c>
      <c r="I316" s="258">
        <v>5</v>
      </c>
      <c r="J316" s="237">
        <f t="shared" si="5"/>
        <v>62</v>
      </c>
      <c r="K316" s="260" t="s">
        <v>43</v>
      </c>
    </row>
    <row r="317" spans="1:11">
      <c r="A317" s="253"/>
      <c r="B317" s="254"/>
      <c r="C317" s="255"/>
      <c r="D317" s="238" t="s">
        <v>380</v>
      </c>
      <c r="E317" s="248"/>
      <c r="F317" s="239">
        <v>0.8</v>
      </c>
      <c r="G317" s="239">
        <v>1.6</v>
      </c>
      <c r="H317" s="239">
        <v>-4</v>
      </c>
      <c r="I317" s="258">
        <v>5</v>
      </c>
      <c r="J317" s="251">
        <f t="shared" si="5"/>
        <v>-5.120000000000001</v>
      </c>
      <c r="K317" s="260" t="s">
        <v>43</v>
      </c>
    </row>
    <row r="318" spans="1:11">
      <c r="A318" s="253"/>
      <c r="B318" s="254"/>
      <c r="C318" s="255"/>
      <c r="D318" s="241" t="s">
        <v>552</v>
      </c>
      <c r="E318" s="248"/>
      <c r="F318" s="237">
        <f>7.65+7.65+5.6+5.6</f>
        <v>26.5</v>
      </c>
      <c r="G318" s="237">
        <v>1.6</v>
      </c>
      <c r="H318" s="237">
        <v>1</v>
      </c>
      <c r="I318" s="258">
        <v>5</v>
      </c>
      <c r="J318" s="237">
        <f t="shared" si="5"/>
        <v>42.400000000000006</v>
      </c>
      <c r="K318" s="260" t="s">
        <v>43</v>
      </c>
    </row>
    <row r="319" spans="1:11">
      <c r="A319" s="253"/>
      <c r="B319" s="254"/>
      <c r="C319" s="255"/>
      <c r="D319" s="238" t="s">
        <v>380</v>
      </c>
      <c r="E319" s="248"/>
      <c r="F319" s="239">
        <v>0.8</v>
      </c>
      <c r="G319" s="239">
        <v>1.6</v>
      </c>
      <c r="H319" s="239">
        <v>-1</v>
      </c>
      <c r="I319" s="258">
        <v>5</v>
      </c>
      <c r="J319" s="251">
        <f t="shared" si="5"/>
        <v>-1.2800000000000002</v>
      </c>
      <c r="K319" s="260" t="s">
        <v>43</v>
      </c>
    </row>
    <row r="320" spans="1:11">
      <c r="A320" s="253"/>
      <c r="B320" s="254"/>
      <c r="C320" s="255"/>
      <c r="D320" s="238" t="s">
        <v>380</v>
      </c>
      <c r="E320" s="248"/>
      <c r="F320" s="239">
        <v>2.2000000000000002</v>
      </c>
      <c r="G320" s="239">
        <v>0.55000000000000004</v>
      </c>
      <c r="H320" s="239">
        <v>-2</v>
      </c>
      <c r="I320" s="258">
        <v>5</v>
      </c>
      <c r="J320" s="251">
        <f t="shared" si="5"/>
        <v>-2.4200000000000004</v>
      </c>
      <c r="K320" s="260" t="s">
        <v>43</v>
      </c>
    </row>
    <row r="321" spans="1:11">
      <c r="A321" s="253"/>
      <c r="B321" s="254"/>
      <c r="C321" s="255"/>
      <c r="D321" s="241" t="s">
        <v>383</v>
      </c>
      <c r="E321" s="248"/>
      <c r="F321" s="237">
        <v>17.63</v>
      </c>
      <c r="G321" s="237">
        <v>1.6</v>
      </c>
      <c r="H321" s="237">
        <v>1</v>
      </c>
      <c r="I321" s="258">
        <v>5</v>
      </c>
      <c r="J321" s="237">
        <f t="shared" si="5"/>
        <v>28.207999999999998</v>
      </c>
      <c r="K321" s="260" t="s">
        <v>43</v>
      </c>
    </row>
    <row r="322" spans="1:11">
      <c r="A322" s="253"/>
      <c r="B322" s="254"/>
      <c r="C322" s="255"/>
      <c r="D322" s="238" t="s">
        <v>380</v>
      </c>
      <c r="E322" s="248"/>
      <c r="F322" s="239">
        <v>0.8</v>
      </c>
      <c r="G322" s="239">
        <v>1.6</v>
      </c>
      <c r="H322" s="239">
        <v>-1</v>
      </c>
      <c r="I322" s="258">
        <v>5</v>
      </c>
      <c r="J322" s="251">
        <f t="shared" si="5"/>
        <v>-1.2800000000000002</v>
      </c>
      <c r="K322" s="260" t="s">
        <v>43</v>
      </c>
    </row>
    <row r="323" spans="1:11">
      <c r="A323" s="253"/>
      <c r="B323" s="254"/>
      <c r="C323" s="255"/>
      <c r="D323" s="238" t="s">
        <v>380</v>
      </c>
      <c r="E323" s="248"/>
      <c r="F323" s="239">
        <v>0.65</v>
      </c>
      <c r="G323" s="239">
        <v>2.2400000000000002</v>
      </c>
      <c r="H323" s="239">
        <v>-1</v>
      </c>
      <c r="I323" s="258">
        <v>5</v>
      </c>
      <c r="J323" s="251">
        <f t="shared" si="5"/>
        <v>-1.4560000000000002</v>
      </c>
      <c r="K323" s="260" t="s">
        <v>43</v>
      </c>
    </row>
    <row r="324" spans="1:11">
      <c r="A324" s="253"/>
      <c r="B324" s="254"/>
      <c r="C324" s="255"/>
      <c r="D324" s="238" t="s">
        <v>380</v>
      </c>
      <c r="E324" s="248"/>
      <c r="F324" s="239">
        <v>0.5</v>
      </c>
      <c r="G324" s="239">
        <v>3.43</v>
      </c>
      <c r="H324" s="239">
        <v>-1</v>
      </c>
      <c r="I324" s="258">
        <v>5</v>
      </c>
      <c r="J324" s="251">
        <f t="shared" si="5"/>
        <v>-1.7150000000000001</v>
      </c>
      <c r="K324" s="260" t="s">
        <v>43</v>
      </c>
    </row>
    <row r="325" spans="1:11">
      <c r="A325" s="253"/>
      <c r="B325" s="254"/>
      <c r="C325" s="255"/>
      <c r="D325" s="240" t="s">
        <v>384</v>
      </c>
      <c r="E325" s="248"/>
      <c r="F325" s="237">
        <v>3.43</v>
      </c>
      <c r="G325" s="237">
        <v>1.6</v>
      </c>
      <c r="H325" s="237">
        <v>2</v>
      </c>
      <c r="I325" s="258">
        <v>5</v>
      </c>
      <c r="J325" s="237">
        <f t="shared" si="5"/>
        <v>10.976000000000001</v>
      </c>
      <c r="K325" s="260" t="s">
        <v>43</v>
      </c>
    </row>
    <row r="326" spans="1:11">
      <c r="A326" s="253"/>
      <c r="B326" s="254"/>
      <c r="C326" s="255"/>
      <c r="D326" s="240" t="s">
        <v>384</v>
      </c>
      <c r="E326" s="248"/>
      <c r="F326" s="237">
        <v>2.34</v>
      </c>
      <c r="G326" s="237">
        <v>1.6</v>
      </c>
      <c r="H326" s="237">
        <v>2</v>
      </c>
      <c r="I326" s="258">
        <v>5</v>
      </c>
      <c r="J326" s="237">
        <f t="shared" si="5"/>
        <v>7.4879999999999995</v>
      </c>
      <c r="K326" s="260" t="s">
        <v>43</v>
      </c>
    </row>
    <row r="327" spans="1:11">
      <c r="A327" s="253"/>
      <c r="B327" s="254"/>
      <c r="C327" s="255"/>
      <c r="D327" s="238" t="s">
        <v>380</v>
      </c>
      <c r="E327" s="248"/>
      <c r="F327" s="239">
        <v>0.8</v>
      </c>
      <c r="G327" s="239">
        <v>1.6</v>
      </c>
      <c r="H327" s="239">
        <v>-1</v>
      </c>
      <c r="I327" s="258">
        <v>5</v>
      </c>
      <c r="J327" s="251">
        <f t="shared" si="5"/>
        <v>-1.2800000000000002</v>
      </c>
      <c r="K327" s="260" t="s">
        <v>43</v>
      </c>
    </row>
    <row r="328" spans="1:11">
      <c r="A328" s="253"/>
      <c r="B328" s="254"/>
      <c r="C328" s="255"/>
      <c r="D328" s="240" t="s">
        <v>385</v>
      </c>
      <c r="E328" s="248"/>
      <c r="F328" s="237">
        <v>5.53</v>
      </c>
      <c r="G328" s="237">
        <v>1.6</v>
      </c>
      <c r="H328" s="237">
        <v>2</v>
      </c>
      <c r="I328" s="258">
        <v>5</v>
      </c>
      <c r="J328" s="237">
        <f t="shared" si="5"/>
        <v>17.696000000000002</v>
      </c>
      <c r="K328" s="260" t="s">
        <v>43</v>
      </c>
    </row>
    <row r="329" spans="1:11">
      <c r="A329" s="253"/>
      <c r="B329" s="254"/>
      <c r="C329" s="255"/>
      <c r="D329" s="240" t="s">
        <v>385</v>
      </c>
      <c r="E329" s="248"/>
      <c r="F329" s="237">
        <v>8.15</v>
      </c>
      <c r="G329" s="237">
        <v>1.6</v>
      </c>
      <c r="H329" s="237">
        <v>2</v>
      </c>
      <c r="I329" s="258">
        <v>5</v>
      </c>
      <c r="J329" s="237">
        <f t="shared" si="5"/>
        <v>26.080000000000002</v>
      </c>
      <c r="K329" s="260" t="s">
        <v>43</v>
      </c>
    </row>
    <row r="330" spans="1:11">
      <c r="A330" s="253"/>
      <c r="B330" s="254"/>
      <c r="C330" s="255"/>
      <c r="D330" s="238" t="s">
        <v>380</v>
      </c>
      <c r="E330" s="248"/>
      <c r="F330" s="239">
        <v>2</v>
      </c>
      <c r="G330" s="239">
        <v>0.5</v>
      </c>
      <c r="H330" s="239">
        <v>-2</v>
      </c>
      <c r="I330" s="258">
        <v>5</v>
      </c>
      <c r="J330" s="251">
        <f t="shared" si="5"/>
        <v>-2</v>
      </c>
      <c r="K330" s="260" t="s">
        <v>43</v>
      </c>
    </row>
    <row r="331" spans="1:11">
      <c r="A331" s="253"/>
      <c r="B331" s="254"/>
      <c r="C331" s="255"/>
      <c r="D331" s="238" t="s">
        <v>380</v>
      </c>
      <c r="E331" s="248"/>
      <c r="F331" s="239">
        <v>0.8</v>
      </c>
      <c r="G331" s="239">
        <v>1.6</v>
      </c>
      <c r="H331" s="239">
        <v>-1</v>
      </c>
      <c r="I331" s="258">
        <v>5</v>
      </c>
      <c r="J331" s="244">
        <f t="shared" si="5"/>
        <v>-1.2800000000000002</v>
      </c>
      <c r="K331" s="260" t="s">
        <v>43</v>
      </c>
    </row>
    <row r="332" spans="1:11">
      <c r="A332" s="253"/>
      <c r="B332" s="254"/>
      <c r="C332" s="255"/>
      <c r="D332" s="240" t="s">
        <v>386</v>
      </c>
      <c r="E332" s="248"/>
      <c r="F332" s="237">
        <v>8.06</v>
      </c>
      <c r="G332" s="237">
        <v>1.6</v>
      </c>
      <c r="H332" s="237">
        <v>2</v>
      </c>
      <c r="I332" s="258">
        <v>5</v>
      </c>
      <c r="J332" s="252">
        <f t="shared" si="5"/>
        <v>25.792000000000002</v>
      </c>
      <c r="K332" s="260" t="s">
        <v>43</v>
      </c>
    </row>
    <row r="333" spans="1:11">
      <c r="A333" s="253"/>
      <c r="B333" s="254"/>
      <c r="C333" s="255"/>
      <c r="D333" s="240" t="s">
        <v>386</v>
      </c>
      <c r="E333" s="248"/>
      <c r="F333" s="237">
        <v>5.53</v>
      </c>
      <c r="G333" s="237">
        <v>1.6</v>
      </c>
      <c r="H333" s="237">
        <v>2</v>
      </c>
      <c r="I333" s="258">
        <v>5</v>
      </c>
      <c r="J333" s="252">
        <f t="shared" si="5"/>
        <v>17.696000000000002</v>
      </c>
      <c r="K333" s="260" t="s">
        <v>43</v>
      </c>
    </row>
    <row r="334" spans="1:11">
      <c r="A334" s="253"/>
      <c r="B334" s="254"/>
      <c r="C334" s="255"/>
      <c r="D334" s="238" t="s">
        <v>380</v>
      </c>
      <c r="E334" s="248"/>
      <c r="F334" s="239">
        <v>2</v>
      </c>
      <c r="G334" s="239">
        <v>0.5</v>
      </c>
      <c r="H334" s="239">
        <v>-2</v>
      </c>
      <c r="I334" s="258">
        <v>5</v>
      </c>
      <c r="J334" s="244">
        <f t="shared" si="5"/>
        <v>-2</v>
      </c>
      <c r="K334" s="260" t="s">
        <v>43</v>
      </c>
    </row>
    <row r="335" spans="1:11">
      <c r="A335" s="253"/>
      <c r="B335" s="254"/>
      <c r="C335" s="255"/>
      <c r="D335" s="238" t="s">
        <v>380</v>
      </c>
      <c r="E335" s="248"/>
      <c r="F335" s="239">
        <v>0.8</v>
      </c>
      <c r="G335" s="239">
        <v>1.6</v>
      </c>
      <c r="H335" s="239">
        <v>-1</v>
      </c>
      <c r="I335" s="258">
        <v>5</v>
      </c>
      <c r="J335" s="244">
        <f t="shared" si="5"/>
        <v>-1.2800000000000002</v>
      </c>
      <c r="K335" s="260" t="s">
        <v>43</v>
      </c>
    </row>
    <row r="336" spans="1:11">
      <c r="A336" s="253"/>
      <c r="B336" s="254"/>
      <c r="C336" s="255"/>
      <c r="D336" s="240" t="s">
        <v>387</v>
      </c>
      <c r="E336" s="248"/>
      <c r="F336" s="237">
        <v>5.25</v>
      </c>
      <c r="G336" s="237">
        <v>1.6</v>
      </c>
      <c r="H336" s="237">
        <v>2</v>
      </c>
      <c r="I336" s="258">
        <v>5</v>
      </c>
      <c r="J336" s="252">
        <f t="shared" si="5"/>
        <v>16.8</v>
      </c>
      <c r="K336" s="260" t="s">
        <v>43</v>
      </c>
    </row>
    <row r="337" spans="1:11">
      <c r="A337" s="253"/>
      <c r="B337" s="254"/>
      <c r="C337" s="255"/>
      <c r="D337" s="240" t="s">
        <v>387</v>
      </c>
      <c r="E337" s="248"/>
      <c r="F337" s="237">
        <v>7.76</v>
      </c>
      <c r="G337" s="237">
        <v>1.6</v>
      </c>
      <c r="H337" s="237">
        <v>2</v>
      </c>
      <c r="I337" s="258">
        <v>5</v>
      </c>
      <c r="J337" s="252">
        <f t="shared" si="5"/>
        <v>24.832000000000001</v>
      </c>
      <c r="K337" s="260" t="s">
        <v>43</v>
      </c>
    </row>
    <row r="338" spans="1:11">
      <c r="A338" s="253"/>
      <c r="B338" s="254"/>
      <c r="C338" s="255"/>
      <c r="D338" s="238" t="s">
        <v>380</v>
      </c>
      <c r="E338" s="248"/>
      <c r="F338" s="239">
        <v>2</v>
      </c>
      <c r="G338" s="239">
        <v>0.5</v>
      </c>
      <c r="H338" s="239">
        <v>-2</v>
      </c>
      <c r="I338" s="258">
        <v>5</v>
      </c>
      <c r="J338" s="244">
        <f t="shared" si="5"/>
        <v>-2</v>
      </c>
      <c r="K338" s="260" t="s">
        <v>43</v>
      </c>
    </row>
    <row r="339" spans="1:11">
      <c r="A339" s="253"/>
      <c r="B339" s="254"/>
      <c r="C339" s="255"/>
      <c r="D339" s="238" t="s">
        <v>380</v>
      </c>
      <c r="E339" s="248"/>
      <c r="F339" s="239">
        <v>0.8</v>
      </c>
      <c r="G339" s="239">
        <v>1.6</v>
      </c>
      <c r="H339" s="239">
        <v>-1</v>
      </c>
      <c r="I339" s="258">
        <v>5</v>
      </c>
      <c r="J339" s="244">
        <f t="shared" si="5"/>
        <v>-1.2800000000000002</v>
      </c>
      <c r="K339" s="260" t="s">
        <v>43</v>
      </c>
    </row>
    <row r="340" spans="1:11">
      <c r="A340" s="253"/>
      <c r="B340" s="254"/>
      <c r="C340" s="255"/>
      <c r="D340" s="240" t="s">
        <v>388</v>
      </c>
      <c r="E340" s="248"/>
      <c r="F340" s="237">
        <v>2.87</v>
      </c>
      <c r="G340" s="237">
        <v>1.6</v>
      </c>
      <c r="H340" s="237">
        <v>2</v>
      </c>
      <c r="I340" s="258">
        <v>5</v>
      </c>
      <c r="J340" s="252">
        <f t="shared" si="5"/>
        <v>9.1840000000000011</v>
      </c>
      <c r="K340" s="260" t="s">
        <v>43</v>
      </c>
    </row>
    <row r="341" spans="1:11">
      <c r="A341" s="253"/>
      <c r="B341" s="254"/>
      <c r="C341" s="255"/>
      <c r="D341" s="240" t="s">
        <v>388</v>
      </c>
      <c r="E341" s="248"/>
      <c r="F341" s="237">
        <v>1.37</v>
      </c>
      <c r="G341" s="237">
        <v>1.6</v>
      </c>
      <c r="H341" s="237">
        <v>2</v>
      </c>
      <c r="I341" s="258">
        <v>5</v>
      </c>
      <c r="J341" s="252">
        <f t="shared" si="5"/>
        <v>4.3840000000000003</v>
      </c>
      <c r="K341" s="260" t="s">
        <v>43</v>
      </c>
    </row>
    <row r="342" spans="1:11">
      <c r="A342" s="253"/>
      <c r="B342" s="254"/>
      <c r="C342" s="255"/>
      <c r="D342" s="240" t="s">
        <v>389</v>
      </c>
      <c r="E342" s="248"/>
      <c r="F342" s="237">
        <v>5.81</v>
      </c>
      <c r="G342" s="237">
        <v>1.6</v>
      </c>
      <c r="H342" s="237">
        <v>2</v>
      </c>
      <c r="I342" s="258">
        <v>5</v>
      </c>
      <c r="J342" s="252">
        <f t="shared" si="5"/>
        <v>18.591999999999999</v>
      </c>
      <c r="K342" s="260" t="s">
        <v>43</v>
      </c>
    </row>
    <row r="343" spans="1:11">
      <c r="A343" s="253"/>
      <c r="B343" s="254"/>
      <c r="C343" s="255"/>
      <c r="D343" s="240" t="s">
        <v>389</v>
      </c>
      <c r="E343" s="248"/>
      <c r="F343" s="237">
        <v>5.93</v>
      </c>
      <c r="G343" s="237">
        <v>1.6</v>
      </c>
      <c r="H343" s="237">
        <v>2</v>
      </c>
      <c r="I343" s="258">
        <v>5</v>
      </c>
      <c r="J343" s="252">
        <f t="shared" si="5"/>
        <v>18.975999999999999</v>
      </c>
      <c r="K343" s="260" t="s">
        <v>43</v>
      </c>
    </row>
    <row r="344" spans="1:11">
      <c r="A344" s="253"/>
      <c r="B344" s="254"/>
      <c r="C344" s="255"/>
      <c r="D344" s="238" t="s">
        <v>380</v>
      </c>
      <c r="E344" s="248"/>
      <c r="F344" s="239">
        <v>2</v>
      </c>
      <c r="G344" s="239">
        <v>0.5</v>
      </c>
      <c r="H344" s="239">
        <v>-2</v>
      </c>
      <c r="I344" s="258">
        <v>5</v>
      </c>
      <c r="J344" s="244">
        <f t="shared" si="5"/>
        <v>-2</v>
      </c>
      <c r="K344" s="260" t="s">
        <v>43</v>
      </c>
    </row>
    <row r="345" spans="1:11">
      <c r="A345" s="253"/>
      <c r="B345" s="254"/>
      <c r="C345" s="255"/>
      <c r="D345" s="238" t="s">
        <v>380</v>
      </c>
      <c r="E345" s="248"/>
      <c r="F345" s="239">
        <v>0.8</v>
      </c>
      <c r="G345" s="239">
        <v>1.6</v>
      </c>
      <c r="H345" s="239">
        <v>-1</v>
      </c>
      <c r="I345" s="258">
        <v>5</v>
      </c>
      <c r="J345" s="244">
        <f t="shared" si="5"/>
        <v>-1.2800000000000002</v>
      </c>
      <c r="K345" s="260" t="s">
        <v>43</v>
      </c>
    </row>
    <row r="346" spans="1:11">
      <c r="A346" s="253"/>
      <c r="B346" s="254"/>
      <c r="C346" s="255"/>
      <c r="D346" s="240" t="s">
        <v>390</v>
      </c>
      <c r="E346" s="248"/>
      <c r="F346" s="237">
        <v>8.06</v>
      </c>
      <c r="G346" s="237">
        <v>1.6</v>
      </c>
      <c r="H346" s="237">
        <v>2</v>
      </c>
      <c r="I346" s="258">
        <v>5</v>
      </c>
      <c r="J346" s="252">
        <f t="shared" si="5"/>
        <v>25.792000000000002</v>
      </c>
      <c r="K346" s="260" t="s">
        <v>43</v>
      </c>
    </row>
    <row r="347" spans="1:11">
      <c r="A347" s="253"/>
      <c r="B347" s="254"/>
      <c r="C347" s="255"/>
      <c r="D347" s="240" t="s">
        <v>390</v>
      </c>
      <c r="E347" s="248"/>
      <c r="F347" s="237">
        <v>5.61</v>
      </c>
      <c r="G347" s="237">
        <v>1.6</v>
      </c>
      <c r="H347" s="237">
        <v>2</v>
      </c>
      <c r="I347" s="258">
        <v>5</v>
      </c>
      <c r="J347" s="252">
        <f t="shared" si="5"/>
        <v>17.952000000000002</v>
      </c>
      <c r="K347" s="260" t="s">
        <v>43</v>
      </c>
    </row>
    <row r="348" spans="1:11">
      <c r="A348" s="253"/>
      <c r="B348" s="254"/>
      <c r="C348" s="255"/>
      <c r="D348" s="238" t="s">
        <v>380</v>
      </c>
      <c r="E348" s="248"/>
      <c r="F348" s="239">
        <v>2</v>
      </c>
      <c r="G348" s="239">
        <v>0.5</v>
      </c>
      <c r="H348" s="239">
        <v>-3</v>
      </c>
      <c r="I348" s="258">
        <v>5</v>
      </c>
      <c r="J348" s="244">
        <f t="shared" si="5"/>
        <v>-3</v>
      </c>
      <c r="K348" s="260" t="s">
        <v>43</v>
      </c>
    </row>
    <row r="349" spans="1:11">
      <c r="A349" s="253"/>
      <c r="B349" s="254"/>
      <c r="C349" s="255"/>
      <c r="D349" s="238" t="s">
        <v>380</v>
      </c>
      <c r="E349" s="248"/>
      <c r="F349" s="239">
        <v>0.8</v>
      </c>
      <c r="G349" s="239">
        <v>1.6</v>
      </c>
      <c r="H349" s="239">
        <v>-1</v>
      </c>
      <c r="I349" s="258">
        <v>5</v>
      </c>
      <c r="J349" s="244">
        <f t="shared" si="5"/>
        <v>-1.2800000000000002</v>
      </c>
      <c r="K349" s="260" t="s">
        <v>43</v>
      </c>
    </row>
    <row r="350" spans="1:11">
      <c r="A350" s="253"/>
      <c r="B350" s="254"/>
      <c r="C350" s="255"/>
      <c r="D350" s="240" t="s">
        <v>391</v>
      </c>
      <c r="E350" s="248"/>
      <c r="F350" s="237">
        <v>5.85</v>
      </c>
      <c r="G350" s="237">
        <v>1.6</v>
      </c>
      <c r="H350" s="237">
        <v>2</v>
      </c>
      <c r="I350" s="258">
        <v>5</v>
      </c>
      <c r="J350" s="252">
        <f t="shared" si="5"/>
        <v>18.72</v>
      </c>
      <c r="K350" s="260" t="s">
        <v>43</v>
      </c>
    </row>
    <row r="351" spans="1:11">
      <c r="A351" s="253"/>
      <c r="B351" s="254"/>
      <c r="C351" s="255"/>
      <c r="D351" s="240" t="s">
        <v>391</v>
      </c>
      <c r="E351" s="248"/>
      <c r="F351" s="237">
        <v>5.93</v>
      </c>
      <c r="G351" s="237">
        <v>1.6</v>
      </c>
      <c r="H351" s="237">
        <v>2</v>
      </c>
      <c r="I351" s="258">
        <v>5</v>
      </c>
      <c r="J351" s="252">
        <f t="shared" si="5"/>
        <v>18.975999999999999</v>
      </c>
      <c r="K351" s="260" t="s">
        <v>43</v>
      </c>
    </row>
    <row r="352" spans="1:11">
      <c r="A352" s="253"/>
      <c r="B352" s="254"/>
      <c r="C352" s="255"/>
      <c r="D352" s="238" t="s">
        <v>380</v>
      </c>
      <c r="E352" s="248"/>
      <c r="F352" s="239">
        <v>0.5</v>
      </c>
      <c r="G352" s="239">
        <v>1.4</v>
      </c>
      <c r="H352" s="239">
        <v>-1</v>
      </c>
      <c r="I352" s="258">
        <v>5</v>
      </c>
      <c r="J352" s="244">
        <f>H352*F352*G352</f>
        <v>-0.7</v>
      </c>
      <c r="K352" s="260" t="s">
        <v>43</v>
      </c>
    </row>
    <row r="353" spans="1:11">
      <c r="A353" s="253"/>
      <c r="B353" s="254"/>
      <c r="C353" s="255"/>
      <c r="D353" s="238" t="s">
        <v>380</v>
      </c>
      <c r="E353" s="248"/>
      <c r="F353" s="239">
        <v>0.8</v>
      </c>
      <c r="G353" s="239">
        <v>1.6</v>
      </c>
      <c r="H353" s="239">
        <v>-2</v>
      </c>
      <c r="I353" s="258">
        <v>5</v>
      </c>
      <c r="J353" s="244">
        <f t="shared" ref="J353" si="6">F353*G353*H353</f>
        <v>-2.5600000000000005</v>
      </c>
      <c r="K353" s="260" t="s">
        <v>43</v>
      </c>
    </row>
    <row r="354" spans="1:11">
      <c r="A354" s="253"/>
      <c r="B354" s="254"/>
      <c r="C354" s="255"/>
      <c r="D354" s="240" t="s">
        <v>392</v>
      </c>
      <c r="E354" s="248"/>
      <c r="F354" s="249">
        <v>5.5</v>
      </c>
      <c r="G354" s="249">
        <v>2.8</v>
      </c>
      <c r="H354" s="249">
        <v>4</v>
      </c>
      <c r="I354" s="258">
        <v>5</v>
      </c>
      <c r="J354" s="252">
        <f>H354*G354*F354</f>
        <v>61.599999999999994</v>
      </c>
      <c r="K354" s="260" t="s">
        <v>43</v>
      </c>
    </row>
    <row r="355" spans="1:11">
      <c r="A355" s="253"/>
      <c r="B355" s="254"/>
      <c r="C355" s="255"/>
      <c r="D355" s="240" t="s">
        <v>394</v>
      </c>
      <c r="E355" s="248"/>
      <c r="F355" s="249">
        <v>21.8</v>
      </c>
      <c r="G355" s="249">
        <v>2.7</v>
      </c>
      <c r="H355" s="249">
        <v>2</v>
      </c>
      <c r="I355" s="258">
        <v>5</v>
      </c>
      <c r="J355" s="252">
        <f>H355*G355*F355</f>
        <v>117.72000000000001</v>
      </c>
      <c r="K355" s="260" t="s">
        <v>43</v>
      </c>
    </row>
    <row r="356" spans="1:11">
      <c r="A356" s="253"/>
      <c r="B356" s="254"/>
      <c r="C356" s="255"/>
      <c r="D356" s="238" t="s">
        <v>380</v>
      </c>
      <c r="E356" s="248"/>
      <c r="F356" s="239">
        <v>0.8</v>
      </c>
      <c r="G356" s="239">
        <v>2.1</v>
      </c>
      <c r="H356" s="239">
        <v>-3</v>
      </c>
      <c r="I356" s="258">
        <v>5</v>
      </c>
      <c r="J356" s="244">
        <f t="shared" ref="J356" si="7">F356*G356*H356</f>
        <v>-5.0400000000000009</v>
      </c>
      <c r="K356" s="260" t="s">
        <v>43</v>
      </c>
    </row>
    <row r="357" spans="1:11">
      <c r="A357" s="253"/>
      <c r="B357" s="254"/>
      <c r="C357" s="255"/>
      <c r="D357" s="240" t="s">
        <v>394</v>
      </c>
      <c r="E357" s="248"/>
      <c r="F357" s="249">
        <v>8.6999999999999993</v>
      </c>
      <c r="G357" s="249">
        <v>2.7</v>
      </c>
      <c r="H357" s="249">
        <v>2</v>
      </c>
      <c r="I357" s="258">
        <v>5</v>
      </c>
      <c r="J357" s="252">
        <f>H357*G357*F357</f>
        <v>46.98</v>
      </c>
      <c r="K357" s="260" t="s">
        <v>43</v>
      </c>
    </row>
    <row r="358" spans="1:11">
      <c r="A358" s="253"/>
      <c r="B358" s="254"/>
      <c r="C358" s="255"/>
      <c r="D358" s="238" t="s">
        <v>380</v>
      </c>
      <c r="E358" s="248"/>
      <c r="F358" s="239">
        <v>0.8</v>
      </c>
      <c r="G358" s="239">
        <v>2.1</v>
      </c>
      <c r="H358" s="239">
        <v>-2</v>
      </c>
      <c r="I358" s="258">
        <v>5</v>
      </c>
      <c r="J358" s="244">
        <f t="shared" ref="J358:J360" si="8">F358*G358*H358</f>
        <v>-3.3600000000000003</v>
      </c>
      <c r="K358" s="260" t="s">
        <v>43</v>
      </c>
    </row>
    <row r="359" spans="1:11">
      <c r="A359" s="253"/>
      <c r="B359" s="254"/>
      <c r="C359" s="255"/>
      <c r="D359" s="240" t="s">
        <v>393</v>
      </c>
      <c r="E359" s="248"/>
      <c r="F359" s="249">
        <v>8.6999999999999993</v>
      </c>
      <c r="G359" s="249">
        <v>2.7</v>
      </c>
      <c r="H359" s="249">
        <v>2</v>
      </c>
      <c r="I359" s="258">
        <v>5</v>
      </c>
      <c r="J359" s="252">
        <f t="shared" si="8"/>
        <v>46.98</v>
      </c>
      <c r="K359" s="260" t="s">
        <v>43</v>
      </c>
    </row>
    <row r="360" spans="1:11">
      <c r="A360" s="253"/>
      <c r="B360" s="254"/>
      <c r="C360" s="255"/>
      <c r="D360" s="240" t="s">
        <v>393</v>
      </c>
      <c r="E360" s="248"/>
      <c r="F360" s="249">
        <v>5.5</v>
      </c>
      <c r="G360" s="249">
        <v>2.8</v>
      </c>
      <c r="H360" s="249">
        <v>2</v>
      </c>
      <c r="I360" s="258">
        <v>5</v>
      </c>
      <c r="J360" s="252">
        <f t="shared" si="8"/>
        <v>30.799999999999997</v>
      </c>
      <c r="K360" s="260" t="s">
        <v>43</v>
      </c>
    </row>
    <row r="361" spans="1:11">
      <c r="A361" s="253"/>
      <c r="B361" s="254"/>
      <c r="C361" s="255"/>
      <c r="D361" s="238" t="s">
        <v>380</v>
      </c>
      <c r="E361" s="248"/>
      <c r="F361" s="239">
        <v>0.8</v>
      </c>
      <c r="G361" s="239">
        <v>2.1</v>
      </c>
      <c r="H361" s="239">
        <v>-1</v>
      </c>
      <c r="I361" s="258">
        <v>5</v>
      </c>
      <c r="J361" s="244">
        <f>H361*G361*F361</f>
        <v>-1.6800000000000002</v>
      </c>
      <c r="K361" s="260" t="s">
        <v>43</v>
      </c>
    </row>
    <row r="362" spans="1:11">
      <c r="A362" s="253"/>
      <c r="B362" s="254"/>
      <c r="C362" s="255"/>
      <c r="D362" s="238" t="s">
        <v>380</v>
      </c>
      <c r="E362" s="248"/>
      <c r="F362" s="239">
        <v>2</v>
      </c>
      <c r="G362" s="239">
        <v>1</v>
      </c>
      <c r="H362" s="239">
        <v>-2</v>
      </c>
      <c r="I362" s="258">
        <v>5</v>
      </c>
      <c r="J362" s="244">
        <f>H362*G362*F362</f>
        <v>-4</v>
      </c>
      <c r="K362" s="260" t="s">
        <v>43</v>
      </c>
    </row>
    <row r="363" spans="1:11">
      <c r="A363" s="253"/>
      <c r="B363" s="254"/>
      <c r="C363" s="255"/>
      <c r="D363" s="240" t="s">
        <v>408</v>
      </c>
      <c r="E363" s="248"/>
      <c r="F363" s="249">
        <v>8.6999999999999993</v>
      </c>
      <c r="G363" s="249">
        <v>2.7</v>
      </c>
      <c r="H363" s="249">
        <v>2</v>
      </c>
      <c r="I363" s="258">
        <v>5</v>
      </c>
      <c r="J363" s="252">
        <f t="shared" ref="J363:J364" si="9">F363*G363*H363</f>
        <v>46.98</v>
      </c>
      <c r="K363" s="260" t="s">
        <v>43</v>
      </c>
    </row>
    <row r="364" spans="1:11">
      <c r="A364" s="253"/>
      <c r="B364" s="254"/>
      <c r="C364" s="255"/>
      <c r="D364" s="240" t="s">
        <v>408</v>
      </c>
      <c r="E364" s="248"/>
      <c r="F364" s="249">
        <v>5.5</v>
      </c>
      <c r="G364" s="249">
        <v>2.8</v>
      </c>
      <c r="H364" s="249">
        <v>2</v>
      </c>
      <c r="I364" s="258">
        <v>5</v>
      </c>
      <c r="J364" s="252">
        <f t="shared" si="9"/>
        <v>30.799999999999997</v>
      </c>
      <c r="K364" s="260" t="s">
        <v>43</v>
      </c>
    </row>
    <row r="365" spans="1:11">
      <c r="A365" s="253"/>
      <c r="B365" s="254"/>
      <c r="C365" s="255"/>
      <c r="D365" s="238" t="s">
        <v>380</v>
      </c>
      <c r="E365" s="248"/>
      <c r="F365" s="239">
        <v>0.8</v>
      </c>
      <c r="G365" s="239">
        <v>2.1</v>
      </c>
      <c r="H365" s="239">
        <v>-1</v>
      </c>
      <c r="I365" s="258">
        <v>5</v>
      </c>
      <c r="J365" s="244">
        <f>H365*G365*F365</f>
        <v>-1.6800000000000002</v>
      </c>
      <c r="K365" s="260" t="s">
        <v>43</v>
      </c>
    </row>
    <row r="366" spans="1:11">
      <c r="A366" s="253"/>
      <c r="B366" s="254"/>
      <c r="C366" s="255"/>
      <c r="D366" s="238" t="s">
        <v>380</v>
      </c>
      <c r="E366" s="248"/>
      <c r="F366" s="239">
        <v>2</v>
      </c>
      <c r="G366" s="239">
        <v>1</v>
      </c>
      <c r="H366" s="239">
        <v>-2</v>
      </c>
      <c r="I366" s="258">
        <v>5</v>
      </c>
      <c r="J366" s="244">
        <f>H366*G366*F366</f>
        <v>-4</v>
      </c>
      <c r="K366" s="260" t="s">
        <v>43</v>
      </c>
    </row>
    <row r="367" spans="1:11">
      <c r="A367" s="253"/>
      <c r="B367" s="254"/>
      <c r="C367" s="255"/>
      <c r="D367" s="240" t="s">
        <v>409</v>
      </c>
      <c r="E367" s="248"/>
      <c r="F367" s="249">
        <v>8.6999999999999993</v>
      </c>
      <c r="G367" s="249">
        <v>2.7</v>
      </c>
      <c r="H367" s="249">
        <v>2</v>
      </c>
      <c r="I367" s="258">
        <v>5</v>
      </c>
      <c r="J367" s="252">
        <f t="shared" ref="J367:J368" si="10">F367*G367*H367</f>
        <v>46.98</v>
      </c>
      <c r="K367" s="260" t="s">
        <v>43</v>
      </c>
    </row>
    <row r="368" spans="1:11">
      <c r="A368" s="253"/>
      <c r="B368" s="254"/>
      <c r="C368" s="255"/>
      <c r="D368" s="240" t="s">
        <v>409</v>
      </c>
      <c r="E368" s="248"/>
      <c r="F368" s="249">
        <v>5.5</v>
      </c>
      <c r="G368" s="249">
        <v>2.8</v>
      </c>
      <c r="H368" s="249">
        <v>2</v>
      </c>
      <c r="I368" s="258">
        <v>5</v>
      </c>
      <c r="J368" s="252">
        <f t="shared" si="10"/>
        <v>30.799999999999997</v>
      </c>
      <c r="K368" s="260" t="s">
        <v>43</v>
      </c>
    </row>
    <row r="369" spans="1:11">
      <c r="A369" s="253"/>
      <c r="B369" s="254"/>
      <c r="C369" s="255"/>
      <c r="D369" s="238" t="s">
        <v>380</v>
      </c>
      <c r="E369" s="248"/>
      <c r="F369" s="239">
        <v>0.8</v>
      </c>
      <c r="G369" s="239">
        <v>2.1</v>
      </c>
      <c r="H369" s="239">
        <v>-1</v>
      </c>
      <c r="I369" s="258">
        <v>5</v>
      </c>
      <c r="J369" s="244">
        <f>H369*G369*F369</f>
        <v>-1.6800000000000002</v>
      </c>
      <c r="K369" s="260" t="s">
        <v>43</v>
      </c>
    </row>
    <row r="370" spans="1:11">
      <c r="A370" s="253"/>
      <c r="B370" s="254"/>
      <c r="C370" s="255"/>
      <c r="D370" s="238" t="s">
        <v>380</v>
      </c>
      <c r="E370" s="248"/>
      <c r="F370" s="239">
        <v>2</v>
      </c>
      <c r="G370" s="239">
        <v>1</v>
      </c>
      <c r="H370" s="239">
        <v>-2</v>
      </c>
      <c r="I370" s="258">
        <v>5</v>
      </c>
      <c r="J370" s="244">
        <f>H370*G370*F370</f>
        <v>-4</v>
      </c>
      <c r="K370" s="260" t="s">
        <v>43</v>
      </c>
    </row>
    <row r="371" spans="1:11">
      <c r="A371" s="253"/>
      <c r="B371" s="254"/>
      <c r="C371" s="255"/>
      <c r="D371" s="240" t="s">
        <v>410</v>
      </c>
      <c r="E371" s="248"/>
      <c r="F371" s="249">
        <v>8.6999999999999993</v>
      </c>
      <c r="G371" s="249">
        <v>2.7</v>
      </c>
      <c r="H371" s="249">
        <v>2</v>
      </c>
      <c r="I371" s="258">
        <v>5</v>
      </c>
      <c r="J371" s="252">
        <f t="shared" ref="J371:J372" si="11">F371*G371*H371</f>
        <v>46.98</v>
      </c>
      <c r="K371" s="260" t="s">
        <v>43</v>
      </c>
    </row>
    <row r="372" spans="1:11">
      <c r="A372" s="253"/>
      <c r="B372" s="254"/>
      <c r="C372" s="255"/>
      <c r="D372" s="240" t="s">
        <v>410</v>
      </c>
      <c r="E372" s="248"/>
      <c r="F372" s="249">
        <v>5.5</v>
      </c>
      <c r="G372" s="249">
        <v>2.8</v>
      </c>
      <c r="H372" s="249">
        <v>2</v>
      </c>
      <c r="I372" s="258">
        <v>5</v>
      </c>
      <c r="J372" s="252">
        <f t="shared" si="11"/>
        <v>30.799999999999997</v>
      </c>
      <c r="K372" s="260" t="s">
        <v>43</v>
      </c>
    </row>
    <row r="373" spans="1:11">
      <c r="A373" s="253"/>
      <c r="B373" s="254"/>
      <c r="C373" s="255"/>
      <c r="D373" s="238" t="s">
        <v>380</v>
      </c>
      <c r="E373" s="248"/>
      <c r="F373" s="239">
        <v>0.8</v>
      </c>
      <c r="G373" s="239">
        <v>2.1</v>
      </c>
      <c r="H373" s="239">
        <v>-1</v>
      </c>
      <c r="I373" s="258">
        <v>5</v>
      </c>
      <c r="J373" s="244">
        <f t="shared" ref="J373:J374" si="12">H373*G373*F373</f>
        <v>-1.6800000000000002</v>
      </c>
      <c r="K373" s="260" t="s">
        <v>43</v>
      </c>
    </row>
    <row r="374" spans="1:11">
      <c r="A374" s="253"/>
      <c r="B374" s="254"/>
      <c r="C374" s="255"/>
      <c r="D374" s="238" t="s">
        <v>380</v>
      </c>
      <c r="E374" s="248"/>
      <c r="F374" s="239">
        <v>2</v>
      </c>
      <c r="G374" s="239">
        <v>1</v>
      </c>
      <c r="H374" s="239">
        <v>-2</v>
      </c>
      <c r="I374" s="258">
        <v>5</v>
      </c>
      <c r="J374" s="244">
        <f t="shared" si="12"/>
        <v>-4</v>
      </c>
      <c r="K374" s="260" t="s">
        <v>43</v>
      </c>
    </row>
    <row r="375" spans="1:11">
      <c r="A375" s="253"/>
      <c r="B375" s="254"/>
      <c r="C375" s="255"/>
      <c r="D375" s="240" t="s">
        <v>420</v>
      </c>
      <c r="E375" s="248"/>
      <c r="F375" s="249">
        <v>8.6999999999999993</v>
      </c>
      <c r="G375" s="249">
        <v>2.7</v>
      </c>
      <c r="H375" s="249">
        <v>2</v>
      </c>
      <c r="I375" s="258">
        <v>5</v>
      </c>
      <c r="J375" s="252">
        <f t="shared" ref="J375:J376" si="13">F375*G375*H375</f>
        <v>46.98</v>
      </c>
      <c r="K375" s="260" t="s">
        <v>43</v>
      </c>
    </row>
    <row r="376" spans="1:11">
      <c r="A376" s="253"/>
      <c r="B376" s="254"/>
      <c r="C376" s="255"/>
      <c r="D376" s="240" t="s">
        <v>420</v>
      </c>
      <c r="E376" s="248"/>
      <c r="F376" s="249">
        <v>5.5</v>
      </c>
      <c r="G376" s="249">
        <v>2.8</v>
      </c>
      <c r="H376" s="249">
        <v>2</v>
      </c>
      <c r="I376" s="258">
        <v>5</v>
      </c>
      <c r="J376" s="252">
        <f t="shared" si="13"/>
        <v>30.799999999999997</v>
      </c>
      <c r="K376" s="260" t="s">
        <v>43</v>
      </c>
    </row>
    <row r="377" spans="1:11">
      <c r="A377" s="253"/>
      <c r="B377" s="254"/>
      <c r="C377" s="255"/>
      <c r="D377" s="238" t="s">
        <v>380</v>
      </c>
      <c r="E377" s="248"/>
      <c r="F377" s="239">
        <v>0.8</v>
      </c>
      <c r="G377" s="239">
        <v>2.1</v>
      </c>
      <c r="H377" s="239">
        <v>-1</v>
      </c>
      <c r="I377" s="258">
        <v>5</v>
      </c>
      <c r="J377" s="244">
        <f t="shared" ref="J377:J378" si="14">H377*G377*F377</f>
        <v>-1.6800000000000002</v>
      </c>
      <c r="K377" s="260" t="s">
        <v>43</v>
      </c>
    </row>
    <row r="378" spans="1:11">
      <c r="A378" s="253"/>
      <c r="B378" s="254"/>
      <c r="C378" s="255"/>
      <c r="D378" s="238" t="s">
        <v>380</v>
      </c>
      <c r="E378" s="248"/>
      <c r="F378" s="239">
        <v>2</v>
      </c>
      <c r="G378" s="239">
        <v>1</v>
      </c>
      <c r="H378" s="239">
        <v>-2</v>
      </c>
      <c r="I378" s="258">
        <v>5</v>
      </c>
      <c r="J378" s="244">
        <f t="shared" si="14"/>
        <v>-4</v>
      </c>
      <c r="K378" s="260" t="s">
        <v>43</v>
      </c>
    </row>
    <row r="379" spans="1:11">
      <c r="A379" s="253"/>
      <c r="B379" s="254"/>
      <c r="C379" s="255"/>
      <c r="D379" s="240" t="s">
        <v>421</v>
      </c>
      <c r="E379" s="248"/>
      <c r="F379" s="249">
        <v>8.6999999999999993</v>
      </c>
      <c r="G379" s="249">
        <v>2.7</v>
      </c>
      <c r="H379" s="249">
        <v>2</v>
      </c>
      <c r="I379" s="258">
        <v>5</v>
      </c>
      <c r="J379" s="252">
        <f t="shared" ref="J379:J380" si="15">F379*G379*H379</f>
        <v>46.98</v>
      </c>
      <c r="K379" s="260" t="s">
        <v>43</v>
      </c>
    </row>
    <row r="380" spans="1:11">
      <c r="A380" s="253"/>
      <c r="B380" s="254"/>
      <c r="C380" s="255"/>
      <c r="D380" s="240" t="s">
        <v>421</v>
      </c>
      <c r="E380" s="248"/>
      <c r="F380" s="249">
        <v>5.5</v>
      </c>
      <c r="G380" s="249">
        <v>2.8</v>
      </c>
      <c r="H380" s="249">
        <v>2</v>
      </c>
      <c r="I380" s="258">
        <v>5</v>
      </c>
      <c r="J380" s="252">
        <f t="shared" si="15"/>
        <v>30.799999999999997</v>
      </c>
      <c r="K380" s="260" t="s">
        <v>43</v>
      </c>
    </row>
    <row r="381" spans="1:11">
      <c r="A381" s="253"/>
      <c r="B381" s="254"/>
      <c r="C381" s="255"/>
      <c r="D381" s="238" t="s">
        <v>380</v>
      </c>
      <c r="E381" s="248"/>
      <c r="F381" s="239">
        <v>0.8</v>
      </c>
      <c r="G381" s="239">
        <v>2.1</v>
      </c>
      <c r="H381" s="239">
        <v>-1</v>
      </c>
      <c r="I381" s="258">
        <v>5</v>
      </c>
      <c r="J381" s="244">
        <f t="shared" ref="J381:J386" si="16">H381*G381*F381</f>
        <v>-1.6800000000000002</v>
      </c>
      <c r="K381" s="260" t="s">
        <v>43</v>
      </c>
    </row>
    <row r="382" spans="1:11">
      <c r="A382" s="253"/>
      <c r="B382" s="254"/>
      <c r="C382" s="255"/>
      <c r="D382" s="238" t="s">
        <v>380</v>
      </c>
      <c r="E382" s="248"/>
      <c r="F382" s="239">
        <v>2</v>
      </c>
      <c r="G382" s="239">
        <v>1</v>
      </c>
      <c r="H382" s="239">
        <v>-2</v>
      </c>
      <c r="I382" s="258">
        <v>5</v>
      </c>
      <c r="J382" s="244">
        <f t="shared" si="16"/>
        <v>-4</v>
      </c>
      <c r="K382" s="260" t="s">
        <v>43</v>
      </c>
    </row>
    <row r="383" spans="1:11">
      <c r="A383" s="253"/>
      <c r="B383" s="254"/>
      <c r="C383" s="255"/>
      <c r="D383" s="240" t="s">
        <v>411</v>
      </c>
      <c r="E383" s="248"/>
      <c r="F383" s="249">
        <v>12.86</v>
      </c>
      <c r="G383" s="249">
        <v>3</v>
      </c>
      <c r="H383" s="249">
        <v>2</v>
      </c>
      <c r="I383" s="258"/>
      <c r="J383" s="262">
        <f t="shared" si="16"/>
        <v>77.16</v>
      </c>
      <c r="K383" s="260" t="s">
        <v>43</v>
      </c>
    </row>
    <row r="384" spans="1:11">
      <c r="A384" s="253"/>
      <c r="B384" s="254"/>
      <c r="C384" s="255"/>
      <c r="D384" s="238" t="s">
        <v>380</v>
      </c>
      <c r="E384" s="248"/>
      <c r="F384" s="239">
        <v>1.7</v>
      </c>
      <c r="G384" s="239">
        <v>1</v>
      </c>
      <c r="H384" s="239">
        <v>-2</v>
      </c>
      <c r="I384" s="258"/>
      <c r="J384" s="244">
        <f t="shared" si="16"/>
        <v>-3.4</v>
      </c>
      <c r="K384" s="260" t="s">
        <v>43</v>
      </c>
    </row>
    <row r="385" spans="1:11">
      <c r="A385" s="253"/>
      <c r="B385" s="254"/>
      <c r="C385" s="255"/>
      <c r="D385" s="240" t="s">
        <v>411</v>
      </c>
      <c r="E385" s="248"/>
      <c r="F385" s="249">
        <v>28.9</v>
      </c>
      <c r="G385" s="249">
        <v>3</v>
      </c>
      <c r="H385" s="249">
        <v>2</v>
      </c>
      <c r="I385" s="258"/>
      <c r="J385" s="262">
        <f t="shared" si="16"/>
        <v>173.39999999999998</v>
      </c>
      <c r="K385" s="260" t="s">
        <v>43</v>
      </c>
    </row>
    <row r="386" spans="1:11">
      <c r="A386" s="253"/>
      <c r="B386" s="254"/>
      <c r="C386" s="255"/>
      <c r="D386" s="238" t="s">
        <v>380</v>
      </c>
      <c r="E386" s="248"/>
      <c r="F386" s="239">
        <v>2</v>
      </c>
      <c r="G386" s="239">
        <v>1</v>
      </c>
      <c r="H386" s="239">
        <v>-6</v>
      </c>
      <c r="I386" s="258"/>
      <c r="J386" s="244">
        <f t="shared" si="16"/>
        <v>-12</v>
      </c>
      <c r="K386" s="260" t="s">
        <v>43</v>
      </c>
    </row>
    <row r="387" spans="1:11">
      <c r="A387" s="253"/>
      <c r="B387" s="254"/>
      <c r="C387" s="255"/>
      <c r="D387" s="240" t="s">
        <v>418</v>
      </c>
      <c r="E387" s="248">
        <v>115.52</v>
      </c>
      <c r="F387" s="249"/>
      <c r="G387" s="249">
        <v>1</v>
      </c>
      <c r="H387" s="249">
        <v>2</v>
      </c>
      <c r="I387" s="258"/>
      <c r="J387" s="262">
        <f>H387*G387*E387</f>
        <v>231.04</v>
      </c>
      <c r="K387" s="260" t="s">
        <v>43</v>
      </c>
    </row>
    <row r="388" spans="1:11">
      <c r="A388" s="253"/>
      <c r="B388" s="254"/>
      <c r="C388" s="255"/>
      <c r="D388" s="240" t="s">
        <v>553</v>
      </c>
      <c r="E388" s="248">
        <v>4.4000000000000004</v>
      </c>
      <c r="F388" s="249"/>
      <c r="G388" s="249">
        <v>1</v>
      </c>
      <c r="H388" s="249">
        <v>4</v>
      </c>
      <c r="I388" s="258"/>
      <c r="J388" s="262">
        <f>H388*G388*E388</f>
        <v>17.600000000000001</v>
      </c>
      <c r="K388" s="260" t="s">
        <v>43</v>
      </c>
    </row>
    <row r="389" spans="1:11">
      <c r="A389" s="253"/>
      <c r="B389" s="254"/>
      <c r="C389" s="255"/>
      <c r="D389" s="240" t="s">
        <v>554</v>
      </c>
      <c r="E389" s="248"/>
      <c r="F389" s="249">
        <v>4.4000000000000004</v>
      </c>
      <c r="G389" s="249">
        <v>2.6</v>
      </c>
      <c r="H389" s="249">
        <v>1</v>
      </c>
      <c r="I389" s="258"/>
      <c r="J389" s="262">
        <f>H389*G389*F389</f>
        <v>11.440000000000001</v>
      </c>
      <c r="K389" s="260" t="s">
        <v>43</v>
      </c>
    </row>
    <row r="390" spans="1:11">
      <c r="A390" s="253"/>
      <c r="B390" s="254"/>
      <c r="C390" s="255"/>
      <c r="D390" s="240" t="s">
        <v>555</v>
      </c>
      <c r="E390" s="248">
        <v>6</v>
      </c>
      <c r="F390" s="249"/>
      <c r="G390" s="249">
        <v>1</v>
      </c>
      <c r="H390" s="249">
        <v>4</v>
      </c>
      <c r="I390" s="258"/>
      <c r="J390" s="262">
        <f>H390*G390*E390</f>
        <v>24</v>
      </c>
      <c r="K390" s="260" t="s">
        <v>43</v>
      </c>
    </row>
    <row r="391" spans="1:11">
      <c r="A391" s="253"/>
      <c r="B391" s="254"/>
      <c r="C391" s="255"/>
      <c r="D391" s="240" t="s">
        <v>556</v>
      </c>
      <c r="E391" s="248"/>
      <c r="F391" s="249">
        <v>10</v>
      </c>
      <c r="G391" s="249">
        <v>2</v>
      </c>
      <c r="H391" s="249">
        <v>2</v>
      </c>
      <c r="I391" s="258"/>
      <c r="J391" s="262">
        <f>H391*G391*F391</f>
        <v>40</v>
      </c>
      <c r="K391" s="260" t="s">
        <v>43</v>
      </c>
    </row>
    <row r="392" spans="1:11">
      <c r="A392" s="253"/>
      <c r="B392" s="254"/>
      <c r="C392" s="255"/>
      <c r="D392" s="240" t="s">
        <v>557</v>
      </c>
      <c r="E392" s="248"/>
      <c r="F392" s="249">
        <f>0.75</f>
        <v>0.75</v>
      </c>
      <c r="G392" s="249">
        <v>2.2999999999999998</v>
      </c>
      <c r="H392" s="249">
        <v>4</v>
      </c>
      <c r="I392" s="258"/>
      <c r="J392" s="262">
        <f>H392*G392*F392</f>
        <v>6.8999999999999995</v>
      </c>
      <c r="K392" s="260" t="s">
        <v>43</v>
      </c>
    </row>
    <row r="393" spans="1:11">
      <c r="A393" s="253"/>
      <c r="B393" s="254"/>
      <c r="C393" s="255"/>
      <c r="D393" s="240" t="s">
        <v>558</v>
      </c>
      <c r="E393" s="248"/>
      <c r="F393" s="249">
        <f>0.85</f>
        <v>0.85</v>
      </c>
      <c r="G393" s="249">
        <v>4.4000000000000004</v>
      </c>
      <c r="H393" s="249">
        <v>2</v>
      </c>
      <c r="I393" s="258"/>
      <c r="J393" s="262">
        <f>H393*G393*F393</f>
        <v>7.48</v>
      </c>
      <c r="K393" s="260" t="s">
        <v>43</v>
      </c>
    </row>
    <row r="394" spans="1:11">
      <c r="A394" s="22"/>
      <c r="B394" s="578"/>
      <c r="C394" s="578"/>
      <c r="D394" s="578"/>
      <c r="E394" s="578"/>
      <c r="F394" s="578"/>
      <c r="G394" s="578"/>
      <c r="H394" s="579" t="s">
        <v>306</v>
      </c>
      <c r="I394" s="580" t="s">
        <v>307</v>
      </c>
      <c r="J394" s="581">
        <f>SUM(J314:J393)</f>
        <v>1651.6930000000002</v>
      </c>
      <c r="K394" s="220" t="s">
        <v>43</v>
      </c>
    </row>
    <row r="395" spans="1:11">
      <c r="A395" s="22"/>
      <c r="B395" s="578"/>
      <c r="C395" s="578"/>
      <c r="D395" s="578"/>
      <c r="E395" s="578"/>
      <c r="F395" s="578"/>
      <c r="G395" s="578"/>
      <c r="H395" s="579"/>
      <c r="I395" s="580"/>
      <c r="J395" s="581"/>
      <c r="K395" s="220"/>
    </row>
    <row r="396" spans="1:11" ht="13.2">
      <c r="A396" s="582"/>
      <c r="B396" s="583"/>
      <c r="C396" s="583"/>
      <c r="D396" s="584" t="s">
        <v>308</v>
      </c>
      <c r="E396" s="583"/>
      <c r="F396" s="585" t="s">
        <v>309</v>
      </c>
      <c r="G396" s="585"/>
      <c r="H396" s="585"/>
      <c r="I396" s="586" t="s">
        <v>307</v>
      </c>
      <c r="J396" s="587">
        <v>1490.62</v>
      </c>
      <c r="K396" s="221" t="s">
        <v>43</v>
      </c>
    </row>
    <row r="397" spans="1:11" ht="13.2">
      <c r="A397" s="588"/>
      <c r="B397" s="589"/>
      <c r="C397" s="589"/>
      <c r="D397" s="590" t="s">
        <v>310</v>
      </c>
      <c r="E397" s="589"/>
      <c r="F397" s="591" t="s">
        <v>309</v>
      </c>
      <c r="G397" s="591"/>
      <c r="H397" s="591"/>
      <c r="I397" s="592" t="s">
        <v>307</v>
      </c>
      <c r="J397" s="593">
        <f>J394-J396</f>
        <v>161.07300000000032</v>
      </c>
      <c r="K397" s="222" t="str">
        <f>K396</f>
        <v>m²</v>
      </c>
    </row>
    <row r="398" spans="1:11" ht="13.2">
      <c r="A398" s="582"/>
      <c r="B398" s="594"/>
      <c r="C398" s="594"/>
      <c r="D398" s="584" t="s">
        <v>311</v>
      </c>
      <c r="E398" s="594"/>
      <c r="F398" s="585" t="s">
        <v>309</v>
      </c>
      <c r="G398" s="585"/>
      <c r="H398" s="585"/>
      <c r="I398" s="586" t="s">
        <v>307</v>
      </c>
      <c r="J398" s="587">
        <f>J394</f>
        <v>1651.6930000000002</v>
      </c>
      <c r="K398" s="221" t="str">
        <f>K397</f>
        <v>m²</v>
      </c>
    </row>
    <row r="399" spans="1:11" ht="13.2">
      <c r="A399" s="600"/>
      <c r="B399" s="601"/>
      <c r="C399" s="601"/>
      <c r="D399" s="602" t="s">
        <v>323</v>
      </c>
      <c r="E399" s="603"/>
      <c r="F399" s="604" t="s">
        <v>309</v>
      </c>
      <c r="G399" s="604"/>
      <c r="H399" s="604"/>
      <c r="I399" s="605" t="s">
        <v>307</v>
      </c>
      <c r="J399" s="606">
        <v>0</v>
      </c>
      <c r="K399" s="607" t="str">
        <f>K398</f>
        <v>m²</v>
      </c>
    </row>
    <row r="400" spans="1:11" ht="13.2">
      <c r="A400" s="600"/>
      <c r="B400" s="601"/>
      <c r="C400" s="601"/>
      <c r="D400" s="608"/>
      <c r="E400" s="601"/>
      <c r="F400" s="609"/>
      <c r="G400" s="609"/>
      <c r="H400" s="609"/>
      <c r="I400" s="610"/>
      <c r="J400" s="611"/>
      <c r="K400" s="612"/>
    </row>
    <row r="401" spans="1:11">
      <c r="A401" s="287" t="s">
        <v>109</v>
      </c>
      <c r="B401" s="862" t="s">
        <v>110</v>
      </c>
      <c r="C401" s="862"/>
      <c r="D401" s="862"/>
      <c r="E401" s="862"/>
      <c r="F401" s="862"/>
      <c r="G401" s="862"/>
      <c r="H401" s="862"/>
      <c r="I401" s="862"/>
      <c r="J401" s="862"/>
      <c r="K401" s="863"/>
    </row>
    <row r="402" spans="1:11" ht="13.8">
      <c r="A402" s="864"/>
      <c r="B402" s="865"/>
      <c r="C402" s="865"/>
      <c r="D402" s="865"/>
      <c r="E402" s="242" t="s">
        <v>375</v>
      </c>
      <c r="F402" s="243"/>
      <c r="G402" s="243" t="s">
        <v>316</v>
      </c>
      <c r="H402" s="243" t="s">
        <v>305</v>
      </c>
      <c r="I402" s="573"/>
      <c r="J402" s="574"/>
      <c r="K402" s="575"/>
    </row>
    <row r="403" spans="1:11">
      <c r="A403" s="253"/>
      <c r="B403" s="254"/>
      <c r="C403" s="255"/>
      <c r="D403" s="241" t="s">
        <v>550</v>
      </c>
      <c r="E403" s="248"/>
      <c r="F403" s="237">
        <v>17.3</v>
      </c>
      <c r="G403" s="237">
        <v>1.6</v>
      </c>
      <c r="H403" s="237">
        <v>2</v>
      </c>
      <c r="I403" s="258">
        <v>5</v>
      </c>
      <c r="J403" s="237">
        <f t="shared" ref="J403:J442" si="17">F403*G403*H403</f>
        <v>55.360000000000007</v>
      </c>
      <c r="K403" s="260" t="s">
        <v>43</v>
      </c>
    </row>
    <row r="404" spans="1:11">
      <c r="A404" s="253"/>
      <c r="B404" s="254"/>
      <c r="C404" s="255"/>
      <c r="D404" s="238" t="s">
        <v>380</v>
      </c>
      <c r="E404" s="248"/>
      <c r="F404" s="239">
        <v>0.8</v>
      </c>
      <c r="G404" s="239">
        <v>1.6</v>
      </c>
      <c r="H404" s="239">
        <v>-4</v>
      </c>
      <c r="I404" s="258">
        <v>5</v>
      </c>
      <c r="J404" s="251">
        <f t="shared" si="17"/>
        <v>-5.120000000000001</v>
      </c>
      <c r="K404" s="260" t="s">
        <v>43</v>
      </c>
    </row>
    <row r="405" spans="1:11">
      <c r="A405" s="253"/>
      <c r="B405" s="254"/>
      <c r="C405" s="255"/>
      <c r="D405" s="240" t="s">
        <v>551</v>
      </c>
      <c r="E405" s="248"/>
      <c r="F405" s="237">
        <v>38.75</v>
      </c>
      <c r="G405" s="237">
        <v>1.6</v>
      </c>
      <c r="H405" s="237">
        <v>1</v>
      </c>
      <c r="I405" s="258">
        <v>5</v>
      </c>
      <c r="J405" s="237">
        <f t="shared" si="17"/>
        <v>62</v>
      </c>
      <c r="K405" s="260" t="s">
        <v>43</v>
      </c>
    </row>
    <row r="406" spans="1:11">
      <c r="A406" s="253"/>
      <c r="B406" s="254"/>
      <c r="C406" s="255"/>
      <c r="D406" s="238" t="s">
        <v>380</v>
      </c>
      <c r="E406" s="248"/>
      <c r="F406" s="239">
        <v>0.8</v>
      </c>
      <c r="G406" s="239">
        <v>1.6</v>
      </c>
      <c r="H406" s="239">
        <v>-4</v>
      </c>
      <c r="I406" s="258">
        <v>5</v>
      </c>
      <c r="J406" s="251">
        <f t="shared" si="17"/>
        <v>-5.120000000000001</v>
      </c>
      <c r="K406" s="260" t="s">
        <v>43</v>
      </c>
    </row>
    <row r="407" spans="1:11">
      <c r="A407" s="253"/>
      <c r="B407" s="254"/>
      <c r="C407" s="255"/>
      <c r="D407" s="241" t="s">
        <v>552</v>
      </c>
      <c r="E407" s="248"/>
      <c r="F407" s="237">
        <f>7.65+7.65+5.6+5.6</f>
        <v>26.5</v>
      </c>
      <c r="G407" s="237">
        <v>1.6</v>
      </c>
      <c r="H407" s="237">
        <v>1</v>
      </c>
      <c r="I407" s="258">
        <v>5</v>
      </c>
      <c r="J407" s="237">
        <f t="shared" si="17"/>
        <v>42.400000000000006</v>
      </c>
      <c r="K407" s="260" t="s">
        <v>43</v>
      </c>
    </row>
    <row r="408" spans="1:11">
      <c r="A408" s="253"/>
      <c r="B408" s="254"/>
      <c r="C408" s="255"/>
      <c r="D408" s="238" t="s">
        <v>380</v>
      </c>
      <c r="E408" s="248"/>
      <c r="F408" s="239">
        <v>0.8</v>
      </c>
      <c r="G408" s="239">
        <v>1.6</v>
      </c>
      <c r="H408" s="239">
        <v>-1</v>
      </c>
      <c r="I408" s="258">
        <v>5</v>
      </c>
      <c r="J408" s="251">
        <f t="shared" si="17"/>
        <v>-1.2800000000000002</v>
      </c>
      <c r="K408" s="260" t="s">
        <v>43</v>
      </c>
    </row>
    <row r="409" spans="1:11">
      <c r="A409" s="253"/>
      <c r="B409" s="254"/>
      <c r="C409" s="255"/>
      <c r="D409" s="238" t="s">
        <v>380</v>
      </c>
      <c r="E409" s="248"/>
      <c r="F409" s="239">
        <v>2.2000000000000002</v>
      </c>
      <c r="G409" s="239">
        <v>0.55000000000000004</v>
      </c>
      <c r="H409" s="239">
        <v>-2</v>
      </c>
      <c r="I409" s="258">
        <v>5</v>
      </c>
      <c r="J409" s="251">
        <f t="shared" si="17"/>
        <v>-2.4200000000000004</v>
      </c>
      <c r="K409" s="260" t="s">
        <v>43</v>
      </c>
    </row>
    <row r="410" spans="1:11">
      <c r="A410" s="253"/>
      <c r="B410" s="254"/>
      <c r="C410" s="255"/>
      <c r="D410" s="241" t="s">
        <v>383</v>
      </c>
      <c r="E410" s="248"/>
      <c r="F410" s="237">
        <v>17.63</v>
      </c>
      <c r="G410" s="237">
        <v>1.6</v>
      </c>
      <c r="H410" s="237">
        <v>1</v>
      </c>
      <c r="I410" s="258">
        <v>5</v>
      </c>
      <c r="J410" s="237">
        <f t="shared" si="17"/>
        <v>28.207999999999998</v>
      </c>
      <c r="K410" s="260" t="s">
        <v>43</v>
      </c>
    </row>
    <row r="411" spans="1:11">
      <c r="A411" s="253"/>
      <c r="B411" s="254"/>
      <c r="C411" s="255"/>
      <c r="D411" s="238" t="s">
        <v>380</v>
      </c>
      <c r="E411" s="248"/>
      <c r="F411" s="239">
        <v>0.8</v>
      </c>
      <c r="G411" s="239">
        <v>1.6</v>
      </c>
      <c r="H411" s="239">
        <v>-1</v>
      </c>
      <c r="I411" s="258">
        <v>5</v>
      </c>
      <c r="J411" s="251">
        <f t="shared" si="17"/>
        <v>-1.2800000000000002</v>
      </c>
      <c r="K411" s="260" t="s">
        <v>43</v>
      </c>
    </row>
    <row r="412" spans="1:11">
      <c r="A412" s="253"/>
      <c r="B412" s="254"/>
      <c r="C412" s="255"/>
      <c r="D412" s="238" t="s">
        <v>380</v>
      </c>
      <c r="E412" s="248"/>
      <c r="F412" s="239">
        <v>0.65</v>
      </c>
      <c r="G412" s="239">
        <v>2.2400000000000002</v>
      </c>
      <c r="H412" s="239">
        <v>-1</v>
      </c>
      <c r="I412" s="258">
        <v>5</v>
      </c>
      <c r="J412" s="251">
        <f t="shared" si="17"/>
        <v>-1.4560000000000002</v>
      </c>
      <c r="K412" s="260" t="s">
        <v>43</v>
      </c>
    </row>
    <row r="413" spans="1:11">
      <c r="A413" s="253"/>
      <c r="B413" s="254"/>
      <c r="C413" s="255"/>
      <c r="D413" s="238" t="s">
        <v>380</v>
      </c>
      <c r="E413" s="248"/>
      <c r="F413" s="239">
        <v>0.5</v>
      </c>
      <c r="G413" s="239">
        <v>3.43</v>
      </c>
      <c r="H413" s="239">
        <v>-1</v>
      </c>
      <c r="I413" s="258">
        <v>5</v>
      </c>
      <c r="J413" s="251">
        <f t="shared" si="17"/>
        <v>-1.7150000000000001</v>
      </c>
      <c r="K413" s="260" t="s">
        <v>43</v>
      </c>
    </row>
    <row r="414" spans="1:11">
      <c r="A414" s="253"/>
      <c r="B414" s="254"/>
      <c r="C414" s="255"/>
      <c r="D414" s="240" t="s">
        <v>384</v>
      </c>
      <c r="E414" s="248"/>
      <c r="F414" s="237">
        <v>3.43</v>
      </c>
      <c r="G414" s="237">
        <v>1.6</v>
      </c>
      <c r="H414" s="237">
        <v>2</v>
      </c>
      <c r="I414" s="258">
        <v>5</v>
      </c>
      <c r="J414" s="237">
        <f t="shared" si="17"/>
        <v>10.976000000000001</v>
      </c>
      <c r="K414" s="260" t="s">
        <v>43</v>
      </c>
    </row>
    <row r="415" spans="1:11">
      <c r="A415" s="253"/>
      <c r="B415" s="254"/>
      <c r="C415" s="255"/>
      <c r="D415" s="240" t="s">
        <v>384</v>
      </c>
      <c r="E415" s="248"/>
      <c r="F415" s="237">
        <v>2.34</v>
      </c>
      <c r="G415" s="237">
        <v>1.6</v>
      </c>
      <c r="H415" s="237">
        <v>2</v>
      </c>
      <c r="I415" s="258">
        <v>5</v>
      </c>
      <c r="J415" s="237">
        <f t="shared" si="17"/>
        <v>7.4879999999999995</v>
      </c>
      <c r="K415" s="260" t="s">
        <v>43</v>
      </c>
    </row>
    <row r="416" spans="1:11">
      <c r="A416" s="253"/>
      <c r="B416" s="254"/>
      <c r="C416" s="255"/>
      <c r="D416" s="238" t="s">
        <v>380</v>
      </c>
      <c r="E416" s="248"/>
      <c r="F416" s="239">
        <v>0.8</v>
      </c>
      <c r="G416" s="239">
        <v>1.6</v>
      </c>
      <c r="H416" s="239">
        <v>-1</v>
      </c>
      <c r="I416" s="258">
        <v>5</v>
      </c>
      <c r="J416" s="251">
        <f t="shared" si="17"/>
        <v>-1.2800000000000002</v>
      </c>
      <c r="K416" s="260" t="s">
        <v>43</v>
      </c>
    </row>
    <row r="417" spans="1:11">
      <c r="A417" s="253"/>
      <c r="B417" s="254"/>
      <c r="C417" s="255"/>
      <c r="D417" s="240" t="s">
        <v>385</v>
      </c>
      <c r="E417" s="248"/>
      <c r="F417" s="237">
        <v>5.53</v>
      </c>
      <c r="G417" s="237">
        <v>1.6</v>
      </c>
      <c r="H417" s="237">
        <v>2</v>
      </c>
      <c r="I417" s="258">
        <v>5</v>
      </c>
      <c r="J417" s="237">
        <f t="shared" si="17"/>
        <v>17.696000000000002</v>
      </c>
      <c r="K417" s="260" t="s">
        <v>43</v>
      </c>
    </row>
    <row r="418" spans="1:11">
      <c r="A418" s="253"/>
      <c r="B418" s="254"/>
      <c r="C418" s="255"/>
      <c r="D418" s="240" t="s">
        <v>385</v>
      </c>
      <c r="E418" s="248"/>
      <c r="F418" s="237">
        <v>8.15</v>
      </c>
      <c r="G418" s="237">
        <v>1.6</v>
      </c>
      <c r="H418" s="237">
        <v>2</v>
      </c>
      <c r="I418" s="258">
        <v>5</v>
      </c>
      <c r="J418" s="237">
        <f t="shared" si="17"/>
        <v>26.080000000000002</v>
      </c>
      <c r="K418" s="260" t="s">
        <v>43</v>
      </c>
    </row>
    <row r="419" spans="1:11">
      <c r="A419" s="253"/>
      <c r="B419" s="254"/>
      <c r="C419" s="255"/>
      <c r="D419" s="238" t="s">
        <v>380</v>
      </c>
      <c r="E419" s="248"/>
      <c r="F419" s="239">
        <v>2</v>
      </c>
      <c r="G419" s="239">
        <v>0.5</v>
      </c>
      <c r="H419" s="239">
        <v>-2</v>
      </c>
      <c r="I419" s="258">
        <v>5</v>
      </c>
      <c r="J419" s="251">
        <f t="shared" si="17"/>
        <v>-2</v>
      </c>
      <c r="K419" s="260" t="s">
        <v>43</v>
      </c>
    </row>
    <row r="420" spans="1:11">
      <c r="A420" s="253"/>
      <c r="B420" s="254"/>
      <c r="C420" s="255"/>
      <c r="D420" s="238" t="s">
        <v>380</v>
      </c>
      <c r="E420" s="248"/>
      <c r="F420" s="239">
        <v>0.8</v>
      </c>
      <c r="G420" s="239">
        <v>1.6</v>
      </c>
      <c r="H420" s="239">
        <v>-1</v>
      </c>
      <c r="I420" s="258">
        <v>5</v>
      </c>
      <c r="J420" s="244">
        <f t="shared" si="17"/>
        <v>-1.2800000000000002</v>
      </c>
      <c r="K420" s="260" t="s">
        <v>43</v>
      </c>
    </row>
    <row r="421" spans="1:11">
      <c r="A421" s="253"/>
      <c r="B421" s="254"/>
      <c r="C421" s="255"/>
      <c r="D421" s="240" t="s">
        <v>386</v>
      </c>
      <c r="E421" s="248"/>
      <c r="F421" s="237">
        <v>8.06</v>
      </c>
      <c r="G421" s="237">
        <v>1.6</v>
      </c>
      <c r="H421" s="237">
        <v>2</v>
      </c>
      <c r="I421" s="258">
        <v>5</v>
      </c>
      <c r="J421" s="252">
        <f t="shared" si="17"/>
        <v>25.792000000000002</v>
      </c>
      <c r="K421" s="260" t="s">
        <v>43</v>
      </c>
    </row>
    <row r="422" spans="1:11">
      <c r="A422" s="253"/>
      <c r="B422" s="254"/>
      <c r="C422" s="255"/>
      <c r="D422" s="240" t="s">
        <v>386</v>
      </c>
      <c r="E422" s="248"/>
      <c r="F422" s="237">
        <v>5.53</v>
      </c>
      <c r="G422" s="237">
        <v>1.6</v>
      </c>
      <c r="H422" s="237">
        <v>2</v>
      </c>
      <c r="I422" s="258">
        <v>5</v>
      </c>
      <c r="J422" s="252">
        <f t="shared" si="17"/>
        <v>17.696000000000002</v>
      </c>
      <c r="K422" s="260" t="s">
        <v>43</v>
      </c>
    </row>
    <row r="423" spans="1:11">
      <c r="A423" s="253"/>
      <c r="B423" s="254"/>
      <c r="C423" s="255"/>
      <c r="D423" s="238" t="s">
        <v>380</v>
      </c>
      <c r="E423" s="248"/>
      <c r="F423" s="239">
        <v>2</v>
      </c>
      <c r="G423" s="239">
        <v>0.5</v>
      </c>
      <c r="H423" s="239">
        <v>-2</v>
      </c>
      <c r="I423" s="258">
        <v>5</v>
      </c>
      <c r="J423" s="244">
        <f t="shared" si="17"/>
        <v>-2</v>
      </c>
      <c r="K423" s="260" t="s">
        <v>43</v>
      </c>
    </row>
    <row r="424" spans="1:11">
      <c r="A424" s="253"/>
      <c r="B424" s="254"/>
      <c r="C424" s="255"/>
      <c r="D424" s="238" t="s">
        <v>380</v>
      </c>
      <c r="E424" s="248"/>
      <c r="F424" s="239">
        <v>0.8</v>
      </c>
      <c r="G424" s="239">
        <v>1.6</v>
      </c>
      <c r="H424" s="239">
        <v>-1</v>
      </c>
      <c r="I424" s="258">
        <v>5</v>
      </c>
      <c r="J424" s="244">
        <f t="shared" si="17"/>
        <v>-1.2800000000000002</v>
      </c>
      <c r="K424" s="260" t="s">
        <v>43</v>
      </c>
    </row>
    <row r="425" spans="1:11">
      <c r="A425" s="253"/>
      <c r="B425" s="254"/>
      <c r="C425" s="255"/>
      <c r="D425" s="240" t="s">
        <v>387</v>
      </c>
      <c r="E425" s="248"/>
      <c r="F425" s="237">
        <v>5.25</v>
      </c>
      <c r="G425" s="237">
        <v>1.6</v>
      </c>
      <c r="H425" s="237">
        <v>2</v>
      </c>
      <c r="I425" s="258">
        <v>5</v>
      </c>
      <c r="J425" s="252">
        <f t="shared" si="17"/>
        <v>16.8</v>
      </c>
      <c r="K425" s="260" t="s">
        <v>43</v>
      </c>
    </row>
    <row r="426" spans="1:11">
      <c r="A426" s="253"/>
      <c r="B426" s="254"/>
      <c r="C426" s="255"/>
      <c r="D426" s="240" t="s">
        <v>387</v>
      </c>
      <c r="E426" s="248"/>
      <c r="F426" s="237">
        <v>7.76</v>
      </c>
      <c r="G426" s="237">
        <v>1.6</v>
      </c>
      <c r="H426" s="237">
        <v>2</v>
      </c>
      <c r="I426" s="258">
        <v>5</v>
      </c>
      <c r="J426" s="252">
        <f t="shared" si="17"/>
        <v>24.832000000000001</v>
      </c>
      <c r="K426" s="260" t="s">
        <v>43</v>
      </c>
    </row>
    <row r="427" spans="1:11">
      <c r="A427" s="253"/>
      <c r="B427" s="254"/>
      <c r="C427" s="255"/>
      <c r="D427" s="238" t="s">
        <v>380</v>
      </c>
      <c r="E427" s="248"/>
      <c r="F427" s="239">
        <v>2</v>
      </c>
      <c r="G427" s="239">
        <v>0.5</v>
      </c>
      <c r="H427" s="239">
        <v>-2</v>
      </c>
      <c r="I427" s="258">
        <v>5</v>
      </c>
      <c r="J427" s="244">
        <f t="shared" si="17"/>
        <v>-2</v>
      </c>
      <c r="K427" s="260" t="s">
        <v>43</v>
      </c>
    </row>
    <row r="428" spans="1:11">
      <c r="A428" s="253"/>
      <c r="B428" s="254"/>
      <c r="C428" s="255"/>
      <c r="D428" s="238" t="s">
        <v>380</v>
      </c>
      <c r="E428" s="248"/>
      <c r="F428" s="239">
        <v>0.8</v>
      </c>
      <c r="G428" s="239">
        <v>1.6</v>
      </c>
      <c r="H428" s="239">
        <v>-1</v>
      </c>
      <c r="I428" s="258">
        <v>5</v>
      </c>
      <c r="J428" s="244">
        <f t="shared" si="17"/>
        <v>-1.2800000000000002</v>
      </c>
      <c r="K428" s="260" t="s">
        <v>43</v>
      </c>
    </row>
    <row r="429" spans="1:11">
      <c r="A429" s="253"/>
      <c r="B429" s="254"/>
      <c r="C429" s="255"/>
      <c r="D429" s="240" t="s">
        <v>388</v>
      </c>
      <c r="E429" s="248"/>
      <c r="F429" s="237">
        <v>2.87</v>
      </c>
      <c r="G429" s="237">
        <v>1.6</v>
      </c>
      <c r="H429" s="237">
        <v>2</v>
      </c>
      <c r="I429" s="258">
        <v>5</v>
      </c>
      <c r="J429" s="252">
        <f t="shared" si="17"/>
        <v>9.1840000000000011</v>
      </c>
      <c r="K429" s="260" t="s">
        <v>43</v>
      </c>
    </row>
    <row r="430" spans="1:11">
      <c r="A430" s="253"/>
      <c r="B430" s="254"/>
      <c r="C430" s="255"/>
      <c r="D430" s="240" t="s">
        <v>388</v>
      </c>
      <c r="E430" s="248"/>
      <c r="F430" s="237">
        <v>1.37</v>
      </c>
      <c r="G430" s="237">
        <v>1.6</v>
      </c>
      <c r="H430" s="237">
        <v>2</v>
      </c>
      <c r="I430" s="258">
        <v>5</v>
      </c>
      <c r="J430" s="252">
        <f t="shared" si="17"/>
        <v>4.3840000000000003</v>
      </c>
      <c r="K430" s="260" t="s">
        <v>43</v>
      </c>
    </row>
    <row r="431" spans="1:11">
      <c r="A431" s="253"/>
      <c r="B431" s="254"/>
      <c r="C431" s="255"/>
      <c r="D431" s="240" t="s">
        <v>389</v>
      </c>
      <c r="E431" s="248"/>
      <c r="F431" s="237">
        <v>5.81</v>
      </c>
      <c r="G431" s="237">
        <v>1.6</v>
      </c>
      <c r="H431" s="237">
        <v>2</v>
      </c>
      <c r="I431" s="258">
        <v>5</v>
      </c>
      <c r="J431" s="252">
        <f t="shared" si="17"/>
        <v>18.591999999999999</v>
      </c>
      <c r="K431" s="260" t="s">
        <v>43</v>
      </c>
    </row>
    <row r="432" spans="1:11">
      <c r="A432" s="253"/>
      <c r="B432" s="254"/>
      <c r="C432" s="255"/>
      <c r="D432" s="240" t="s">
        <v>389</v>
      </c>
      <c r="E432" s="248"/>
      <c r="F432" s="237">
        <v>5.93</v>
      </c>
      <c r="G432" s="237">
        <v>1.6</v>
      </c>
      <c r="H432" s="237">
        <v>2</v>
      </c>
      <c r="I432" s="258">
        <v>5</v>
      </c>
      <c r="J432" s="252">
        <f t="shared" si="17"/>
        <v>18.975999999999999</v>
      </c>
      <c r="K432" s="260" t="s">
        <v>43</v>
      </c>
    </row>
    <row r="433" spans="1:11">
      <c r="A433" s="253"/>
      <c r="B433" s="254"/>
      <c r="C433" s="255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258">
        <v>5</v>
      </c>
      <c r="J433" s="244">
        <f t="shared" si="17"/>
        <v>-2</v>
      </c>
      <c r="K433" s="260" t="s">
        <v>43</v>
      </c>
    </row>
    <row r="434" spans="1:11">
      <c r="A434" s="253"/>
      <c r="B434" s="254"/>
      <c r="C434" s="255"/>
      <c r="D434" s="238" t="s">
        <v>380</v>
      </c>
      <c r="E434" s="248"/>
      <c r="F434" s="239">
        <v>0.8</v>
      </c>
      <c r="G434" s="239">
        <v>1.6</v>
      </c>
      <c r="H434" s="239">
        <v>-1</v>
      </c>
      <c r="I434" s="258">
        <v>5</v>
      </c>
      <c r="J434" s="244">
        <f t="shared" si="17"/>
        <v>-1.2800000000000002</v>
      </c>
      <c r="K434" s="260" t="s">
        <v>43</v>
      </c>
    </row>
    <row r="435" spans="1:11">
      <c r="A435" s="253"/>
      <c r="B435" s="254"/>
      <c r="C435" s="255"/>
      <c r="D435" s="240" t="s">
        <v>390</v>
      </c>
      <c r="E435" s="248"/>
      <c r="F435" s="237">
        <v>8.06</v>
      </c>
      <c r="G435" s="237">
        <v>1.6</v>
      </c>
      <c r="H435" s="237">
        <v>2</v>
      </c>
      <c r="I435" s="258">
        <v>5</v>
      </c>
      <c r="J435" s="252">
        <f t="shared" si="17"/>
        <v>25.792000000000002</v>
      </c>
      <c r="K435" s="260" t="s">
        <v>43</v>
      </c>
    </row>
    <row r="436" spans="1:11">
      <c r="A436" s="253"/>
      <c r="B436" s="254"/>
      <c r="C436" s="255"/>
      <c r="D436" s="240" t="s">
        <v>390</v>
      </c>
      <c r="E436" s="248"/>
      <c r="F436" s="237">
        <v>5.61</v>
      </c>
      <c r="G436" s="237">
        <v>1.6</v>
      </c>
      <c r="H436" s="237">
        <v>2</v>
      </c>
      <c r="I436" s="258">
        <v>5</v>
      </c>
      <c r="J436" s="252">
        <f t="shared" si="17"/>
        <v>17.952000000000002</v>
      </c>
      <c r="K436" s="260" t="s">
        <v>43</v>
      </c>
    </row>
    <row r="437" spans="1:11">
      <c r="A437" s="253"/>
      <c r="B437" s="254"/>
      <c r="C437" s="255"/>
      <c r="D437" s="238" t="s">
        <v>380</v>
      </c>
      <c r="E437" s="248"/>
      <c r="F437" s="239">
        <v>2</v>
      </c>
      <c r="G437" s="239">
        <v>0.5</v>
      </c>
      <c r="H437" s="239">
        <v>-3</v>
      </c>
      <c r="I437" s="258">
        <v>5</v>
      </c>
      <c r="J437" s="244">
        <f t="shared" si="17"/>
        <v>-3</v>
      </c>
      <c r="K437" s="260" t="s">
        <v>43</v>
      </c>
    </row>
    <row r="438" spans="1:11">
      <c r="A438" s="253"/>
      <c r="B438" s="254"/>
      <c r="C438" s="255"/>
      <c r="D438" s="238" t="s">
        <v>380</v>
      </c>
      <c r="E438" s="248"/>
      <c r="F438" s="239">
        <v>0.8</v>
      </c>
      <c r="G438" s="239">
        <v>1.6</v>
      </c>
      <c r="H438" s="239">
        <v>-1</v>
      </c>
      <c r="I438" s="258">
        <v>5</v>
      </c>
      <c r="J438" s="244">
        <f t="shared" si="17"/>
        <v>-1.2800000000000002</v>
      </c>
      <c r="K438" s="260" t="s">
        <v>43</v>
      </c>
    </row>
    <row r="439" spans="1:11">
      <c r="A439" s="253"/>
      <c r="B439" s="254"/>
      <c r="C439" s="255"/>
      <c r="D439" s="240" t="s">
        <v>391</v>
      </c>
      <c r="E439" s="248"/>
      <c r="F439" s="237">
        <v>5.85</v>
      </c>
      <c r="G439" s="237">
        <v>1.6</v>
      </c>
      <c r="H439" s="237">
        <v>2</v>
      </c>
      <c r="I439" s="258">
        <v>5</v>
      </c>
      <c r="J439" s="252">
        <f t="shared" si="17"/>
        <v>18.72</v>
      </c>
      <c r="K439" s="260" t="s">
        <v>43</v>
      </c>
    </row>
    <row r="440" spans="1:11">
      <c r="A440" s="253"/>
      <c r="B440" s="254"/>
      <c r="C440" s="255"/>
      <c r="D440" s="240" t="s">
        <v>391</v>
      </c>
      <c r="E440" s="248"/>
      <c r="F440" s="237">
        <v>5.93</v>
      </c>
      <c r="G440" s="237">
        <v>1.6</v>
      </c>
      <c r="H440" s="237">
        <v>2</v>
      </c>
      <c r="I440" s="258">
        <v>5</v>
      </c>
      <c r="J440" s="252">
        <f t="shared" si="17"/>
        <v>18.975999999999999</v>
      </c>
      <c r="K440" s="260" t="s">
        <v>43</v>
      </c>
    </row>
    <row r="441" spans="1:11">
      <c r="A441" s="253"/>
      <c r="B441" s="254"/>
      <c r="C441" s="255"/>
      <c r="D441" s="238" t="s">
        <v>380</v>
      </c>
      <c r="E441" s="248"/>
      <c r="F441" s="239">
        <v>0.5</v>
      </c>
      <c r="G441" s="239">
        <v>1.4</v>
      </c>
      <c r="H441" s="239">
        <v>-1</v>
      </c>
      <c r="I441" s="258">
        <v>5</v>
      </c>
      <c r="J441" s="244">
        <f>H441*F441*G441</f>
        <v>-0.7</v>
      </c>
      <c r="K441" s="260" t="s">
        <v>43</v>
      </c>
    </row>
    <row r="442" spans="1:11">
      <c r="A442" s="253"/>
      <c r="B442" s="254"/>
      <c r="C442" s="255"/>
      <c r="D442" s="238" t="s">
        <v>380</v>
      </c>
      <c r="E442" s="248"/>
      <c r="F442" s="239">
        <v>0.8</v>
      </c>
      <c r="G442" s="239">
        <v>1.6</v>
      </c>
      <c r="H442" s="239">
        <v>-2</v>
      </c>
      <c r="I442" s="258">
        <v>5</v>
      </c>
      <c r="J442" s="244">
        <f t="shared" si="17"/>
        <v>-2.5600000000000005</v>
      </c>
      <c r="K442" s="260" t="s">
        <v>43</v>
      </c>
    </row>
    <row r="443" spans="1:11">
      <c r="A443" s="253"/>
      <c r="B443" s="254"/>
      <c r="C443" s="255"/>
      <c r="D443" s="240" t="s">
        <v>392</v>
      </c>
      <c r="E443" s="248"/>
      <c r="F443" s="249">
        <v>5.5</v>
      </c>
      <c r="G443" s="249">
        <v>2.8</v>
      </c>
      <c r="H443" s="249">
        <v>4</v>
      </c>
      <c r="I443" s="258">
        <v>5</v>
      </c>
      <c r="J443" s="252">
        <f>H443*G443*F443</f>
        <v>61.599999999999994</v>
      </c>
      <c r="K443" s="260" t="s">
        <v>43</v>
      </c>
    </row>
    <row r="444" spans="1:11">
      <c r="A444" s="253"/>
      <c r="B444" s="254"/>
      <c r="C444" s="255"/>
      <c r="D444" s="240" t="s">
        <v>394</v>
      </c>
      <c r="E444" s="248"/>
      <c r="F444" s="249">
        <v>21.8</v>
      </c>
      <c r="G444" s="249">
        <v>2.7</v>
      </c>
      <c r="H444" s="249">
        <v>2</v>
      </c>
      <c r="I444" s="258">
        <v>5</v>
      </c>
      <c r="J444" s="252">
        <f>H444*G444*F444</f>
        <v>117.72000000000001</v>
      </c>
      <c r="K444" s="260" t="s">
        <v>43</v>
      </c>
    </row>
    <row r="445" spans="1:11">
      <c r="A445" s="253"/>
      <c r="B445" s="254"/>
      <c r="C445" s="255"/>
      <c r="D445" s="238" t="s">
        <v>380</v>
      </c>
      <c r="E445" s="248"/>
      <c r="F445" s="239">
        <v>0.8</v>
      </c>
      <c r="G445" s="239">
        <v>2.1</v>
      </c>
      <c r="H445" s="239">
        <v>-3</v>
      </c>
      <c r="I445" s="258">
        <v>5</v>
      </c>
      <c r="J445" s="244">
        <f t="shared" ref="J445" si="18">F445*G445*H445</f>
        <v>-5.0400000000000009</v>
      </c>
      <c r="K445" s="260" t="s">
        <v>43</v>
      </c>
    </row>
    <row r="446" spans="1:11">
      <c r="A446" s="253"/>
      <c r="B446" s="254"/>
      <c r="C446" s="255"/>
      <c r="D446" s="240" t="s">
        <v>394</v>
      </c>
      <c r="E446" s="248"/>
      <c r="F446" s="249">
        <v>8.6999999999999993</v>
      </c>
      <c r="G446" s="249">
        <v>2.7</v>
      </c>
      <c r="H446" s="249">
        <v>2</v>
      </c>
      <c r="I446" s="258">
        <v>5</v>
      </c>
      <c r="J446" s="252">
        <f>H446*G446*F446</f>
        <v>46.98</v>
      </c>
      <c r="K446" s="260" t="s">
        <v>43</v>
      </c>
    </row>
    <row r="447" spans="1:11">
      <c r="A447" s="253"/>
      <c r="B447" s="254"/>
      <c r="C447" s="255"/>
      <c r="D447" s="238" t="s">
        <v>380</v>
      </c>
      <c r="E447" s="248"/>
      <c r="F447" s="239">
        <v>0.8</v>
      </c>
      <c r="G447" s="239">
        <v>2.1</v>
      </c>
      <c r="H447" s="239">
        <v>-2</v>
      </c>
      <c r="I447" s="258">
        <v>5</v>
      </c>
      <c r="J447" s="244">
        <f t="shared" ref="J447:J449" si="19">F447*G447*H447</f>
        <v>-3.3600000000000003</v>
      </c>
      <c r="K447" s="260" t="s">
        <v>43</v>
      </c>
    </row>
    <row r="448" spans="1:11">
      <c r="A448" s="253"/>
      <c r="B448" s="254"/>
      <c r="C448" s="255"/>
      <c r="D448" s="240" t="s">
        <v>393</v>
      </c>
      <c r="E448" s="248"/>
      <c r="F448" s="249">
        <v>8.6999999999999993</v>
      </c>
      <c r="G448" s="249">
        <v>2.7</v>
      </c>
      <c r="H448" s="249">
        <v>2</v>
      </c>
      <c r="I448" s="258">
        <v>5</v>
      </c>
      <c r="J448" s="252">
        <f t="shared" si="19"/>
        <v>46.98</v>
      </c>
      <c r="K448" s="260" t="s">
        <v>43</v>
      </c>
    </row>
    <row r="449" spans="1:11">
      <c r="A449" s="253"/>
      <c r="B449" s="254"/>
      <c r="C449" s="255"/>
      <c r="D449" s="240" t="s">
        <v>393</v>
      </c>
      <c r="E449" s="248"/>
      <c r="F449" s="249">
        <v>5.5</v>
      </c>
      <c r="G449" s="249">
        <v>2.8</v>
      </c>
      <c r="H449" s="249">
        <v>2</v>
      </c>
      <c r="I449" s="258">
        <v>5</v>
      </c>
      <c r="J449" s="252">
        <f t="shared" si="19"/>
        <v>30.799999999999997</v>
      </c>
      <c r="K449" s="260" t="s">
        <v>43</v>
      </c>
    </row>
    <row r="450" spans="1:11">
      <c r="A450" s="253"/>
      <c r="B450" s="254"/>
      <c r="C450" s="255"/>
      <c r="D450" s="238" t="s">
        <v>380</v>
      </c>
      <c r="E450" s="248"/>
      <c r="F450" s="239">
        <v>0.8</v>
      </c>
      <c r="G450" s="239">
        <v>2.1</v>
      </c>
      <c r="H450" s="239">
        <v>-1</v>
      </c>
      <c r="I450" s="258">
        <v>5</v>
      </c>
      <c r="J450" s="244">
        <f>H450*G450*F450</f>
        <v>-1.6800000000000002</v>
      </c>
      <c r="K450" s="260" t="s">
        <v>43</v>
      </c>
    </row>
    <row r="451" spans="1:11">
      <c r="A451" s="253"/>
      <c r="B451" s="254"/>
      <c r="C451" s="255"/>
      <c r="D451" s="238" t="s">
        <v>380</v>
      </c>
      <c r="E451" s="248"/>
      <c r="F451" s="239">
        <v>2</v>
      </c>
      <c r="G451" s="239">
        <v>1</v>
      </c>
      <c r="H451" s="239">
        <v>-2</v>
      </c>
      <c r="I451" s="258">
        <v>5</v>
      </c>
      <c r="J451" s="244">
        <f>H451*G451*F451</f>
        <v>-4</v>
      </c>
      <c r="K451" s="260" t="s">
        <v>43</v>
      </c>
    </row>
    <row r="452" spans="1:11">
      <c r="A452" s="253"/>
      <c r="B452" s="254"/>
      <c r="C452" s="255"/>
      <c r="D452" s="240" t="s">
        <v>408</v>
      </c>
      <c r="E452" s="248"/>
      <c r="F452" s="249">
        <v>8.6999999999999993</v>
      </c>
      <c r="G452" s="249">
        <v>2.7</v>
      </c>
      <c r="H452" s="249">
        <v>2</v>
      </c>
      <c r="I452" s="258">
        <v>5</v>
      </c>
      <c r="J452" s="252">
        <f t="shared" ref="J452:J453" si="20">F452*G452*H452</f>
        <v>46.98</v>
      </c>
      <c r="K452" s="260" t="s">
        <v>43</v>
      </c>
    </row>
    <row r="453" spans="1:11">
      <c r="A453" s="253"/>
      <c r="B453" s="254"/>
      <c r="C453" s="255"/>
      <c r="D453" s="240" t="s">
        <v>408</v>
      </c>
      <c r="E453" s="248"/>
      <c r="F453" s="249">
        <v>5.5</v>
      </c>
      <c r="G453" s="249">
        <v>2.8</v>
      </c>
      <c r="H453" s="249">
        <v>2</v>
      </c>
      <c r="I453" s="258">
        <v>5</v>
      </c>
      <c r="J453" s="252">
        <f t="shared" si="20"/>
        <v>30.799999999999997</v>
      </c>
      <c r="K453" s="260" t="s">
        <v>43</v>
      </c>
    </row>
    <row r="454" spans="1:11">
      <c r="A454" s="253"/>
      <c r="B454" s="254"/>
      <c r="C454" s="255"/>
      <c r="D454" s="238" t="s">
        <v>380</v>
      </c>
      <c r="E454" s="248"/>
      <c r="F454" s="239">
        <v>0.8</v>
      </c>
      <c r="G454" s="239">
        <v>2.1</v>
      </c>
      <c r="H454" s="239">
        <v>-1</v>
      </c>
      <c r="I454" s="258">
        <v>5</v>
      </c>
      <c r="J454" s="244">
        <f>H454*G454*F454</f>
        <v>-1.6800000000000002</v>
      </c>
      <c r="K454" s="260" t="s">
        <v>43</v>
      </c>
    </row>
    <row r="455" spans="1:11">
      <c r="A455" s="253"/>
      <c r="B455" s="254"/>
      <c r="C455" s="255"/>
      <c r="D455" s="238" t="s">
        <v>380</v>
      </c>
      <c r="E455" s="248"/>
      <c r="F455" s="239">
        <v>2</v>
      </c>
      <c r="G455" s="239">
        <v>1</v>
      </c>
      <c r="H455" s="239">
        <v>-2</v>
      </c>
      <c r="I455" s="258">
        <v>5</v>
      </c>
      <c r="J455" s="244">
        <f>H455*G455*F455</f>
        <v>-4</v>
      </c>
      <c r="K455" s="260" t="s">
        <v>43</v>
      </c>
    </row>
    <row r="456" spans="1:11">
      <c r="A456" s="253"/>
      <c r="B456" s="254"/>
      <c r="C456" s="255"/>
      <c r="D456" s="240" t="s">
        <v>409</v>
      </c>
      <c r="E456" s="248"/>
      <c r="F456" s="249">
        <v>8.6999999999999993</v>
      </c>
      <c r="G456" s="249">
        <v>2.7</v>
      </c>
      <c r="H456" s="249">
        <v>2</v>
      </c>
      <c r="I456" s="258">
        <v>5</v>
      </c>
      <c r="J456" s="252">
        <f t="shared" ref="J456:J457" si="21">F456*G456*H456</f>
        <v>46.98</v>
      </c>
      <c r="K456" s="260" t="s">
        <v>43</v>
      </c>
    </row>
    <row r="457" spans="1:11">
      <c r="A457" s="253"/>
      <c r="B457" s="254"/>
      <c r="C457" s="255"/>
      <c r="D457" s="240" t="s">
        <v>409</v>
      </c>
      <c r="E457" s="248"/>
      <c r="F457" s="249">
        <v>5.5</v>
      </c>
      <c r="G457" s="249">
        <v>2.8</v>
      </c>
      <c r="H457" s="249">
        <v>2</v>
      </c>
      <c r="I457" s="258">
        <v>5</v>
      </c>
      <c r="J457" s="252">
        <f t="shared" si="21"/>
        <v>30.799999999999997</v>
      </c>
      <c r="K457" s="260" t="s">
        <v>43</v>
      </c>
    </row>
    <row r="458" spans="1:11">
      <c r="A458" s="253"/>
      <c r="B458" s="254"/>
      <c r="C458" s="255"/>
      <c r="D458" s="238" t="s">
        <v>380</v>
      </c>
      <c r="E458" s="248"/>
      <c r="F458" s="239">
        <v>0.8</v>
      </c>
      <c r="G458" s="239">
        <v>2.1</v>
      </c>
      <c r="H458" s="239">
        <v>-1</v>
      </c>
      <c r="I458" s="258">
        <v>5</v>
      </c>
      <c r="J458" s="244">
        <f>H458*G458*F458</f>
        <v>-1.6800000000000002</v>
      </c>
      <c r="K458" s="260" t="s">
        <v>43</v>
      </c>
    </row>
    <row r="459" spans="1:11">
      <c r="A459" s="253"/>
      <c r="B459" s="254"/>
      <c r="C459" s="255"/>
      <c r="D459" s="238" t="s">
        <v>380</v>
      </c>
      <c r="E459" s="248"/>
      <c r="F459" s="239">
        <v>2</v>
      </c>
      <c r="G459" s="239">
        <v>1</v>
      </c>
      <c r="H459" s="239">
        <v>-2</v>
      </c>
      <c r="I459" s="258">
        <v>5</v>
      </c>
      <c r="J459" s="244">
        <f>H459*G459*F459</f>
        <v>-4</v>
      </c>
      <c r="K459" s="260" t="s">
        <v>43</v>
      </c>
    </row>
    <row r="460" spans="1:11">
      <c r="A460" s="253"/>
      <c r="B460" s="254"/>
      <c r="C460" s="255"/>
      <c r="D460" s="240" t="s">
        <v>410</v>
      </c>
      <c r="E460" s="248"/>
      <c r="F460" s="249">
        <v>8.6999999999999993</v>
      </c>
      <c r="G460" s="249">
        <v>2.7</v>
      </c>
      <c r="H460" s="249">
        <v>2</v>
      </c>
      <c r="I460" s="258">
        <v>5</v>
      </c>
      <c r="J460" s="252">
        <f t="shared" ref="J460:J461" si="22">F460*G460*H460</f>
        <v>46.98</v>
      </c>
      <c r="K460" s="260" t="s">
        <v>43</v>
      </c>
    </row>
    <row r="461" spans="1:11">
      <c r="A461" s="253"/>
      <c r="B461" s="254"/>
      <c r="C461" s="255"/>
      <c r="D461" s="240" t="s">
        <v>410</v>
      </c>
      <c r="E461" s="248"/>
      <c r="F461" s="249">
        <v>5.5</v>
      </c>
      <c r="G461" s="249">
        <v>2.8</v>
      </c>
      <c r="H461" s="249">
        <v>2</v>
      </c>
      <c r="I461" s="258">
        <v>5</v>
      </c>
      <c r="J461" s="252">
        <f t="shared" si="22"/>
        <v>30.799999999999997</v>
      </c>
      <c r="K461" s="260" t="s">
        <v>43</v>
      </c>
    </row>
    <row r="462" spans="1:11">
      <c r="A462" s="253"/>
      <c r="B462" s="254"/>
      <c r="C462" s="255"/>
      <c r="D462" s="238" t="s">
        <v>380</v>
      </c>
      <c r="E462" s="248"/>
      <c r="F462" s="239">
        <v>0.8</v>
      </c>
      <c r="G462" s="239">
        <v>2.1</v>
      </c>
      <c r="H462" s="239">
        <v>-1</v>
      </c>
      <c r="I462" s="258">
        <v>5</v>
      </c>
      <c r="J462" s="244">
        <f t="shared" ref="J462:J475" si="23">H462*G462*F462</f>
        <v>-1.6800000000000002</v>
      </c>
      <c r="K462" s="260" t="s">
        <v>43</v>
      </c>
    </row>
    <row r="463" spans="1:11">
      <c r="A463" s="253"/>
      <c r="B463" s="254"/>
      <c r="C463" s="255"/>
      <c r="D463" s="238" t="s">
        <v>380</v>
      </c>
      <c r="E463" s="248"/>
      <c r="F463" s="239">
        <v>2</v>
      </c>
      <c r="G463" s="239">
        <v>1</v>
      </c>
      <c r="H463" s="239">
        <v>-2</v>
      </c>
      <c r="I463" s="258">
        <v>5</v>
      </c>
      <c r="J463" s="244">
        <f t="shared" si="23"/>
        <v>-4</v>
      </c>
      <c r="K463" s="260" t="s">
        <v>43</v>
      </c>
    </row>
    <row r="464" spans="1:11">
      <c r="A464" s="253"/>
      <c r="B464" s="254"/>
      <c r="C464" s="255"/>
      <c r="D464" s="240" t="s">
        <v>420</v>
      </c>
      <c r="E464" s="248"/>
      <c r="F464" s="249">
        <v>8.6999999999999993</v>
      </c>
      <c r="G464" s="249">
        <v>2.7</v>
      </c>
      <c r="H464" s="249">
        <v>2</v>
      </c>
      <c r="I464" s="258">
        <v>5</v>
      </c>
      <c r="J464" s="252">
        <f t="shared" ref="J464:J465" si="24">F464*G464*H464</f>
        <v>46.98</v>
      </c>
      <c r="K464" s="260" t="s">
        <v>43</v>
      </c>
    </row>
    <row r="465" spans="1:11">
      <c r="A465" s="253"/>
      <c r="B465" s="254"/>
      <c r="C465" s="255"/>
      <c r="D465" s="240" t="s">
        <v>420</v>
      </c>
      <c r="E465" s="248"/>
      <c r="F465" s="249">
        <v>5.5</v>
      </c>
      <c r="G465" s="249">
        <v>2.8</v>
      </c>
      <c r="H465" s="249">
        <v>2</v>
      </c>
      <c r="I465" s="258">
        <v>5</v>
      </c>
      <c r="J465" s="252">
        <f t="shared" si="24"/>
        <v>30.799999999999997</v>
      </c>
      <c r="K465" s="260" t="s">
        <v>43</v>
      </c>
    </row>
    <row r="466" spans="1:11">
      <c r="A466" s="253"/>
      <c r="B466" s="254"/>
      <c r="C466" s="255"/>
      <c r="D466" s="238" t="s">
        <v>380</v>
      </c>
      <c r="E466" s="248"/>
      <c r="F466" s="239">
        <v>0.8</v>
      </c>
      <c r="G466" s="239">
        <v>2.1</v>
      </c>
      <c r="H466" s="239">
        <v>-1</v>
      </c>
      <c r="I466" s="258">
        <v>5</v>
      </c>
      <c r="J466" s="244">
        <f t="shared" ref="J466:J467" si="25">H466*G466*F466</f>
        <v>-1.6800000000000002</v>
      </c>
      <c r="K466" s="260" t="s">
        <v>43</v>
      </c>
    </row>
    <row r="467" spans="1:11">
      <c r="A467" s="253"/>
      <c r="B467" s="254"/>
      <c r="C467" s="255"/>
      <c r="D467" s="238" t="s">
        <v>380</v>
      </c>
      <c r="E467" s="248"/>
      <c r="F467" s="239">
        <v>2</v>
      </c>
      <c r="G467" s="239">
        <v>1</v>
      </c>
      <c r="H467" s="239">
        <v>-2</v>
      </c>
      <c r="I467" s="258">
        <v>5</v>
      </c>
      <c r="J467" s="244">
        <f t="shared" si="25"/>
        <v>-4</v>
      </c>
      <c r="K467" s="260" t="s">
        <v>43</v>
      </c>
    </row>
    <row r="468" spans="1:11">
      <c r="A468" s="253"/>
      <c r="B468" s="254"/>
      <c r="C468" s="255"/>
      <c r="D468" s="240" t="s">
        <v>421</v>
      </c>
      <c r="E468" s="248"/>
      <c r="F468" s="249">
        <v>8.6999999999999993</v>
      </c>
      <c r="G468" s="249">
        <v>2.7</v>
      </c>
      <c r="H468" s="249">
        <v>2</v>
      </c>
      <c r="I468" s="258">
        <v>5</v>
      </c>
      <c r="J468" s="252">
        <f t="shared" ref="J468:J469" si="26">F468*G468*H468</f>
        <v>46.98</v>
      </c>
      <c r="K468" s="260" t="s">
        <v>43</v>
      </c>
    </row>
    <row r="469" spans="1:11">
      <c r="A469" s="253"/>
      <c r="B469" s="254"/>
      <c r="C469" s="255"/>
      <c r="D469" s="240" t="s">
        <v>421</v>
      </c>
      <c r="E469" s="248"/>
      <c r="F469" s="249">
        <v>5.5</v>
      </c>
      <c r="G469" s="249">
        <v>2.8</v>
      </c>
      <c r="H469" s="249">
        <v>2</v>
      </c>
      <c r="I469" s="258">
        <v>5</v>
      </c>
      <c r="J469" s="252">
        <f t="shared" si="26"/>
        <v>30.799999999999997</v>
      </c>
      <c r="K469" s="260" t="s">
        <v>43</v>
      </c>
    </row>
    <row r="470" spans="1:11">
      <c r="A470" s="253"/>
      <c r="B470" s="254"/>
      <c r="C470" s="255"/>
      <c r="D470" s="238" t="s">
        <v>380</v>
      </c>
      <c r="E470" s="248"/>
      <c r="F470" s="239">
        <v>0.8</v>
      </c>
      <c r="G470" s="239">
        <v>2.1</v>
      </c>
      <c r="H470" s="239">
        <v>-1</v>
      </c>
      <c r="I470" s="258">
        <v>5</v>
      </c>
      <c r="J470" s="244">
        <f t="shared" ref="J470:J471" si="27">H470*G470*F470</f>
        <v>-1.6800000000000002</v>
      </c>
      <c r="K470" s="260" t="s">
        <v>43</v>
      </c>
    </row>
    <row r="471" spans="1:11">
      <c r="A471" s="253"/>
      <c r="B471" s="254"/>
      <c r="C471" s="255"/>
      <c r="D471" s="238" t="s">
        <v>380</v>
      </c>
      <c r="E471" s="248"/>
      <c r="F471" s="239">
        <v>2</v>
      </c>
      <c r="G471" s="239">
        <v>1</v>
      </c>
      <c r="H471" s="239">
        <v>-2</v>
      </c>
      <c r="I471" s="258">
        <v>5</v>
      </c>
      <c r="J471" s="244">
        <f t="shared" si="27"/>
        <v>-4</v>
      </c>
      <c r="K471" s="260" t="s">
        <v>43</v>
      </c>
    </row>
    <row r="472" spans="1:11">
      <c r="A472" s="253"/>
      <c r="B472" s="254"/>
      <c r="C472" s="255"/>
      <c r="D472" s="240" t="s">
        <v>411</v>
      </c>
      <c r="E472" s="248"/>
      <c r="F472" s="249">
        <v>12.86</v>
      </c>
      <c r="G472" s="249">
        <v>3</v>
      </c>
      <c r="H472" s="249">
        <v>2</v>
      </c>
      <c r="I472" s="258"/>
      <c r="J472" s="262">
        <f t="shared" si="23"/>
        <v>77.16</v>
      </c>
      <c r="K472" s="260" t="s">
        <v>43</v>
      </c>
    </row>
    <row r="473" spans="1:11">
      <c r="A473" s="253"/>
      <c r="B473" s="254"/>
      <c r="C473" s="255"/>
      <c r="D473" s="238" t="s">
        <v>380</v>
      </c>
      <c r="E473" s="248"/>
      <c r="F473" s="239">
        <v>1.7</v>
      </c>
      <c r="G473" s="239">
        <v>1</v>
      </c>
      <c r="H473" s="239">
        <v>-2</v>
      </c>
      <c r="I473" s="258"/>
      <c r="J473" s="244">
        <f t="shared" si="23"/>
        <v>-3.4</v>
      </c>
      <c r="K473" s="260" t="s">
        <v>43</v>
      </c>
    </row>
    <row r="474" spans="1:11">
      <c r="A474" s="253"/>
      <c r="B474" s="254"/>
      <c r="C474" s="255"/>
      <c r="D474" s="240" t="s">
        <v>411</v>
      </c>
      <c r="E474" s="248"/>
      <c r="F474" s="249">
        <v>28.9</v>
      </c>
      <c r="G474" s="249">
        <v>3</v>
      </c>
      <c r="H474" s="249">
        <v>2</v>
      </c>
      <c r="I474" s="258"/>
      <c r="J474" s="262">
        <f t="shared" si="23"/>
        <v>173.39999999999998</v>
      </c>
      <c r="K474" s="260" t="s">
        <v>43</v>
      </c>
    </row>
    <row r="475" spans="1:11">
      <c r="A475" s="253"/>
      <c r="B475" s="254"/>
      <c r="C475" s="255"/>
      <c r="D475" s="238" t="s">
        <v>380</v>
      </c>
      <c r="E475" s="248"/>
      <c r="F475" s="239">
        <v>2</v>
      </c>
      <c r="G475" s="239">
        <v>1</v>
      </c>
      <c r="H475" s="239">
        <v>-6</v>
      </c>
      <c r="I475" s="258"/>
      <c r="J475" s="244">
        <f t="shared" si="23"/>
        <v>-12</v>
      </c>
      <c r="K475" s="260" t="s">
        <v>43</v>
      </c>
    </row>
    <row r="476" spans="1:11">
      <c r="A476" s="253"/>
      <c r="B476" s="254"/>
      <c r="C476" s="255"/>
      <c r="D476" s="240" t="s">
        <v>418</v>
      </c>
      <c r="E476" s="248">
        <v>115.52</v>
      </c>
      <c r="F476" s="249"/>
      <c r="G476" s="249">
        <v>1</v>
      </c>
      <c r="H476" s="249">
        <v>2</v>
      </c>
      <c r="I476" s="258"/>
      <c r="J476" s="262">
        <f>H476*G476*E476</f>
        <v>231.04</v>
      </c>
      <c r="K476" s="260" t="s">
        <v>43</v>
      </c>
    </row>
    <row r="477" spans="1:11">
      <c r="A477" s="253"/>
      <c r="B477" s="254"/>
      <c r="C477" s="255"/>
      <c r="D477" s="240" t="s">
        <v>553</v>
      </c>
      <c r="E477" s="248">
        <v>4.4000000000000004</v>
      </c>
      <c r="F477" s="249"/>
      <c r="G477" s="249">
        <v>1</v>
      </c>
      <c r="H477" s="249">
        <v>4</v>
      </c>
      <c r="I477" s="258"/>
      <c r="J477" s="262">
        <f>H477*G477*E477</f>
        <v>17.600000000000001</v>
      </c>
      <c r="K477" s="260" t="s">
        <v>43</v>
      </c>
    </row>
    <row r="478" spans="1:11">
      <c r="A478" s="253"/>
      <c r="B478" s="254"/>
      <c r="C478" s="255"/>
      <c r="D478" s="240" t="s">
        <v>554</v>
      </c>
      <c r="E478" s="248"/>
      <c r="F478" s="249">
        <v>4.4000000000000004</v>
      </c>
      <c r="G478" s="249">
        <v>2.6</v>
      </c>
      <c r="H478" s="249">
        <v>1</v>
      </c>
      <c r="I478" s="258"/>
      <c r="J478" s="262">
        <f>H478*G478*F478</f>
        <v>11.440000000000001</v>
      </c>
      <c r="K478" s="260" t="s">
        <v>43</v>
      </c>
    </row>
    <row r="479" spans="1:11">
      <c r="A479" s="253"/>
      <c r="B479" s="254"/>
      <c r="C479" s="255"/>
      <c r="D479" s="240" t="s">
        <v>555</v>
      </c>
      <c r="E479" s="248">
        <v>6</v>
      </c>
      <c r="F479" s="249"/>
      <c r="G479" s="249">
        <v>1</v>
      </c>
      <c r="H479" s="249">
        <v>4</v>
      </c>
      <c r="I479" s="258"/>
      <c r="J479" s="262">
        <f>H479*G479*E479</f>
        <v>24</v>
      </c>
      <c r="K479" s="260" t="s">
        <v>43</v>
      </c>
    </row>
    <row r="480" spans="1:11">
      <c r="A480" s="253"/>
      <c r="B480" s="254"/>
      <c r="C480" s="255"/>
      <c r="D480" s="240" t="s">
        <v>556</v>
      </c>
      <c r="E480" s="248"/>
      <c r="F480" s="249">
        <v>10</v>
      </c>
      <c r="G480" s="249">
        <v>2</v>
      </c>
      <c r="H480" s="249">
        <v>2</v>
      </c>
      <c r="I480" s="258"/>
      <c r="J480" s="262">
        <f>H480*G480*F480</f>
        <v>40</v>
      </c>
      <c r="K480" s="260" t="s">
        <v>43</v>
      </c>
    </row>
    <row r="481" spans="1:11">
      <c r="A481" s="253"/>
      <c r="B481" s="254"/>
      <c r="C481" s="255"/>
      <c r="D481" s="240" t="s">
        <v>557</v>
      </c>
      <c r="E481" s="248"/>
      <c r="F481" s="249">
        <f>0.75</f>
        <v>0.75</v>
      </c>
      <c r="G481" s="249">
        <v>2.2999999999999998</v>
      </c>
      <c r="H481" s="249">
        <v>4</v>
      </c>
      <c r="I481" s="258"/>
      <c r="J481" s="262">
        <f>H481*G481*F481</f>
        <v>6.8999999999999995</v>
      </c>
      <c r="K481" s="260" t="s">
        <v>43</v>
      </c>
    </row>
    <row r="482" spans="1:11">
      <c r="A482" s="253"/>
      <c r="B482" s="254"/>
      <c r="C482" s="255"/>
      <c r="D482" s="240" t="s">
        <v>558</v>
      </c>
      <c r="E482" s="248"/>
      <c r="F482" s="249">
        <f>0.85</f>
        <v>0.85</v>
      </c>
      <c r="G482" s="249">
        <v>4.4000000000000004</v>
      </c>
      <c r="H482" s="249">
        <v>2</v>
      </c>
      <c r="I482" s="258"/>
      <c r="J482" s="262">
        <f>H482*G482*F482</f>
        <v>7.48</v>
      </c>
      <c r="K482" s="260" t="s">
        <v>43</v>
      </c>
    </row>
    <row r="483" spans="1:11">
      <c r="A483" s="22"/>
      <c r="B483" s="578"/>
      <c r="C483" s="578"/>
      <c r="D483" s="578"/>
      <c r="E483" s="578"/>
      <c r="F483" s="578"/>
      <c r="G483" s="578"/>
      <c r="H483" s="579" t="s">
        <v>306</v>
      </c>
      <c r="I483" s="580" t="s">
        <v>307</v>
      </c>
      <c r="J483" s="581">
        <f>SUM(J403:J482)</f>
        <v>1651.6930000000002</v>
      </c>
      <c r="K483" s="220" t="s">
        <v>43</v>
      </c>
    </row>
    <row r="484" spans="1:11">
      <c r="A484" s="22"/>
      <c r="B484" s="578"/>
      <c r="C484" s="578"/>
      <c r="D484" s="578"/>
      <c r="E484" s="578"/>
      <c r="F484" s="578"/>
      <c r="G484" s="578"/>
      <c r="H484" s="579"/>
      <c r="I484" s="580"/>
      <c r="J484" s="581"/>
      <c r="K484" s="220"/>
    </row>
    <row r="485" spans="1:11" ht="13.2">
      <c r="A485" s="582"/>
      <c r="B485" s="583"/>
      <c r="C485" s="583"/>
      <c r="D485" s="584" t="s">
        <v>308</v>
      </c>
      <c r="E485" s="583"/>
      <c r="F485" s="585" t="s">
        <v>309</v>
      </c>
      <c r="G485" s="585"/>
      <c r="H485" s="585"/>
      <c r="I485" s="586" t="s">
        <v>307</v>
      </c>
      <c r="J485" s="587">
        <v>1204.29</v>
      </c>
      <c r="K485" s="221" t="s">
        <v>43</v>
      </c>
    </row>
    <row r="486" spans="1:11" ht="13.2">
      <c r="A486" s="588"/>
      <c r="B486" s="589"/>
      <c r="C486" s="589"/>
      <c r="D486" s="590" t="s">
        <v>310</v>
      </c>
      <c r="E486" s="589"/>
      <c r="F486" s="591" t="s">
        <v>309</v>
      </c>
      <c r="G486" s="591"/>
      <c r="H486" s="591"/>
      <c r="I486" s="592" t="s">
        <v>307</v>
      </c>
      <c r="J486" s="593">
        <f>J483-J485</f>
        <v>447.40300000000025</v>
      </c>
      <c r="K486" s="222" t="str">
        <f>K485</f>
        <v>m²</v>
      </c>
    </row>
    <row r="487" spans="1:11" ht="13.2">
      <c r="A487" s="582"/>
      <c r="B487" s="594"/>
      <c r="C487" s="594"/>
      <c r="D487" s="584" t="s">
        <v>311</v>
      </c>
      <c r="E487" s="594"/>
      <c r="F487" s="585" t="s">
        <v>309</v>
      </c>
      <c r="G487" s="585"/>
      <c r="H487" s="585"/>
      <c r="I487" s="586" t="s">
        <v>307</v>
      </c>
      <c r="J487" s="587">
        <f>J483</f>
        <v>1651.6930000000002</v>
      </c>
      <c r="K487" s="221" t="str">
        <f>K486</f>
        <v>m²</v>
      </c>
    </row>
    <row r="488" spans="1:11" ht="13.2">
      <c r="A488" s="600"/>
      <c r="B488" s="601"/>
      <c r="C488" s="601"/>
      <c r="D488" s="602" t="s">
        <v>323</v>
      </c>
      <c r="E488" s="603"/>
      <c r="F488" s="604" t="s">
        <v>309</v>
      </c>
      <c r="G488" s="604"/>
      <c r="H488" s="604"/>
      <c r="I488" s="605" t="s">
        <v>307</v>
      </c>
      <c r="J488" s="606">
        <v>0</v>
      </c>
      <c r="K488" s="607" t="str">
        <f>K487</f>
        <v>m²</v>
      </c>
    </row>
    <row r="489" spans="1:11" ht="13.2">
      <c r="A489" s="600"/>
      <c r="B489" s="601"/>
      <c r="C489" s="601"/>
      <c r="D489" s="608"/>
      <c r="E489" s="601"/>
      <c r="F489" s="609"/>
      <c r="G489" s="609"/>
      <c r="H489" s="609"/>
      <c r="I489" s="610"/>
      <c r="J489" s="611"/>
      <c r="K489" s="612"/>
    </row>
    <row r="490" spans="1:11" hidden="1">
      <c r="A490" s="287" t="s">
        <v>112</v>
      </c>
      <c r="B490" s="862" t="s">
        <v>113</v>
      </c>
      <c r="C490" s="862"/>
      <c r="D490" s="862"/>
      <c r="E490" s="862"/>
      <c r="F490" s="862"/>
      <c r="G490" s="862"/>
      <c r="H490" s="862"/>
      <c r="I490" s="862"/>
      <c r="J490" s="862"/>
      <c r="K490" s="863"/>
    </row>
    <row r="491" spans="1:11" ht="13.2" hidden="1">
      <c r="A491" s="571"/>
      <c r="B491" s="572"/>
      <c r="C491" s="572"/>
      <c r="D491" s="572"/>
      <c r="E491" s="234" t="s">
        <v>375</v>
      </c>
      <c r="F491" s="233"/>
      <c r="G491" s="233" t="s">
        <v>316</v>
      </c>
      <c r="H491" s="233" t="s">
        <v>305</v>
      </c>
      <c r="I491" s="573"/>
      <c r="J491" s="574"/>
      <c r="K491" s="575"/>
    </row>
    <row r="492" spans="1:11" hidden="1">
      <c r="A492" s="253"/>
      <c r="B492" s="254"/>
      <c r="C492" s="255"/>
      <c r="D492" s="236" t="s">
        <v>379</v>
      </c>
      <c r="E492" s="248"/>
      <c r="F492" s="237">
        <v>6.23</v>
      </c>
      <c r="G492" s="237">
        <v>2.2999999999999998</v>
      </c>
      <c r="H492" s="237">
        <v>2</v>
      </c>
      <c r="I492" s="258">
        <v>5</v>
      </c>
      <c r="J492" s="250">
        <f t="shared" ref="J492:J522" si="28">F492*G492*H492</f>
        <v>28.658000000000001</v>
      </c>
      <c r="K492" s="260" t="s">
        <v>43</v>
      </c>
    </row>
    <row r="493" spans="1:11" hidden="1">
      <c r="A493" s="253"/>
      <c r="B493" s="254"/>
      <c r="C493" s="255"/>
      <c r="D493" s="238" t="s">
        <v>380</v>
      </c>
      <c r="E493" s="248"/>
      <c r="F493" s="239">
        <v>0.6</v>
      </c>
      <c r="G493" s="239">
        <v>1.6</v>
      </c>
      <c r="H493" s="239">
        <v>-1</v>
      </c>
      <c r="I493" s="258">
        <v>5</v>
      </c>
      <c r="J493" s="251">
        <f t="shared" si="28"/>
        <v>-0.96</v>
      </c>
      <c r="K493" s="260" t="s">
        <v>43</v>
      </c>
    </row>
    <row r="494" spans="1:11" hidden="1">
      <c r="A494" s="253"/>
      <c r="B494" s="254"/>
      <c r="C494" s="255"/>
      <c r="D494" s="236" t="s">
        <v>381</v>
      </c>
      <c r="E494" s="248"/>
      <c r="F494" s="237">
        <v>22.2</v>
      </c>
      <c r="G494" s="237">
        <v>1.6</v>
      </c>
      <c r="H494" s="237">
        <v>2</v>
      </c>
      <c r="I494" s="258">
        <v>5</v>
      </c>
      <c r="J494" s="250">
        <f t="shared" si="28"/>
        <v>71.040000000000006</v>
      </c>
      <c r="K494" s="260" t="s">
        <v>43</v>
      </c>
    </row>
    <row r="495" spans="1:11" hidden="1">
      <c r="A495" s="253"/>
      <c r="B495" s="254"/>
      <c r="C495" s="255"/>
      <c r="D495" s="238" t="s">
        <v>380</v>
      </c>
      <c r="E495" s="248"/>
      <c r="F495" s="239">
        <v>0.8</v>
      </c>
      <c r="G495" s="239">
        <v>1.6</v>
      </c>
      <c r="H495" s="239">
        <v>-3</v>
      </c>
      <c r="I495" s="258">
        <v>5</v>
      </c>
      <c r="J495" s="251">
        <f t="shared" si="28"/>
        <v>-3.8400000000000007</v>
      </c>
      <c r="K495" s="260" t="s">
        <v>43</v>
      </c>
    </row>
    <row r="496" spans="1:11" hidden="1">
      <c r="A496" s="253"/>
      <c r="B496" s="254"/>
      <c r="C496" s="255"/>
      <c r="D496" s="236" t="s">
        <v>382</v>
      </c>
      <c r="E496" s="248"/>
      <c r="F496" s="237">
        <v>23.26</v>
      </c>
      <c r="G496" s="237">
        <v>1.6</v>
      </c>
      <c r="H496" s="237">
        <v>1</v>
      </c>
      <c r="I496" s="258">
        <v>5</v>
      </c>
      <c r="J496" s="250">
        <f t="shared" si="28"/>
        <v>37.216000000000001</v>
      </c>
      <c r="K496" s="260" t="s">
        <v>43</v>
      </c>
    </row>
    <row r="497" spans="1:11" hidden="1">
      <c r="A497" s="253"/>
      <c r="B497" s="254"/>
      <c r="C497" s="255"/>
      <c r="D497" s="238" t="s">
        <v>380</v>
      </c>
      <c r="E497" s="248"/>
      <c r="F497" s="239">
        <v>0.8</v>
      </c>
      <c r="G497" s="239">
        <v>1.6</v>
      </c>
      <c r="H497" s="239">
        <v>-2</v>
      </c>
      <c r="I497" s="258">
        <v>5</v>
      </c>
      <c r="J497" s="251">
        <f t="shared" si="28"/>
        <v>-2.5600000000000005</v>
      </c>
      <c r="K497" s="260" t="s">
        <v>43</v>
      </c>
    </row>
    <row r="498" spans="1:11" hidden="1">
      <c r="A498" s="253"/>
      <c r="B498" s="254"/>
      <c r="C498" s="255"/>
      <c r="D498" s="236" t="s">
        <v>382</v>
      </c>
      <c r="E498" s="248"/>
      <c r="F498" s="237">
        <v>20.399999999999999</v>
      </c>
      <c r="G498" s="237">
        <v>1.6</v>
      </c>
      <c r="H498" s="237">
        <v>1</v>
      </c>
      <c r="I498" s="258">
        <v>5</v>
      </c>
      <c r="J498" s="250">
        <f t="shared" si="28"/>
        <v>32.64</v>
      </c>
      <c r="K498" s="260" t="s">
        <v>43</v>
      </c>
    </row>
    <row r="499" spans="1:11" hidden="1">
      <c r="A499" s="253"/>
      <c r="B499" s="254"/>
      <c r="C499" s="255"/>
      <c r="D499" s="238" t="s">
        <v>380</v>
      </c>
      <c r="E499" s="248"/>
      <c r="F499" s="239">
        <v>0.8</v>
      </c>
      <c r="G499" s="239">
        <v>1.6</v>
      </c>
      <c r="H499" s="239">
        <v>-3</v>
      </c>
      <c r="I499" s="258">
        <v>5</v>
      </c>
      <c r="J499" s="251">
        <f t="shared" si="28"/>
        <v>-3.8400000000000007</v>
      </c>
      <c r="K499" s="260" t="s">
        <v>43</v>
      </c>
    </row>
    <row r="500" spans="1:11" hidden="1">
      <c r="A500" s="253"/>
      <c r="B500" s="254"/>
      <c r="C500" s="255"/>
      <c r="D500" s="236" t="s">
        <v>383</v>
      </c>
      <c r="E500" s="248"/>
      <c r="F500" s="237">
        <v>17.63</v>
      </c>
      <c r="G500" s="237">
        <v>1.6</v>
      </c>
      <c r="H500" s="237">
        <v>1</v>
      </c>
      <c r="I500" s="258">
        <v>5</v>
      </c>
      <c r="J500" s="250">
        <f t="shared" si="28"/>
        <v>28.207999999999998</v>
      </c>
      <c r="K500" s="260" t="s">
        <v>43</v>
      </c>
    </row>
    <row r="501" spans="1:11" hidden="1">
      <c r="A501" s="253"/>
      <c r="B501" s="254"/>
      <c r="C501" s="255"/>
      <c r="D501" s="238" t="s">
        <v>380</v>
      </c>
      <c r="E501" s="248"/>
      <c r="F501" s="239">
        <v>0.8</v>
      </c>
      <c r="G501" s="239">
        <v>1.6</v>
      </c>
      <c r="H501" s="239">
        <v>-1</v>
      </c>
      <c r="I501" s="258">
        <v>5</v>
      </c>
      <c r="J501" s="251">
        <f t="shared" si="28"/>
        <v>-1.2800000000000002</v>
      </c>
      <c r="K501" s="260" t="s">
        <v>43</v>
      </c>
    </row>
    <row r="502" spans="1:11" hidden="1">
      <c r="A502" s="253"/>
      <c r="B502" s="254"/>
      <c r="C502" s="255"/>
      <c r="D502" s="238" t="s">
        <v>380</v>
      </c>
      <c r="E502" s="248"/>
      <c r="F502" s="239">
        <v>0.65</v>
      </c>
      <c r="G502" s="239">
        <v>2.2400000000000002</v>
      </c>
      <c r="H502" s="239">
        <v>-1</v>
      </c>
      <c r="I502" s="258">
        <v>5</v>
      </c>
      <c r="J502" s="244">
        <f t="shared" si="28"/>
        <v>-1.4560000000000002</v>
      </c>
      <c r="K502" s="260" t="s">
        <v>43</v>
      </c>
    </row>
    <row r="503" spans="1:11" hidden="1">
      <c r="A503" s="253"/>
      <c r="B503" s="254"/>
      <c r="C503" s="255"/>
      <c r="D503" s="238" t="s">
        <v>380</v>
      </c>
      <c r="E503" s="248"/>
      <c r="F503" s="239">
        <v>0.5</v>
      </c>
      <c r="G503" s="239">
        <v>3.43</v>
      </c>
      <c r="H503" s="239">
        <v>-1</v>
      </c>
      <c r="I503" s="258">
        <v>5</v>
      </c>
      <c r="J503" s="244">
        <f t="shared" si="28"/>
        <v>-1.7150000000000001</v>
      </c>
      <c r="K503" s="260" t="s">
        <v>43</v>
      </c>
    </row>
    <row r="504" spans="1:11" hidden="1">
      <c r="A504" s="253"/>
      <c r="B504" s="254"/>
      <c r="C504" s="255"/>
      <c r="D504" s="240" t="s">
        <v>384</v>
      </c>
      <c r="E504" s="248"/>
      <c r="F504" s="237">
        <v>3.43</v>
      </c>
      <c r="G504" s="237">
        <v>1.6</v>
      </c>
      <c r="H504" s="237">
        <v>2</v>
      </c>
      <c r="I504" s="258">
        <v>5</v>
      </c>
      <c r="J504" s="262">
        <f t="shared" si="28"/>
        <v>10.976000000000001</v>
      </c>
      <c r="K504" s="260" t="s">
        <v>43</v>
      </c>
    </row>
    <row r="505" spans="1:11" hidden="1">
      <c r="A505" s="253"/>
      <c r="B505" s="254"/>
      <c r="C505" s="255"/>
      <c r="D505" s="240" t="s">
        <v>384</v>
      </c>
      <c r="E505" s="248"/>
      <c r="F505" s="237">
        <v>2.34</v>
      </c>
      <c r="G505" s="237">
        <v>1.6</v>
      </c>
      <c r="H505" s="237">
        <v>2</v>
      </c>
      <c r="I505" s="258">
        <v>5</v>
      </c>
      <c r="J505" s="262">
        <f t="shared" si="28"/>
        <v>7.4879999999999995</v>
      </c>
      <c r="K505" s="260" t="s">
        <v>43</v>
      </c>
    </row>
    <row r="506" spans="1:11" hidden="1">
      <c r="A506" s="253"/>
      <c r="B506" s="254"/>
      <c r="C506" s="255"/>
      <c r="D506" s="238" t="s">
        <v>380</v>
      </c>
      <c r="E506" s="248"/>
      <c r="F506" s="239">
        <v>0.8</v>
      </c>
      <c r="G506" s="239">
        <v>1.6</v>
      </c>
      <c r="H506" s="239">
        <v>-1</v>
      </c>
      <c r="I506" s="258">
        <v>5</v>
      </c>
      <c r="J506" s="244">
        <f t="shared" si="28"/>
        <v>-1.2800000000000002</v>
      </c>
      <c r="K506" s="260" t="s">
        <v>43</v>
      </c>
    </row>
    <row r="507" spans="1:11" hidden="1">
      <c r="A507" s="253"/>
      <c r="B507" s="254"/>
      <c r="C507" s="255"/>
      <c r="D507" s="240" t="s">
        <v>385</v>
      </c>
      <c r="E507" s="248"/>
      <c r="F507" s="237">
        <v>5.53</v>
      </c>
      <c r="G507" s="237">
        <v>1.6</v>
      </c>
      <c r="H507" s="237">
        <v>2</v>
      </c>
      <c r="I507" s="258">
        <v>5</v>
      </c>
      <c r="J507" s="262">
        <f t="shared" si="28"/>
        <v>17.696000000000002</v>
      </c>
      <c r="K507" s="260" t="s">
        <v>43</v>
      </c>
    </row>
    <row r="508" spans="1:11" hidden="1">
      <c r="A508" s="253"/>
      <c r="B508" s="254"/>
      <c r="C508" s="255"/>
      <c r="D508" s="240" t="s">
        <v>385</v>
      </c>
      <c r="E508" s="248"/>
      <c r="F508" s="237">
        <v>8.18</v>
      </c>
      <c r="G508" s="237">
        <v>1.6</v>
      </c>
      <c r="H508" s="237">
        <v>2</v>
      </c>
      <c r="I508" s="258">
        <v>5</v>
      </c>
      <c r="J508" s="262">
        <f t="shared" si="28"/>
        <v>26.176000000000002</v>
      </c>
      <c r="K508" s="260" t="s">
        <v>43</v>
      </c>
    </row>
    <row r="509" spans="1:11" hidden="1">
      <c r="A509" s="253"/>
      <c r="B509" s="254"/>
      <c r="C509" s="255"/>
      <c r="D509" s="238" t="s">
        <v>380</v>
      </c>
      <c r="E509" s="248"/>
      <c r="F509" s="239">
        <v>2</v>
      </c>
      <c r="G509" s="239">
        <v>0.5</v>
      </c>
      <c r="H509" s="239">
        <v>-2</v>
      </c>
      <c r="I509" s="258">
        <v>5</v>
      </c>
      <c r="J509" s="244">
        <f t="shared" si="28"/>
        <v>-2</v>
      </c>
      <c r="K509" s="260" t="s">
        <v>43</v>
      </c>
    </row>
    <row r="510" spans="1:11" hidden="1">
      <c r="A510" s="253"/>
      <c r="B510" s="254"/>
      <c r="C510" s="255"/>
      <c r="D510" s="238" t="s">
        <v>380</v>
      </c>
      <c r="E510" s="248"/>
      <c r="F510" s="239">
        <v>0.8</v>
      </c>
      <c r="G510" s="239">
        <v>1.6</v>
      </c>
      <c r="H510" s="239">
        <v>-1</v>
      </c>
      <c r="I510" s="258">
        <v>5</v>
      </c>
      <c r="J510" s="244">
        <f t="shared" si="28"/>
        <v>-1.2800000000000002</v>
      </c>
      <c r="K510" s="260" t="s">
        <v>43</v>
      </c>
    </row>
    <row r="511" spans="1:11" hidden="1">
      <c r="A511" s="253"/>
      <c r="B511" s="254"/>
      <c r="C511" s="255"/>
      <c r="D511" s="240" t="s">
        <v>386</v>
      </c>
      <c r="E511" s="248"/>
      <c r="F511" s="237">
        <v>8.06</v>
      </c>
      <c r="G511" s="237">
        <v>1.6</v>
      </c>
      <c r="H511" s="237">
        <v>2</v>
      </c>
      <c r="I511" s="258">
        <v>5</v>
      </c>
      <c r="J511" s="262">
        <f t="shared" si="28"/>
        <v>25.792000000000002</v>
      </c>
      <c r="K511" s="260" t="s">
        <v>43</v>
      </c>
    </row>
    <row r="512" spans="1:11" hidden="1">
      <c r="A512" s="253"/>
      <c r="B512" s="254"/>
      <c r="C512" s="255"/>
      <c r="D512" s="240" t="s">
        <v>386</v>
      </c>
      <c r="E512" s="248"/>
      <c r="F512" s="237">
        <v>5.53</v>
      </c>
      <c r="G512" s="237">
        <v>1.6</v>
      </c>
      <c r="H512" s="237">
        <v>2</v>
      </c>
      <c r="I512" s="258">
        <v>5</v>
      </c>
      <c r="J512" s="262">
        <f t="shared" si="28"/>
        <v>17.696000000000002</v>
      </c>
      <c r="K512" s="260" t="s">
        <v>43</v>
      </c>
    </row>
    <row r="513" spans="1:11" hidden="1">
      <c r="A513" s="253"/>
      <c r="B513" s="254"/>
      <c r="C513" s="255"/>
      <c r="D513" s="238" t="s">
        <v>380</v>
      </c>
      <c r="E513" s="248"/>
      <c r="F513" s="239">
        <v>2</v>
      </c>
      <c r="G513" s="239">
        <v>0.5</v>
      </c>
      <c r="H513" s="239">
        <v>-2</v>
      </c>
      <c r="I513" s="258">
        <v>5</v>
      </c>
      <c r="J513" s="244">
        <f t="shared" si="28"/>
        <v>-2</v>
      </c>
      <c r="K513" s="260" t="s">
        <v>43</v>
      </c>
    </row>
    <row r="514" spans="1:11" hidden="1">
      <c r="A514" s="253"/>
      <c r="B514" s="254"/>
      <c r="C514" s="255"/>
      <c r="D514" s="238" t="s">
        <v>380</v>
      </c>
      <c r="E514" s="248"/>
      <c r="F514" s="239">
        <v>0.8</v>
      </c>
      <c r="G514" s="239">
        <v>1.6</v>
      </c>
      <c r="H514" s="239">
        <v>-1</v>
      </c>
      <c r="I514" s="258">
        <v>5</v>
      </c>
      <c r="J514" s="244">
        <f t="shared" si="28"/>
        <v>-1.2800000000000002</v>
      </c>
      <c r="K514" s="260" t="s">
        <v>43</v>
      </c>
    </row>
    <row r="515" spans="1:11" hidden="1">
      <c r="A515" s="253"/>
      <c r="B515" s="254"/>
      <c r="C515" s="255"/>
      <c r="D515" s="240" t="s">
        <v>395</v>
      </c>
      <c r="E515" s="248"/>
      <c r="F515" s="237">
        <v>5.34</v>
      </c>
      <c r="G515" s="237">
        <v>1.6</v>
      </c>
      <c r="H515" s="237">
        <v>2</v>
      </c>
      <c r="I515" s="258">
        <v>5</v>
      </c>
      <c r="J515" s="262">
        <f t="shared" si="28"/>
        <v>17.088000000000001</v>
      </c>
      <c r="K515" s="260" t="s">
        <v>43</v>
      </c>
    </row>
    <row r="516" spans="1:11" hidden="1">
      <c r="A516" s="253"/>
      <c r="B516" s="254"/>
      <c r="C516" s="255"/>
      <c r="D516" s="240" t="s">
        <v>395</v>
      </c>
      <c r="E516" s="248"/>
      <c r="F516" s="237">
        <v>5.4</v>
      </c>
      <c r="G516" s="237">
        <v>1.6</v>
      </c>
      <c r="H516" s="237">
        <v>2</v>
      </c>
      <c r="I516" s="258">
        <v>5</v>
      </c>
      <c r="J516" s="262">
        <f t="shared" si="28"/>
        <v>17.28</v>
      </c>
      <c r="K516" s="260" t="s">
        <v>43</v>
      </c>
    </row>
    <row r="517" spans="1:11" hidden="1">
      <c r="A517" s="253"/>
      <c r="B517" s="254"/>
      <c r="C517" s="255"/>
      <c r="D517" s="238" t="s">
        <v>380</v>
      </c>
      <c r="E517" s="248"/>
      <c r="F517" s="239">
        <v>2</v>
      </c>
      <c r="G517" s="239">
        <v>0.5</v>
      </c>
      <c r="H517" s="239">
        <v>-2</v>
      </c>
      <c r="I517" s="258">
        <v>5</v>
      </c>
      <c r="J517" s="244">
        <f t="shared" si="28"/>
        <v>-2</v>
      </c>
      <c r="K517" s="260" t="s">
        <v>43</v>
      </c>
    </row>
    <row r="518" spans="1:11" hidden="1">
      <c r="A518" s="253"/>
      <c r="B518" s="254"/>
      <c r="C518" s="255"/>
      <c r="D518" s="238" t="s">
        <v>380</v>
      </c>
      <c r="E518" s="248"/>
      <c r="F518" s="239">
        <v>0.8</v>
      </c>
      <c r="G518" s="239">
        <v>1.6</v>
      </c>
      <c r="H518" s="239">
        <v>-1</v>
      </c>
      <c r="I518" s="258">
        <v>5</v>
      </c>
      <c r="J518" s="244">
        <f t="shared" si="28"/>
        <v>-1.2800000000000002</v>
      </c>
      <c r="K518" s="260" t="s">
        <v>43</v>
      </c>
    </row>
    <row r="519" spans="1:11" hidden="1">
      <c r="A519" s="253"/>
      <c r="B519" s="254"/>
      <c r="C519" s="255"/>
      <c r="D519" s="240" t="s">
        <v>387</v>
      </c>
      <c r="E519" s="248"/>
      <c r="F519" s="237">
        <v>5.21</v>
      </c>
      <c r="G519" s="237">
        <v>1.6</v>
      </c>
      <c r="H519" s="237">
        <v>2</v>
      </c>
      <c r="I519" s="258">
        <v>5</v>
      </c>
      <c r="J519" s="262">
        <f t="shared" si="28"/>
        <v>16.672000000000001</v>
      </c>
      <c r="K519" s="260" t="s">
        <v>43</v>
      </c>
    </row>
    <row r="520" spans="1:11" hidden="1">
      <c r="A520" s="253"/>
      <c r="B520" s="254"/>
      <c r="C520" s="255"/>
      <c r="D520" s="240" t="s">
        <v>387</v>
      </c>
      <c r="E520" s="248"/>
      <c r="F520" s="237">
        <v>7.8</v>
      </c>
      <c r="G520" s="237">
        <v>1.6</v>
      </c>
      <c r="H520" s="237">
        <v>2</v>
      </c>
      <c r="I520" s="258">
        <v>5</v>
      </c>
      <c r="J520" s="262">
        <f t="shared" si="28"/>
        <v>24.96</v>
      </c>
      <c r="K520" s="260" t="s">
        <v>43</v>
      </c>
    </row>
    <row r="521" spans="1:11" hidden="1">
      <c r="A521" s="253"/>
      <c r="B521" s="254"/>
      <c r="C521" s="255"/>
      <c r="D521" s="238" t="s">
        <v>380</v>
      </c>
      <c r="E521" s="248"/>
      <c r="F521" s="239">
        <v>2</v>
      </c>
      <c r="G521" s="239">
        <v>0.5</v>
      </c>
      <c r="H521" s="239">
        <v>-2</v>
      </c>
      <c r="I521" s="258">
        <v>5</v>
      </c>
      <c r="J521" s="244">
        <f t="shared" si="28"/>
        <v>-2</v>
      </c>
      <c r="K521" s="260" t="s">
        <v>43</v>
      </c>
    </row>
    <row r="522" spans="1:11" hidden="1">
      <c r="A522" s="253"/>
      <c r="B522" s="254"/>
      <c r="C522" s="255"/>
      <c r="D522" s="238" t="s">
        <v>380</v>
      </c>
      <c r="E522" s="248"/>
      <c r="F522" s="239">
        <v>0.8</v>
      </c>
      <c r="G522" s="239">
        <v>1.6</v>
      </c>
      <c r="H522" s="239">
        <v>-1</v>
      </c>
      <c r="I522" s="258">
        <v>5</v>
      </c>
      <c r="J522" s="244">
        <f t="shared" si="28"/>
        <v>-1.2800000000000002</v>
      </c>
      <c r="K522" s="260" t="s">
        <v>43</v>
      </c>
    </row>
    <row r="523" spans="1:11" hidden="1">
      <c r="A523" s="253"/>
      <c r="B523" s="254"/>
      <c r="C523" s="255"/>
      <c r="D523" s="240" t="s">
        <v>388</v>
      </c>
      <c r="E523" s="248"/>
      <c r="F523" s="237">
        <v>2.87</v>
      </c>
      <c r="G523" s="237">
        <v>1.6</v>
      </c>
      <c r="H523" s="237">
        <v>2</v>
      </c>
      <c r="I523" s="258">
        <v>5</v>
      </c>
      <c r="J523" s="262">
        <f>H523*G523*F523</f>
        <v>9.1840000000000011</v>
      </c>
      <c r="K523" s="260" t="s">
        <v>43</v>
      </c>
    </row>
    <row r="524" spans="1:11" hidden="1">
      <c r="A524" s="253"/>
      <c r="B524" s="254"/>
      <c r="C524" s="255"/>
      <c r="D524" s="240" t="s">
        <v>388</v>
      </c>
      <c r="E524" s="248"/>
      <c r="F524" s="237">
        <v>1.37</v>
      </c>
      <c r="G524" s="237">
        <v>1.6</v>
      </c>
      <c r="H524" s="237">
        <v>2</v>
      </c>
      <c r="I524" s="258">
        <v>5</v>
      </c>
      <c r="J524" s="262">
        <f t="shared" ref="J524" si="29">F524*G524*H524</f>
        <v>4.3840000000000003</v>
      </c>
      <c r="K524" s="260" t="s">
        <v>43</v>
      </c>
    </row>
    <row r="525" spans="1:11" hidden="1">
      <c r="A525" s="253"/>
      <c r="B525" s="254"/>
      <c r="C525" s="255"/>
      <c r="D525" s="240" t="s">
        <v>389</v>
      </c>
      <c r="E525" s="248"/>
      <c r="F525" s="237">
        <v>7.63</v>
      </c>
      <c r="G525" s="237">
        <v>1.6</v>
      </c>
      <c r="H525" s="237">
        <v>2</v>
      </c>
      <c r="I525" s="258">
        <v>5</v>
      </c>
      <c r="J525" s="262">
        <f>H525*G525*F525</f>
        <v>24.416</v>
      </c>
      <c r="K525" s="260" t="s">
        <v>43</v>
      </c>
    </row>
    <row r="526" spans="1:11" hidden="1">
      <c r="A526" s="253"/>
      <c r="B526" s="254"/>
      <c r="C526" s="255"/>
      <c r="D526" s="240" t="s">
        <v>389</v>
      </c>
      <c r="E526" s="248"/>
      <c r="F526" s="237">
        <v>5.61</v>
      </c>
      <c r="G526" s="237">
        <v>1.6</v>
      </c>
      <c r="H526" s="237">
        <v>2</v>
      </c>
      <c r="I526" s="258">
        <v>5</v>
      </c>
      <c r="J526" s="262">
        <f>H526*G526*F526</f>
        <v>17.952000000000002</v>
      </c>
      <c r="K526" s="260" t="s">
        <v>43</v>
      </c>
    </row>
    <row r="527" spans="1:11" hidden="1">
      <c r="A527" s="253"/>
      <c r="B527" s="254"/>
      <c r="C527" s="255"/>
      <c r="D527" s="238" t="s">
        <v>380</v>
      </c>
      <c r="E527" s="248"/>
      <c r="F527" s="239">
        <v>2</v>
      </c>
      <c r="G527" s="239">
        <v>0.5</v>
      </c>
      <c r="H527" s="239">
        <v>-2</v>
      </c>
      <c r="I527" s="258">
        <v>5</v>
      </c>
      <c r="J527" s="244">
        <f t="shared" ref="J527" si="30">F527*G527*H527</f>
        <v>-2</v>
      </c>
      <c r="K527" s="260" t="s">
        <v>43</v>
      </c>
    </row>
    <row r="528" spans="1:11" hidden="1">
      <c r="A528" s="253"/>
      <c r="B528" s="254"/>
      <c r="C528" s="255"/>
      <c r="D528" s="238" t="s">
        <v>380</v>
      </c>
      <c r="E528" s="248"/>
      <c r="F528" s="239">
        <v>0.8</v>
      </c>
      <c r="G528" s="239">
        <v>1.6</v>
      </c>
      <c r="H528" s="239">
        <v>-1</v>
      </c>
      <c r="I528" s="258">
        <v>5</v>
      </c>
      <c r="J528" s="244">
        <f>H528*G528*F528</f>
        <v>-1.2800000000000002</v>
      </c>
      <c r="K528" s="260" t="s">
        <v>43</v>
      </c>
    </row>
    <row r="529" spans="1:11" hidden="1">
      <c r="A529" s="253"/>
      <c r="B529" s="254"/>
      <c r="C529" s="255"/>
      <c r="D529" s="240" t="s">
        <v>390</v>
      </c>
      <c r="E529" s="248"/>
      <c r="F529" s="237">
        <v>8.06</v>
      </c>
      <c r="G529" s="237">
        <v>1.6</v>
      </c>
      <c r="H529" s="237">
        <v>2</v>
      </c>
      <c r="I529" s="258">
        <v>5</v>
      </c>
      <c r="J529" s="262">
        <f t="shared" ref="J529:J531" si="31">F529*G529*H529</f>
        <v>25.792000000000002</v>
      </c>
      <c r="K529" s="260" t="s">
        <v>43</v>
      </c>
    </row>
    <row r="530" spans="1:11" hidden="1">
      <c r="A530" s="253"/>
      <c r="B530" s="254"/>
      <c r="C530" s="255"/>
      <c r="D530" s="240" t="s">
        <v>390</v>
      </c>
      <c r="E530" s="248"/>
      <c r="F530" s="237">
        <v>5.61</v>
      </c>
      <c r="G530" s="237">
        <v>1.6</v>
      </c>
      <c r="H530" s="237">
        <v>2</v>
      </c>
      <c r="I530" s="258">
        <v>5</v>
      </c>
      <c r="J530" s="262">
        <f t="shared" si="31"/>
        <v>17.952000000000002</v>
      </c>
      <c r="K530" s="260" t="s">
        <v>43</v>
      </c>
    </row>
    <row r="531" spans="1:11" hidden="1">
      <c r="A531" s="253"/>
      <c r="B531" s="254"/>
      <c r="C531" s="255"/>
      <c r="D531" s="238" t="s">
        <v>380</v>
      </c>
      <c r="E531" s="248"/>
      <c r="F531" s="239">
        <v>2</v>
      </c>
      <c r="G531" s="239">
        <v>0.5</v>
      </c>
      <c r="H531" s="239">
        <v>-2</v>
      </c>
      <c r="I531" s="258">
        <v>5</v>
      </c>
      <c r="J531" s="244">
        <f t="shared" si="31"/>
        <v>-2</v>
      </c>
      <c r="K531" s="260" t="s">
        <v>43</v>
      </c>
    </row>
    <row r="532" spans="1:11" hidden="1">
      <c r="A532" s="253"/>
      <c r="B532" s="254"/>
      <c r="C532" s="255"/>
      <c r="D532" s="238" t="s">
        <v>380</v>
      </c>
      <c r="E532" s="248"/>
      <c r="F532" s="239">
        <v>0.8</v>
      </c>
      <c r="G532" s="239">
        <v>1.6</v>
      </c>
      <c r="H532" s="239">
        <v>-1</v>
      </c>
      <c r="I532" s="258">
        <v>5</v>
      </c>
      <c r="J532" s="244">
        <f>H532*G532*F532</f>
        <v>-1.2800000000000002</v>
      </c>
      <c r="K532" s="260" t="s">
        <v>43</v>
      </c>
    </row>
    <row r="533" spans="1:11" hidden="1">
      <c r="A533" s="253"/>
      <c r="B533" s="254"/>
      <c r="C533" s="255"/>
      <c r="D533" s="240" t="s">
        <v>391</v>
      </c>
      <c r="E533" s="248"/>
      <c r="F533" s="237">
        <v>5.81</v>
      </c>
      <c r="G533" s="237">
        <v>1.6</v>
      </c>
      <c r="H533" s="237">
        <v>2</v>
      </c>
      <c r="I533" s="258">
        <v>5</v>
      </c>
      <c r="J533" s="262">
        <f>F533*G533*H533</f>
        <v>18.591999999999999</v>
      </c>
      <c r="K533" s="260" t="s">
        <v>43</v>
      </c>
    </row>
    <row r="534" spans="1:11" hidden="1">
      <c r="A534" s="253"/>
      <c r="B534" s="254"/>
      <c r="C534" s="255"/>
      <c r="D534" s="240" t="s">
        <v>391</v>
      </c>
      <c r="E534" s="248"/>
      <c r="F534" s="237">
        <v>5.93</v>
      </c>
      <c r="G534" s="237">
        <v>1.6</v>
      </c>
      <c r="H534" s="237">
        <v>2</v>
      </c>
      <c r="I534" s="258">
        <v>5</v>
      </c>
      <c r="J534" s="262">
        <f t="shared" ref="J534" si="32">F534*G534*H534</f>
        <v>18.975999999999999</v>
      </c>
      <c r="K534" s="260" t="s">
        <v>43</v>
      </c>
    </row>
    <row r="535" spans="1:11" hidden="1">
      <c r="A535" s="253"/>
      <c r="B535" s="254"/>
      <c r="C535" s="255"/>
      <c r="D535" s="238" t="s">
        <v>380</v>
      </c>
      <c r="E535" s="248"/>
      <c r="F535" s="239"/>
      <c r="G535" s="239"/>
      <c r="H535" s="239"/>
      <c r="I535" s="258">
        <v>5</v>
      </c>
      <c r="J535" s="244">
        <v>-1.2</v>
      </c>
      <c r="K535" s="260" t="s">
        <v>43</v>
      </c>
    </row>
    <row r="536" spans="1:11" hidden="1">
      <c r="A536" s="253"/>
      <c r="B536" s="254"/>
      <c r="C536" s="255"/>
      <c r="D536" s="238" t="s">
        <v>380</v>
      </c>
      <c r="E536" s="248"/>
      <c r="F536" s="239">
        <v>0.8</v>
      </c>
      <c r="G536" s="239">
        <v>1.6</v>
      </c>
      <c r="H536" s="239">
        <v>-2</v>
      </c>
      <c r="I536" s="258">
        <v>5</v>
      </c>
      <c r="J536" s="244">
        <f>H536*G536*F536</f>
        <v>-2.5600000000000005</v>
      </c>
      <c r="K536" s="260" t="s">
        <v>43</v>
      </c>
    </row>
    <row r="537" spans="1:11" hidden="1">
      <c r="A537" s="253"/>
      <c r="B537" s="254"/>
      <c r="C537" s="255"/>
      <c r="D537" s="240" t="s">
        <v>396</v>
      </c>
      <c r="E537" s="248"/>
      <c r="F537" s="237">
        <v>5.96</v>
      </c>
      <c r="G537" s="237">
        <v>1.6</v>
      </c>
      <c r="H537" s="237">
        <v>2</v>
      </c>
      <c r="I537" s="258">
        <v>5</v>
      </c>
      <c r="J537" s="262">
        <f t="shared" ref="J537" si="33">F537*G537*H537</f>
        <v>19.071999999999999</v>
      </c>
      <c r="K537" s="260" t="s">
        <v>43</v>
      </c>
    </row>
    <row r="538" spans="1:11" hidden="1">
      <c r="A538" s="253"/>
      <c r="B538" s="254"/>
      <c r="C538" s="255"/>
      <c r="D538" s="240" t="s">
        <v>396</v>
      </c>
      <c r="E538" s="248"/>
      <c r="F538" s="237">
        <v>5.88</v>
      </c>
      <c r="G538" s="237">
        <v>1.6</v>
      </c>
      <c r="H538" s="237">
        <v>2</v>
      </c>
      <c r="I538" s="258">
        <v>5</v>
      </c>
      <c r="J538" s="262">
        <f>H538*G538*F538</f>
        <v>18.815999999999999</v>
      </c>
      <c r="K538" s="260" t="s">
        <v>43</v>
      </c>
    </row>
    <row r="539" spans="1:11" hidden="1">
      <c r="A539" s="253"/>
      <c r="B539" s="254"/>
      <c r="C539" s="255"/>
      <c r="D539" s="238" t="s">
        <v>380</v>
      </c>
      <c r="E539" s="248"/>
      <c r="F539" s="239">
        <v>2</v>
      </c>
      <c r="G539" s="239">
        <v>0.5</v>
      </c>
      <c r="H539" s="239">
        <v>-2</v>
      </c>
      <c r="I539" s="258">
        <v>5</v>
      </c>
      <c r="J539" s="244">
        <f t="shared" ref="J539:J541" si="34">F539*G539*H539</f>
        <v>-2</v>
      </c>
      <c r="K539" s="260" t="s">
        <v>43</v>
      </c>
    </row>
    <row r="540" spans="1:11" hidden="1">
      <c r="A540" s="253"/>
      <c r="B540" s="254"/>
      <c r="C540" s="255"/>
      <c r="D540" s="238" t="s">
        <v>380</v>
      </c>
      <c r="E540" s="248"/>
      <c r="F540" s="239">
        <v>0.8</v>
      </c>
      <c r="G540" s="239">
        <v>1.6</v>
      </c>
      <c r="H540" s="239">
        <v>-1</v>
      </c>
      <c r="I540" s="258">
        <v>5</v>
      </c>
      <c r="J540" s="244">
        <f t="shared" si="34"/>
        <v>-1.2800000000000002</v>
      </c>
      <c r="K540" s="260" t="s">
        <v>43</v>
      </c>
    </row>
    <row r="541" spans="1:11" hidden="1">
      <c r="A541" s="253"/>
      <c r="B541" s="254"/>
      <c r="C541" s="255"/>
      <c r="D541" s="240" t="s">
        <v>397</v>
      </c>
      <c r="E541" s="248"/>
      <c r="F541" s="237">
        <v>3.53</v>
      </c>
      <c r="G541" s="237">
        <v>1.6</v>
      </c>
      <c r="H541" s="237">
        <v>2</v>
      </c>
      <c r="I541" s="258">
        <v>5</v>
      </c>
      <c r="J541" s="262">
        <f t="shared" si="34"/>
        <v>11.295999999999999</v>
      </c>
      <c r="K541" s="260" t="s">
        <v>43</v>
      </c>
    </row>
    <row r="542" spans="1:11" hidden="1">
      <c r="A542" s="253"/>
      <c r="B542" s="254"/>
      <c r="C542" s="255"/>
      <c r="D542" s="240" t="s">
        <v>397</v>
      </c>
      <c r="E542" s="248"/>
      <c r="F542" s="237">
        <v>5.63</v>
      </c>
      <c r="G542" s="237">
        <v>1.6</v>
      </c>
      <c r="H542" s="237">
        <v>2</v>
      </c>
      <c r="I542" s="258">
        <v>5</v>
      </c>
      <c r="J542" s="262">
        <f>H542*G542*F542</f>
        <v>18.016000000000002</v>
      </c>
      <c r="K542" s="260" t="s">
        <v>43</v>
      </c>
    </row>
    <row r="543" spans="1:11" hidden="1">
      <c r="A543" s="253"/>
      <c r="B543" s="254"/>
      <c r="C543" s="255"/>
      <c r="D543" s="240" t="s">
        <v>398</v>
      </c>
      <c r="E543" s="248"/>
      <c r="F543" s="237">
        <v>3.49</v>
      </c>
      <c r="G543" s="237">
        <v>1.6</v>
      </c>
      <c r="H543" s="237">
        <v>1</v>
      </c>
      <c r="I543" s="258">
        <v>5</v>
      </c>
      <c r="J543" s="262">
        <f t="shared" ref="J543" si="35">F543*G543*H543</f>
        <v>5.5840000000000005</v>
      </c>
      <c r="K543" s="260" t="s">
        <v>43</v>
      </c>
    </row>
    <row r="544" spans="1:11" hidden="1">
      <c r="A544" s="253"/>
      <c r="B544" s="254"/>
      <c r="C544" s="255"/>
      <c r="D544" s="240" t="s">
        <v>398</v>
      </c>
      <c r="E544" s="248"/>
      <c r="F544" s="237">
        <v>3</v>
      </c>
      <c r="G544" s="237">
        <v>1.6</v>
      </c>
      <c r="H544" s="237">
        <v>1</v>
      </c>
      <c r="I544" s="258">
        <v>5</v>
      </c>
      <c r="J544" s="262">
        <f>H544*G544*F544</f>
        <v>4.8000000000000007</v>
      </c>
      <c r="K544" s="260" t="s">
        <v>43</v>
      </c>
    </row>
    <row r="545" spans="1:11" hidden="1">
      <c r="A545" s="253"/>
      <c r="B545" s="254"/>
      <c r="C545" s="255"/>
      <c r="D545" s="240" t="s">
        <v>398</v>
      </c>
      <c r="E545" s="248"/>
      <c r="F545" s="237">
        <v>4.8</v>
      </c>
      <c r="G545" s="237">
        <v>1.6</v>
      </c>
      <c r="H545" s="237">
        <v>1</v>
      </c>
      <c r="I545" s="258">
        <v>5</v>
      </c>
      <c r="J545" s="262">
        <f>H545*G545*F545</f>
        <v>7.68</v>
      </c>
      <c r="K545" s="260" t="s">
        <v>43</v>
      </c>
    </row>
    <row r="546" spans="1:11" hidden="1">
      <c r="A546" s="253"/>
      <c r="B546" s="254"/>
      <c r="C546" s="255"/>
      <c r="D546" s="240" t="s">
        <v>398</v>
      </c>
      <c r="E546" s="248"/>
      <c r="F546" s="237">
        <v>3.85</v>
      </c>
      <c r="G546" s="237">
        <v>1.6</v>
      </c>
      <c r="H546" s="237">
        <v>1</v>
      </c>
      <c r="I546" s="258">
        <v>5</v>
      </c>
      <c r="J546" s="262">
        <f t="shared" ref="J546" si="36">F546*G546*H546</f>
        <v>6.16</v>
      </c>
      <c r="K546" s="260" t="s">
        <v>43</v>
      </c>
    </row>
    <row r="547" spans="1:11" hidden="1">
      <c r="A547" s="253"/>
      <c r="B547" s="254"/>
      <c r="C547" s="255"/>
      <c r="D547" s="240" t="s">
        <v>398</v>
      </c>
      <c r="E547" s="248"/>
      <c r="F547" s="237">
        <v>1.58</v>
      </c>
      <c r="G547" s="237">
        <v>1.6</v>
      </c>
      <c r="H547" s="237">
        <v>1</v>
      </c>
      <c r="I547" s="258">
        <v>5</v>
      </c>
      <c r="J547" s="262">
        <f>H547*G547*F547</f>
        <v>2.5280000000000005</v>
      </c>
      <c r="K547" s="260" t="s">
        <v>43</v>
      </c>
    </row>
    <row r="548" spans="1:11" hidden="1">
      <c r="A548" s="253"/>
      <c r="B548" s="254"/>
      <c r="C548" s="255"/>
      <c r="D548" s="240" t="s">
        <v>408</v>
      </c>
      <c r="E548" s="248"/>
      <c r="F548" s="249">
        <v>8.6999999999999993</v>
      </c>
      <c r="G548" s="249">
        <v>1.5</v>
      </c>
      <c r="H548" s="249">
        <v>2</v>
      </c>
      <c r="I548" s="258">
        <v>5</v>
      </c>
      <c r="J548" s="252">
        <f t="shared" ref="J548:J549" si="37">F548*G548*H548</f>
        <v>26.099999999999998</v>
      </c>
      <c r="K548" s="260" t="s">
        <v>43</v>
      </c>
    </row>
    <row r="549" spans="1:11" hidden="1">
      <c r="A549" s="253"/>
      <c r="B549" s="254"/>
      <c r="C549" s="255"/>
      <c r="D549" s="240" t="s">
        <v>408</v>
      </c>
      <c r="E549" s="248"/>
      <c r="F549" s="249">
        <v>5.5</v>
      </c>
      <c r="G549" s="249">
        <v>1.5</v>
      </c>
      <c r="H549" s="249">
        <v>2</v>
      </c>
      <c r="I549" s="258">
        <v>5</v>
      </c>
      <c r="J549" s="252">
        <f t="shared" si="37"/>
        <v>16.5</v>
      </c>
      <c r="K549" s="260" t="s">
        <v>43</v>
      </c>
    </row>
    <row r="550" spans="1:11" hidden="1">
      <c r="A550" s="253"/>
      <c r="B550" s="254"/>
      <c r="C550" s="255"/>
      <c r="D550" s="238" t="s">
        <v>380</v>
      </c>
      <c r="E550" s="248"/>
      <c r="F550" s="239">
        <v>0.8</v>
      </c>
      <c r="G550" s="239">
        <v>1.5</v>
      </c>
      <c r="H550" s="239">
        <v>-1</v>
      </c>
      <c r="I550" s="258">
        <v>5</v>
      </c>
      <c r="J550" s="244">
        <f>H550*G550*F550</f>
        <v>-1.2000000000000002</v>
      </c>
      <c r="K550" s="260" t="s">
        <v>43</v>
      </c>
    </row>
    <row r="551" spans="1:11" hidden="1">
      <c r="A551" s="253"/>
      <c r="B551" s="254"/>
      <c r="C551" s="255"/>
      <c r="D551" s="238" t="s">
        <v>380</v>
      </c>
      <c r="E551" s="248"/>
      <c r="F551" s="239">
        <v>2</v>
      </c>
      <c r="G551" s="239">
        <v>0.45</v>
      </c>
      <c r="H551" s="239">
        <v>-2</v>
      </c>
      <c r="I551" s="258">
        <v>5</v>
      </c>
      <c r="J551" s="244">
        <f>H551*G551*F551</f>
        <v>-1.8</v>
      </c>
      <c r="K551" s="260" t="s">
        <v>43</v>
      </c>
    </row>
    <row r="552" spans="1:11" hidden="1">
      <c r="A552" s="253"/>
      <c r="B552" s="254"/>
      <c r="C552" s="255"/>
      <c r="D552" s="240" t="s">
        <v>409</v>
      </c>
      <c r="E552" s="248"/>
      <c r="F552" s="249">
        <v>8.6999999999999993</v>
      </c>
      <c r="G552" s="249">
        <v>1.5</v>
      </c>
      <c r="H552" s="249">
        <v>2</v>
      </c>
      <c r="I552" s="258">
        <v>5</v>
      </c>
      <c r="J552" s="252">
        <f t="shared" ref="J552:J553" si="38">F552*G552*H552</f>
        <v>26.099999999999998</v>
      </c>
      <c r="K552" s="260" t="s">
        <v>43</v>
      </c>
    </row>
    <row r="553" spans="1:11" hidden="1">
      <c r="A553" s="253"/>
      <c r="B553" s="254"/>
      <c r="C553" s="255"/>
      <c r="D553" s="240" t="s">
        <v>409</v>
      </c>
      <c r="E553" s="248"/>
      <c r="F553" s="249">
        <v>5.5</v>
      </c>
      <c r="G553" s="249">
        <v>1.5</v>
      </c>
      <c r="H553" s="249">
        <v>2</v>
      </c>
      <c r="I553" s="258">
        <v>5</v>
      </c>
      <c r="J553" s="252">
        <f t="shared" si="38"/>
        <v>16.5</v>
      </c>
      <c r="K553" s="260" t="s">
        <v>43</v>
      </c>
    </row>
    <row r="554" spans="1:11" hidden="1">
      <c r="A554" s="253"/>
      <c r="B554" s="254"/>
      <c r="C554" s="255"/>
      <c r="D554" s="238" t="s">
        <v>380</v>
      </c>
      <c r="E554" s="248"/>
      <c r="F554" s="239">
        <v>0.8</v>
      </c>
      <c r="G554" s="239">
        <v>1.5</v>
      </c>
      <c r="H554" s="239">
        <v>-1</v>
      </c>
      <c r="I554" s="258">
        <v>5</v>
      </c>
      <c r="J554" s="244">
        <f>H554*G554*F554</f>
        <v>-1.2000000000000002</v>
      </c>
      <c r="K554" s="260" t="s">
        <v>43</v>
      </c>
    </row>
    <row r="555" spans="1:11" hidden="1">
      <c r="A555" s="253"/>
      <c r="B555" s="254"/>
      <c r="C555" s="255"/>
      <c r="D555" s="238" t="s">
        <v>380</v>
      </c>
      <c r="E555" s="248"/>
      <c r="F555" s="239">
        <v>2</v>
      </c>
      <c r="G555" s="239">
        <v>0.45</v>
      </c>
      <c r="H555" s="239">
        <v>-2</v>
      </c>
      <c r="I555" s="258">
        <v>5</v>
      </c>
      <c r="J555" s="244">
        <f>H555*G555*F555</f>
        <v>-1.8</v>
      </c>
      <c r="K555" s="260" t="s">
        <v>43</v>
      </c>
    </row>
    <row r="556" spans="1:11" hidden="1">
      <c r="A556" s="253"/>
      <c r="B556" s="254"/>
      <c r="C556" s="255"/>
      <c r="D556" s="240" t="s">
        <v>393</v>
      </c>
      <c r="E556" s="248"/>
      <c r="F556" s="249">
        <v>8.6999999999999993</v>
      </c>
      <c r="G556" s="249">
        <v>1.5</v>
      </c>
      <c r="H556" s="249">
        <v>2</v>
      </c>
      <c r="I556" s="258">
        <v>5</v>
      </c>
      <c r="J556" s="252">
        <f t="shared" ref="J556:J557" si="39">F556*G556*H556</f>
        <v>26.099999999999998</v>
      </c>
      <c r="K556" s="260" t="s">
        <v>43</v>
      </c>
    </row>
    <row r="557" spans="1:11" hidden="1">
      <c r="A557" s="253"/>
      <c r="B557" s="254"/>
      <c r="C557" s="255"/>
      <c r="D557" s="240" t="s">
        <v>393</v>
      </c>
      <c r="E557" s="248"/>
      <c r="F557" s="249">
        <v>5.5</v>
      </c>
      <c r="G557" s="249">
        <v>1.5</v>
      </c>
      <c r="H557" s="249">
        <v>2</v>
      </c>
      <c r="I557" s="258">
        <v>5</v>
      </c>
      <c r="J557" s="252">
        <f t="shared" si="39"/>
        <v>16.5</v>
      </c>
      <c r="K557" s="260" t="s">
        <v>43</v>
      </c>
    </row>
    <row r="558" spans="1:11" hidden="1">
      <c r="A558" s="253"/>
      <c r="B558" s="254"/>
      <c r="C558" s="255"/>
      <c r="D558" s="238" t="s">
        <v>380</v>
      </c>
      <c r="E558" s="248"/>
      <c r="F558" s="239">
        <v>0.8</v>
      </c>
      <c r="G558" s="239">
        <v>1.5</v>
      </c>
      <c r="H558" s="239">
        <v>-1</v>
      </c>
      <c r="I558" s="258">
        <v>5</v>
      </c>
      <c r="J558" s="244">
        <f>H558*G558*F558</f>
        <v>-1.2000000000000002</v>
      </c>
      <c r="K558" s="260" t="s">
        <v>43</v>
      </c>
    </row>
    <row r="559" spans="1:11" hidden="1">
      <c r="A559" s="253"/>
      <c r="B559" s="254"/>
      <c r="C559" s="255"/>
      <c r="D559" s="238" t="s">
        <v>380</v>
      </c>
      <c r="E559" s="248"/>
      <c r="F559" s="239">
        <v>2</v>
      </c>
      <c r="G559" s="239">
        <v>0.45</v>
      </c>
      <c r="H559" s="239">
        <v>-2</v>
      </c>
      <c r="I559" s="258">
        <v>5</v>
      </c>
      <c r="J559" s="244">
        <f>H559*G559*F559</f>
        <v>-1.8</v>
      </c>
      <c r="K559" s="260" t="s">
        <v>43</v>
      </c>
    </row>
    <row r="560" spans="1:11" hidden="1">
      <c r="A560" s="253"/>
      <c r="B560" s="254"/>
      <c r="C560" s="255"/>
      <c r="D560" s="240" t="s">
        <v>410</v>
      </c>
      <c r="E560" s="248"/>
      <c r="F560" s="249">
        <v>8.6999999999999993</v>
      </c>
      <c r="G560" s="249">
        <v>1.5</v>
      </c>
      <c r="H560" s="249">
        <v>2</v>
      </c>
      <c r="I560" s="258">
        <v>5</v>
      </c>
      <c r="J560" s="252">
        <f t="shared" ref="J560:J561" si="40">F560*G560*H560</f>
        <v>26.099999999999998</v>
      </c>
      <c r="K560" s="260" t="s">
        <v>43</v>
      </c>
    </row>
    <row r="561" spans="1:11" hidden="1">
      <c r="A561" s="253"/>
      <c r="B561" s="254"/>
      <c r="C561" s="255"/>
      <c r="D561" s="240" t="s">
        <v>410</v>
      </c>
      <c r="E561" s="248"/>
      <c r="F561" s="249">
        <v>5.5</v>
      </c>
      <c r="G561" s="249">
        <v>1.5</v>
      </c>
      <c r="H561" s="249">
        <v>2</v>
      </c>
      <c r="I561" s="258">
        <v>5</v>
      </c>
      <c r="J561" s="252">
        <f t="shared" si="40"/>
        <v>16.5</v>
      </c>
      <c r="K561" s="260" t="s">
        <v>43</v>
      </c>
    </row>
    <row r="562" spans="1:11" hidden="1">
      <c r="A562" s="253"/>
      <c r="B562" s="254"/>
      <c r="C562" s="255"/>
      <c r="D562" s="238" t="s">
        <v>380</v>
      </c>
      <c r="E562" s="248"/>
      <c r="F562" s="239">
        <v>0.8</v>
      </c>
      <c r="G562" s="239">
        <v>1.5</v>
      </c>
      <c r="H562" s="239">
        <v>-1</v>
      </c>
      <c r="I562" s="258">
        <v>5</v>
      </c>
      <c r="J562" s="244">
        <f>H562*G562*F562</f>
        <v>-1.2000000000000002</v>
      </c>
      <c r="K562" s="260" t="s">
        <v>43</v>
      </c>
    </row>
    <row r="563" spans="1:11" hidden="1">
      <c r="A563" s="253"/>
      <c r="B563" s="254"/>
      <c r="C563" s="255"/>
      <c r="D563" s="238" t="s">
        <v>380</v>
      </c>
      <c r="E563" s="248"/>
      <c r="F563" s="239">
        <v>2</v>
      </c>
      <c r="G563" s="239">
        <v>0.45</v>
      </c>
      <c r="H563" s="239">
        <v>-2</v>
      </c>
      <c r="I563" s="258">
        <v>5</v>
      </c>
      <c r="J563" s="244">
        <f>H563*G563*F563</f>
        <v>-1.8</v>
      </c>
      <c r="K563" s="260" t="s">
        <v>43</v>
      </c>
    </row>
    <row r="564" spans="1:11" hidden="1">
      <c r="A564" s="253"/>
      <c r="B564" s="254"/>
      <c r="C564" s="255"/>
      <c r="D564" s="240" t="s">
        <v>420</v>
      </c>
      <c r="E564" s="248"/>
      <c r="F564" s="249">
        <v>8.6999999999999993</v>
      </c>
      <c r="G564" s="249">
        <v>1.5</v>
      </c>
      <c r="H564" s="249">
        <v>2</v>
      </c>
      <c r="I564" s="258">
        <v>5</v>
      </c>
      <c r="J564" s="252">
        <f t="shared" ref="J564:J565" si="41">F564*G564*H564</f>
        <v>26.099999999999998</v>
      </c>
      <c r="K564" s="260" t="s">
        <v>43</v>
      </c>
    </row>
    <row r="565" spans="1:11" hidden="1">
      <c r="A565" s="253"/>
      <c r="B565" s="254"/>
      <c r="C565" s="255"/>
      <c r="D565" s="240" t="s">
        <v>420</v>
      </c>
      <c r="E565" s="248"/>
      <c r="F565" s="249">
        <v>5.5</v>
      </c>
      <c r="G565" s="249">
        <v>1.5</v>
      </c>
      <c r="H565" s="249">
        <v>2</v>
      </c>
      <c r="I565" s="258">
        <v>5</v>
      </c>
      <c r="J565" s="252">
        <f t="shared" si="41"/>
        <v>16.5</v>
      </c>
      <c r="K565" s="260" t="s">
        <v>43</v>
      </c>
    </row>
    <row r="566" spans="1:11" hidden="1">
      <c r="A566" s="253"/>
      <c r="B566" s="254"/>
      <c r="C566" s="255"/>
      <c r="D566" s="238" t="s">
        <v>380</v>
      </c>
      <c r="E566" s="248"/>
      <c r="F566" s="239">
        <v>0.8</v>
      </c>
      <c r="G566" s="239">
        <v>1.5</v>
      </c>
      <c r="H566" s="239">
        <v>-1</v>
      </c>
      <c r="I566" s="258">
        <v>5</v>
      </c>
      <c r="J566" s="244">
        <f>H566*G566*F566</f>
        <v>-1.2000000000000002</v>
      </c>
      <c r="K566" s="260" t="s">
        <v>43</v>
      </c>
    </row>
    <row r="567" spans="1:11" hidden="1">
      <c r="A567" s="253"/>
      <c r="B567" s="254"/>
      <c r="C567" s="255"/>
      <c r="D567" s="238" t="s">
        <v>380</v>
      </c>
      <c r="E567" s="248"/>
      <c r="F567" s="239">
        <v>2</v>
      </c>
      <c r="G567" s="239">
        <v>0.45</v>
      </c>
      <c r="H567" s="239">
        <v>-2</v>
      </c>
      <c r="I567" s="258">
        <v>5</v>
      </c>
      <c r="J567" s="244">
        <f>H567*G567*F567</f>
        <v>-1.8</v>
      </c>
      <c r="K567" s="260" t="s">
        <v>43</v>
      </c>
    </row>
    <row r="568" spans="1:11" hidden="1">
      <c r="A568" s="253"/>
      <c r="B568" s="254"/>
      <c r="C568" s="255"/>
      <c r="D568" s="240" t="s">
        <v>421</v>
      </c>
      <c r="E568" s="248"/>
      <c r="F568" s="249">
        <v>8.6999999999999993</v>
      </c>
      <c r="G568" s="249">
        <v>1.5</v>
      </c>
      <c r="H568" s="249">
        <v>2</v>
      </c>
      <c r="I568" s="258">
        <v>5</v>
      </c>
      <c r="J568" s="252">
        <f t="shared" ref="J568:J569" si="42">F568*G568*H568</f>
        <v>26.099999999999998</v>
      </c>
      <c r="K568" s="260" t="s">
        <v>43</v>
      </c>
    </row>
    <row r="569" spans="1:11" hidden="1">
      <c r="A569" s="253"/>
      <c r="B569" s="254"/>
      <c r="C569" s="255"/>
      <c r="D569" s="240" t="s">
        <v>421</v>
      </c>
      <c r="E569" s="248"/>
      <c r="F569" s="249">
        <v>5.5</v>
      </c>
      <c r="G569" s="249">
        <v>1.5</v>
      </c>
      <c r="H569" s="249">
        <v>2</v>
      </c>
      <c r="I569" s="258">
        <v>5</v>
      </c>
      <c r="J569" s="252">
        <f t="shared" si="42"/>
        <v>16.5</v>
      </c>
      <c r="K569" s="260" t="s">
        <v>43</v>
      </c>
    </row>
    <row r="570" spans="1:11" hidden="1">
      <c r="A570" s="253"/>
      <c r="B570" s="254"/>
      <c r="C570" s="255"/>
      <c r="D570" s="238" t="s">
        <v>380</v>
      </c>
      <c r="E570" s="248"/>
      <c r="F570" s="239">
        <v>0.8</v>
      </c>
      <c r="G570" s="239">
        <v>1.5</v>
      </c>
      <c r="H570" s="239">
        <v>-1</v>
      </c>
      <c r="I570" s="258">
        <v>5</v>
      </c>
      <c r="J570" s="244">
        <f>H570*G570*F570</f>
        <v>-1.2000000000000002</v>
      </c>
      <c r="K570" s="260" t="s">
        <v>43</v>
      </c>
    </row>
    <row r="571" spans="1:11" hidden="1">
      <c r="A571" s="253"/>
      <c r="B571" s="254"/>
      <c r="C571" s="255"/>
      <c r="D571" s="238" t="s">
        <v>380</v>
      </c>
      <c r="E571" s="248"/>
      <c r="F571" s="239">
        <v>2</v>
      </c>
      <c r="G571" s="239">
        <v>0.45</v>
      </c>
      <c r="H571" s="239">
        <v>-2</v>
      </c>
      <c r="I571" s="258">
        <v>5</v>
      </c>
      <c r="J571" s="244">
        <f>H571*G571*F571</f>
        <v>-1.8</v>
      </c>
      <c r="K571" s="260" t="s">
        <v>43</v>
      </c>
    </row>
    <row r="572" spans="1:11" hidden="1">
      <c r="A572" s="253"/>
      <c r="B572" s="254"/>
      <c r="C572" s="255"/>
      <c r="D572" s="240" t="s">
        <v>422</v>
      </c>
      <c r="E572" s="248"/>
      <c r="F572" s="249">
        <v>20.3</v>
      </c>
      <c r="G572" s="249">
        <v>1.5</v>
      </c>
      <c r="H572" s="249">
        <v>2</v>
      </c>
      <c r="I572" s="258">
        <v>5</v>
      </c>
      <c r="J572" s="252">
        <f t="shared" ref="J572" si="43">F572*G572*H572</f>
        <v>60.900000000000006</v>
      </c>
      <c r="K572" s="260" t="s">
        <v>43</v>
      </c>
    </row>
    <row r="573" spans="1:11" hidden="1">
      <c r="A573" s="253"/>
      <c r="B573" s="254"/>
      <c r="C573" s="255"/>
      <c r="D573" s="238" t="s">
        <v>380</v>
      </c>
      <c r="E573" s="285"/>
      <c r="F573" s="239">
        <v>0.8</v>
      </c>
      <c r="G573" s="239">
        <v>1.5</v>
      </c>
      <c r="H573" s="239">
        <v>6</v>
      </c>
      <c r="I573" s="286">
        <v>5</v>
      </c>
      <c r="J573" s="244">
        <f>-(F573*G573*H573)</f>
        <v>-7.2000000000000011</v>
      </c>
      <c r="K573" s="260" t="s">
        <v>43</v>
      </c>
    </row>
    <row r="574" spans="1:11" hidden="1">
      <c r="A574" s="253"/>
      <c r="B574" s="254"/>
      <c r="C574" s="255"/>
      <c r="D574" s="240" t="s">
        <v>423</v>
      </c>
      <c r="E574" s="248"/>
      <c r="F574" s="249">
        <v>8.6999999999999993</v>
      </c>
      <c r="G574" s="249">
        <v>1.5</v>
      </c>
      <c r="H574" s="249">
        <v>2</v>
      </c>
      <c r="I574" s="258">
        <v>5</v>
      </c>
      <c r="J574" s="252">
        <f t="shared" ref="J574" si="44">F574*G574*H574</f>
        <v>26.099999999999998</v>
      </c>
      <c r="K574" s="260" t="s">
        <v>43</v>
      </c>
    </row>
    <row r="575" spans="1:11" hidden="1">
      <c r="A575" s="253"/>
      <c r="B575" s="254"/>
      <c r="C575" s="255"/>
      <c r="D575" s="238" t="s">
        <v>380</v>
      </c>
      <c r="E575" s="285"/>
      <c r="F575" s="239">
        <v>0.8</v>
      </c>
      <c r="G575" s="239">
        <v>1.5</v>
      </c>
      <c r="H575" s="239">
        <v>2</v>
      </c>
      <c r="I575" s="286">
        <v>5</v>
      </c>
      <c r="J575" s="244">
        <f>-(F575*G575*H575)</f>
        <v>-2.4000000000000004</v>
      </c>
      <c r="K575" s="260" t="s">
        <v>43</v>
      </c>
    </row>
    <row r="576" spans="1:11" hidden="1">
      <c r="A576" s="253"/>
      <c r="B576" s="254"/>
      <c r="C576" s="255"/>
      <c r="D576" s="240" t="s">
        <v>424</v>
      </c>
      <c r="E576" s="248"/>
      <c r="F576" s="249">
        <v>5.58</v>
      </c>
      <c r="G576" s="249">
        <v>1.5</v>
      </c>
      <c r="H576" s="249">
        <v>4</v>
      </c>
      <c r="I576" s="258">
        <v>5</v>
      </c>
      <c r="J576" s="252">
        <f t="shared" ref="J576:J577" si="45">F576*G576*H576</f>
        <v>33.480000000000004</v>
      </c>
      <c r="K576" s="260" t="s">
        <v>43</v>
      </c>
    </row>
    <row r="577" spans="1:11" hidden="1">
      <c r="A577" s="253"/>
      <c r="B577" s="254"/>
      <c r="C577" s="255"/>
      <c r="D577" s="240" t="s">
        <v>425</v>
      </c>
      <c r="E577" s="248"/>
      <c r="F577" s="249">
        <v>20.3</v>
      </c>
      <c r="G577" s="249">
        <v>1.5</v>
      </c>
      <c r="H577" s="249">
        <v>2</v>
      </c>
      <c r="I577" s="258">
        <v>5</v>
      </c>
      <c r="J577" s="252">
        <f t="shared" si="45"/>
        <v>60.900000000000006</v>
      </c>
      <c r="K577" s="260" t="s">
        <v>43</v>
      </c>
    </row>
    <row r="578" spans="1:11" hidden="1">
      <c r="A578" s="253"/>
      <c r="B578" s="254"/>
      <c r="C578" s="255"/>
      <c r="D578" s="238" t="s">
        <v>380</v>
      </c>
      <c r="E578" s="285"/>
      <c r="F578" s="239">
        <v>0.8</v>
      </c>
      <c r="G578" s="239">
        <v>1.5</v>
      </c>
      <c r="H578" s="239">
        <v>8</v>
      </c>
      <c r="I578" s="286">
        <v>5</v>
      </c>
      <c r="J578" s="244">
        <f>-(F578*G578*H578)</f>
        <v>-9.6000000000000014</v>
      </c>
      <c r="K578" s="260" t="s">
        <v>43</v>
      </c>
    </row>
    <row r="579" spans="1:11" hidden="1">
      <c r="A579" s="253"/>
      <c r="B579" s="254"/>
      <c r="C579" s="255"/>
      <c r="D579" s="240" t="s">
        <v>425</v>
      </c>
      <c r="E579" s="248"/>
      <c r="F579" s="249">
        <v>8.6999999999999993</v>
      </c>
      <c r="G579" s="249">
        <v>1.5</v>
      </c>
      <c r="H579" s="249">
        <v>2</v>
      </c>
      <c r="I579" s="258">
        <v>5</v>
      </c>
      <c r="J579" s="252">
        <f t="shared" ref="J579" si="46">F579*G579*H579</f>
        <v>26.099999999999998</v>
      </c>
      <c r="K579" s="260" t="s">
        <v>43</v>
      </c>
    </row>
    <row r="580" spans="1:11" hidden="1">
      <c r="A580" s="253"/>
      <c r="B580" s="254"/>
      <c r="C580" s="255"/>
      <c r="D580" s="238" t="s">
        <v>380</v>
      </c>
      <c r="E580" s="285"/>
      <c r="F580" s="239">
        <v>2</v>
      </c>
      <c r="G580" s="239">
        <v>0.45</v>
      </c>
      <c r="H580" s="239">
        <v>4</v>
      </c>
      <c r="I580" s="286">
        <v>5</v>
      </c>
      <c r="J580" s="244">
        <f>-(F580*G580*H580)</f>
        <v>-3.6</v>
      </c>
      <c r="K580" s="260" t="s">
        <v>43</v>
      </c>
    </row>
    <row r="581" spans="1:11" hidden="1">
      <c r="A581" s="253"/>
      <c r="B581" s="254"/>
      <c r="C581" s="255"/>
      <c r="D581" s="240" t="s">
        <v>425</v>
      </c>
      <c r="E581" s="248"/>
      <c r="F581" s="249">
        <v>12.8</v>
      </c>
      <c r="G581" s="249">
        <v>1.5</v>
      </c>
      <c r="H581" s="249">
        <v>2</v>
      </c>
      <c r="I581" s="258">
        <v>5</v>
      </c>
      <c r="J581" s="252">
        <f t="shared" ref="J581" si="47">F581*G581*H581</f>
        <v>38.400000000000006</v>
      </c>
      <c r="K581" s="260" t="s">
        <v>43</v>
      </c>
    </row>
    <row r="582" spans="1:11" hidden="1">
      <c r="A582" s="253"/>
      <c r="B582" s="254"/>
      <c r="C582" s="255"/>
      <c r="D582" s="238" t="s">
        <v>380</v>
      </c>
      <c r="E582" s="285"/>
      <c r="F582" s="239">
        <v>2</v>
      </c>
      <c r="G582" s="239">
        <v>0.45</v>
      </c>
      <c r="H582" s="239">
        <v>2</v>
      </c>
      <c r="I582" s="286">
        <v>5</v>
      </c>
      <c r="J582" s="244">
        <f>-(F582*G582*H582)</f>
        <v>-1.8</v>
      </c>
      <c r="K582" s="260" t="s">
        <v>43</v>
      </c>
    </row>
    <row r="583" spans="1:11" hidden="1">
      <c r="A583" s="22"/>
      <c r="B583" s="578"/>
      <c r="C583" s="578"/>
      <c r="D583" s="578"/>
      <c r="E583" s="578"/>
      <c r="F583" s="578"/>
      <c r="G583" s="578"/>
      <c r="H583" s="579" t="s">
        <v>306</v>
      </c>
      <c r="I583" s="580" t="s">
        <v>307</v>
      </c>
      <c r="J583" s="581">
        <f>SUM(J492:J582)</f>
        <v>1026.0150000000003</v>
      </c>
      <c r="K583" s="220" t="s">
        <v>43</v>
      </c>
    </row>
    <row r="584" spans="1:11" hidden="1">
      <c r="A584" s="22"/>
      <c r="B584" s="578"/>
      <c r="C584" s="578"/>
      <c r="D584" s="578"/>
      <c r="E584" s="578"/>
      <c r="F584" s="578"/>
      <c r="G584" s="578"/>
      <c r="H584" s="579"/>
      <c r="I584" s="580"/>
      <c r="J584" s="581"/>
      <c r="K584" s="220"/>
    </row>
    <row r="585" spans="1:11" ht="13.2" hidden="1">
      <c r="A585" s="582"/>
      <c r="B585" s="583"/>
      <c r="C585" s="583"/>
      <c r="D585" s="584" t="s">
        <v>308</v>
      </c>
      <c r="E585" s="583"/>
      <c r="F585" s="585" t="s">
        <v>309</v>
      </c>
      <c r="G585" s="585"/>
      <c r="H585" s="585"/>
      <c r="I585" s="586" t="s">
        <v>307</v>
      </c>
      <c r="J585" s="587">
        <v>1026.02</v>
      </c>
      <c r="K585" s="221" t="s">
        <v>43</v>
      </c>
    </row>
    <row r="586" spans="1:11" ht="13.2" hidden="1">
      <c r="A586" s="588"/>
      <c r="B586" s="589"/>
      <c r="C586" s="589"/>
      <c r="D586" s="590" t="s">
        <v>310</v>
      </c>
      <c r="E586" s="589"/>
      <c r="F586" s="591" t="s">
        <v>309</v>
      </c>
      <c r="G586" s="591"/>
      <c r="H586" s="591"/>
      <c r="I586" s="592" t="s">
        <v>307</v>
      </c>
      <c r="J586" s="593">
        <f>J583-J585</f>
        <v>-4.999999999654392E-3</v>
      </c>
      <c r="K586" s="222" t="str">
        <f>K585</f>
        <v>m²</v>
      </c>
    </row>
    <row r="587" spans="1:11" ht="13.2" hidden="1">
      <c r="A587" s="582"/>
      <c r="B587" s="594"/>
      <c r="C587" s="594"/>
      <c r="D587" s="584" t="s">
        <v>311</v>
      </c>
      <c r="E587" s="594"/>
      <c r="F587" s="585" t="s">
        <v>309</v>
      </c>
      <c r="G587" s="585"/>
      <c r="H587" s="585"/>
      <c r="I587" s="586" t="s">
        <v>307</v>
      </c>
      <c r="J587" s="587">
        <f>J583</f>
        <v>1026.0150000000003</v>
      </c>
      <c r="K587" s="221" t="str">
        <f>K586</f>
        <v>m²</v>
      </c>
    </row>
    <row r="588" spans="1:11" ht="13.2" hidden="1">
      <c r="A588" s="600"/>
      <c r="B588" s="601"/>
      <c r="C588" s="601"/>
      <c r="D588" s="602" t="s">
        <v>323</v>
      </c>
      <c r="E588" s="603"/>
      <c r="F588" s="604" t="s">
        <v>309</v>
      </c>
      <c r="G588" s="604"/>
      <c r="H588" s="604"/>
      <c r="I588" s="605" t="s">
        <v>307</v>
      </c>
      <c r="J588" s="606">
        <v>0</v>
      </c>
      <c r="K588" s="607" t="str">
        <f>K587</f>
        <v>m²</v>
      </c>
    </row>
    <row r="589" spans="1:11" ht="13.2" hidden="1">
      <c r="A589" s="600"/>
      <c r="B589" s="601"/>
      <c r="C589" s="601"/>
      <c r="D589" s="608"/>
      <c r="E589" s="601"/>
      <c r="F589" s="609"/>
      <c r="G589" s="609"/>
      <c r="H589" s="609"/>
      <c r="I589" s="610"/>
      <c r="J589" s="611"/>
      <c r="K589" s="612"/>
    </row>
    <row r="590" spans="1:11" hidden="1">
      <c r="A590" s="287" t="s">
        <v>114</v>
      </c>
      <c r="B590" s="862" t="str">
        <f>'[1]BM 06'!B45</f>
        <v>REVESTIMENTO CERÂMICO PARA PAREDES INTERNAS COM PLACAS TIPO ESMALTADA PADRÃO POPULAR DE DIMENSÕES 20X20 CM, ARGAMASSA TIPO AC I, APLICADAS EM AMBIENTES DE ÁREA MAIOR QUE 5 M2 NA ALTURA INTEIRA DAS PAREDES. AF_06/2014</v>
      </c>
      <c r="C590" s="862"/>
      <c r="D590" s="862"/>
      <c r="E590" s="862"/>
      <c r="F590" s="862"/>
      <c r="G590" s="862"/>
      <c r="H590" s="862"/>
      <c r="I590" s="862"/>
      <c r="J590" s="862"/>
      <c r="K590" s="863"/>
    </row>
    <row r="591" spans="1:11" ht="13.2" hidden="1">
      <c r="A591" s="571"/>
      <c r="B591" s="572"/>
      <c r="C591" s="572"/>
      <c r="D591" s="572"/>
      <c r="E591" s="234"/>
      <c r="F591" s="233" t="s">
        <v>315</v>
      </c>
      <c r="G591" s="233" t="s">
        <v>316</v>
      </c>
      <c r="H591" s="233" t="s">
        <v>305</v>
      </c>
      <c r="I591" s="573"/>
      <c r="J591" s="574"/>
      <c r="K591" s="575"/>
    </row>
    <row r="592" spans="1:11" hidden="1">
      <c r="A592" s="223"/>
      <c r="B592" s="224"/>
      <c r="C592" s="225"/>
      <c r="D592" s="226" t="s">
        <v>426</v>
      </c>
      <c r="E592" s="227"/>
      <c r="F592" s="228">
        <v>5.28</v>
      </c>
      <c r="G592" s="228">
        <v>3.1</v>
      </c>
      <c r="H592" s="228">
        <v>2</v>
      </c>
      <c r="I592" s="229">
        <v>5</v>
      </c>
      <c r="J592" s="230">
        <f>H592*G592*F592</f>
        <v>32.736000000000004</v>
      </c>
      <c r="K592" s="231" t="s">
        <v>43</v>
      </c>
    </row>
    <row r="593" spans="1:11" hidden="1">
      <c r="A593" s="223"/>
      <c r="B593" s="224"/>
      <c r="C593" s="225"/>
      <c r="D593" s="226" t="s">
        <v>426</v>
      </c>
      <c r="E593" s="227"/>
      <c r="F593" s="228">
        <v>2.8</v>
      </c>
      <c r="G593" s="228">
        <v>3.1</v>
      </c>
      <c r="H593" s="228">
        <v>2</v>
      </c>
      <c r="I593" s="229">
        <v>5</v>
      </c>
      <c r="J593" s="230">
        <f t="shared" ref="J593" si="48">H593*G593*F593</f>
        <v>17.36</v>
      </c>
      <c r="K593" s="231" t="s">
        <v>43</v>
      </c>
    </row>
    <row r="594" spans="1:11" hidden="1">
      <c r="A594" s="223"/>
      <c r="B594" s="224"/>
      <c r="C594" s="225"/>
      <c r="D594" s="288" t="s">
        <v>380</v>
      </c>
      <c r="E594" s="285"/>
      <c r="F594" s="289">
        <v>0.8</v>
      </c>
      <c r="G594" s="289">
        <v>2.1</v>
      </c>
      <c r="H594" s="289">
        <v>1</v>
      </c>
      <c r="I594" s="286">
        <v>5</v>
      </c>
      <c r="J594" s="290">
        <f>-(H594*G594*F594)</f>
        <v>-1.6800000000000002</v>
      </c>
      <c r="K594" s="291" t="s">
        <v>43</v>
      </c>
    </row>
    <row r="595" spans="1:11" hidden="1">
      <c r="A595" s="223"/>
      <c r="B595" s="224"/>
      <c r="C595" s="225"/>
      <c r="D595" s="288" t="s">
        <v>380</v>
      </c>
      <c r="E595" s="285"/>
      <c r="F595" s="289">
        <v>1</v>
      </c>
      <c r="G595" s="289">
        <v>0.5</v>
      </c>
      <c r="H595" s="289">
        <v>1</v>
      </c>
      <c r="I595" s="286">
        <v>5</v>
      </c>
      <c r="J595" s="290">
        <f>-(H595*G595*F595)</f>
        <v>-0.5</v>
      </c>
      <c r="K595" s="291" t="s">
        <v>43</v>
      </c>
    </row>
    <row r="596" spans="1:11" hidden="1">
      <c r="A596" s="223"/>
      <c r="B596" s="224"/>
      <c r="C596" s="225"/>
      <c r="D596" s="226" t="s">
        <v>427</v>
      </c>
      <c r="E596" s="227"/>
      <c r="F596" s="228">
        <v>5.28</v>
      </c>
      <c r="G596" s="228">
        <v>3.1</v>
      </c>
      <c r="H596" s="228">
        <v>2</v>
      </c>
      <c r="I596" s="229">
        <v>5</v>
      </c>
      <c r="J596" s="230">
        <f>H596*G596*F596</f>
        <v>32.736000000000004</v>
      </c>
      <c r="K596" s="231" t="s">
        <v>43</v>
      </c>
    </row>
    <row r="597" spans="1:11" hidden="1">
      <c r="A597" s="223"/>
      <c r="B597" s="224"/>
      <c r="C597" s="225"/>
      <c r="D597" s="226" t="s">
        <v>427</v>
      </c>
      <c r="E597" s="227"/>
      <c r="F597" s="228">
        <v>2.8</v>
      </c>
      <c r="G597" s="228">
        <v>3.1</v>
      </c>
      <c r="H597" s="228">
        <v>2</v>
      </c>
      <c r="I597" s="229">
        <v>5</v>
      </c>
      <c r="J597" s="230">
        <f t="shared" ref="J597" si="49">H597*G597*F597</f>
        <v>17.36</v>
      </c>
      <c r="K597" s="231" t="s">
        <v>43</v>
      </c>
    </row>
    <row r="598" spans="1:11" hidden="1">
      <c r="A598" s="223"/>
      <c r="B598" s="224"/>
      <c r="C598" s="225"/>
      <c r="D598" s="288" t="s">
        <v>380</v>
      </c>
      <c r="E598" s="285"/>
      <c r="F598" s="289">
        <v>0.8</v>
      </c>
      <c r="G598" s="289">
        <v>2.1</v>
      </c>
      <c r="H598" s="289">
        <v>1</v>
      </c>
      <c r="I598" s="286">
        <v>5</v>
      </c>
      <c r="J598" s="290">
        <f>-(H598*G598*F598)</f>
        <v>-1.6800000000000002</v>
      </c>
      <c r="K598" s="291" t="s">
        <v>43</v>
      </c>
    </row>
    <row r="599" spans="1:11" hidden="1">
      <c r="A599" s="223"/>
      <c r="B599" s="224"/>
      <c r="C599" s="225"/>
      <c r="D599" s="288" t="s">
        <v>380</v>
      </c>
      <c r="E599" s="285"/>
      <c r="F599" s="289">
        <v>1</v>
      </c>
      <c r="G599" s="289">
        <v>0.5</v>
      </c>
      <c r="H599" s="289">
        <v>1</v>
      </c>
      <c r="I599" s="286">
        <v>5</v>
      </c>
      <c r="J599" s="290">
        <f>-(H599*G599*F599)</f>
        <v>-0.5</v>
      </c>
      <c r="K599" s="291" t="s">
        <v>43</v>
      </c>
    </row>
    <row r="600" spans="1:11" hidden="1">
      <c r="A600" s="22"/>
      <c r="B600" s="578"/>
      <c r="C600" s="578"/>
      <c r="D600" s="578"/>
      <c r="E600" s="578"/>
      <c r="F600" s="578"/>
      <c r="G600" s="578"/>
      <c r="H600" s="579" t="s">
        <v>306</v>
      </c>
      <c r="I600" s="580" t="s">
        <v>307</v>
      </c>
      <c r="J600" s="581">
        <f>SUM(J592:J599)</f>
        <v>95.832000000000008</v>
      </c>
      <c r="K600" s="220" t="s">
        <v>43</v>
      </c>
    </row>
    <row r="601" spans="1:11" hidden="1">
      <c r="A601" s="22"/>
      <c r="B601" s="578"/>
      <c r="C601" s="578"/>
      <c r="D601" s="578"/>
      <c r="E601" s="578"/>
      <c r="F601" s="578"/>
      <c r="G601" s="578"/>
      <c r="H601" s="579"/>
      <c r="I601" s="580"/>
      <c r="J601" s="581"/>
      <c r="K601" s="220"/>
    </row>
    <row r="602" spans="1:11" ht="13.2" hidden="1">
      <c r="A602" s="582"/>
      <c r="B602" s="583"/>
      <c r="C602" s="583"/>
      <c r="D602" s="584" t="s">
        <v>308</v>
      </c>
      <c r="E602" s="583"/>
      <c r="F602" s="585" t="s">
        <v>309</v>
      </c>
      <c r="G602" s="585"/>
      <c r="H602" s="585"/>
      <c r="I602" s="586" t="s">
        <v>307</v>
      </c>
      <c r="J602" s="587">
        <v>0</v>
      </c>
      <c r="K602" s="221" t="s">
        <v>43</v>
      </c>
    </row>
    <row r="603" spans="1:11" ht="13.2" hidden="1">
      <c r="A603" s="588"/>
      <c r="B603" s="589"/>
      <c r="C603" s="589"/>
      <c r="D603" s="590" t="s">
        <v>310</v>
      </c>
      <c r="E603" s="589"/>
      <c r="F603" s="591" t="s">
        <v>309</v>
      </c>
      <c r="G603" s="591"/>
      <c r="H603" s="591"/>
      <c r="I603" s="592" t="s">
        <v>307</v>
      </c>
      <c r="J603" s="593">
        <f>J600-J602</f>
        <v>95.832000000000008</v>
      </c>
      <c r="K603" s="222" t="str">
        <f>K602</f>
        <v>m²</v>
      </c>
    </row>
    <row r="604" spans="1:11" ht="13.2" hidden="1">
      <c r="A604" s="582"/>
      <c r="B604" s="594"/>
      <c r="C604" s="594"/>
      <c r="D604" s="584" t="s">
        <v>311</v>
      </c>
      <c r="E604" s="594"/>
      <c r="F604" s="585" t="s">
        <v>309</v>
      </c>
      <c r="G604" s="585"/>
      <c r="H604" s="585"/>
      <c r="I604" s="586" t="s">
        <v>307</v>
      </c>
      <c r="J604" s="587">
        <f>J600</f>
        <v>95.832000000000008</v>
      </c>
      <c r="K604" s="221" t="str">
        <f>K603</f>
        <v>m²</v>
      </c>
    </row>
    <row r="605" spans="1:11" ht="13.2" hidden="1">
      <c r="A605" s="600"/>
      <c r="B605" s="601"/>
      <c r="C605" s="601"/>
      <c r="D605" s="602" t="s">
        <v>323</v>
      </c>
      <c r="E605" s="603"/>
      <c r="F605" s="604" t="s">
        <v>309</v>
      </c>
      <c r="G605" s="604"/>
      <c r="H605" s="604"/>
      <c r="I605" s="605" t="s">
        <v>307</v>
      </c>
      <c r="J605" s="606">
        <v>0</v>
      </c>
      <c r="K605" s="607" t="str">
        <f>K604</f>
        <v>m²</v>
      </c>
    </row>
    <row r="606" spans="1:11" ht="13.2" hidden="1">
      <c r="A606" s="600"/>
      <c r="B606" s="601"/>
      <c r="C606" s="601"/>
      <c r="D606" s="608"/>
      <c r="E606" s="601"/>
      <c r="F606" s="609"/>
      <c r="G606" s="609"/>
      <c r="H606" s="609"/>
      <c r="I606" s="610"/>
      <c r="J606" s="611"/>
      <c r="K606" s="612"/>
    </row>
    <row r="607" spans="1:11" hidden="1">
      <c r="A607" s="287" t="s">
        <v>135</v>
      </c>
      <c r="B607" s="862" t="str">
        <f>'[1]BM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607" s="862"/>
      <c r="D607" s="862"/>
      <c r="E607" s="862"/>
      <c r="F607" s="862"/>
      <c r="G607" s="862"/>
      <c r="H607" s="862"/>
      <c r="I607" s="862"/>
      <c r="J607" s="862"/>
      <c r="K607" s="863"/>
    </row>
    <row r="608" spans="1:11" ht="13.2" hidden="1">
      <c r="A608" s="571"/>
      <c r="B608" s="572"/>
      <c r="C608" s="572"/>
      <c r="D608" s="572"/>
      <c r="E608" s="234"/>
      <c r="F608" s="233"/>
      <c r="G608" s="233" t="s">
        <v>324</v>
      </c>
      <c r="H608" s="233"/>
      <c r="I608" s="573"/>
      <c r="J608" s="574"/>
      <c r="K608" s="575"/>
    </row>
    <row r="609" spans="1:11" hidden="1">
      <c r="A609" s="223"/>
      <c r="B609" s="224"/>
      <c r="C609" s="225"/>
      <c r="D609" s="226" t="s">
        <v>342</v>
      </c>
      <c r="E609" s="227"/>
      <c r="F609" s="228"/>
      <c r="G609" s="228">
        <v>405</v>
      </c>
      <c r="H609" s="228"/>
      <c r="I609" s="229">
        <v>5</v>
      </c>
      <c r="J609" s="230">
        <f>G609</f>
        <v>405</v>
      </c>
      <c r="K609" s="231" t="s">
        <v>43</v>
      </c>
    </row>
    <row r="610" spans="1:11" hidden="1">
      <c r="A610" s="22"/>
      <c r="B610" s="578"/>
      <c r="C610" s="578"/>
      <c r="D610" s="578"/>
      <c r="E610" s="578"/>
      <c r="F610" s="578"/>
      <c r="G610" s="578"/>
      <c r="H610" s="579" t="s">
        <v>306</v>
      </c>
      <c r="I610" s="580" t="s">
        <v>307</v>
      </c>
      <c r="J610" s="581">
        <f>SUM(J609:J609)</f>
        <v>405</v>
      </c>
      <c r="K610" s="220" t="s">
        <v>43</v>
      </c>
    </row>
    <row r="611" spans="1:11" hidden="1">
      <c r="A611" s="22"/>
      <c r="B611" s="578"/>
      <c r="C611" s="578"/>
      <c r="D611" s="578"/>
      <c r="E611" s="578"/>
      <c r="F611" s="578"/>
      <c r="G611" s="578"/>
      <c r="H611" s="579"/>
      <c r="I611" s="580"/>
      <c r="J611" s="581"/>
      <c r="K611" s="220"/>
    </row>
    <row r="612" spans="1:11" ht="13.2" hidden="1">
      <c r="A612" s="582"/>
      <c r="B612" s="583"/>
      <c r="C612" s="583"/>
      <c r="D612" s="584" t="s">
        <v>308</v>
      </c>
      <c r="E612" s="583"/>
      <c r="F612" s="585" t="s">
        <v>309</v>
      </c>
      <c r="G612" s="585"/>
      <c r="H612" s="585"/>
      <c r="I612" s="586" t="s">
        <v>307</v>
      </c>
      <c r="J612" s="587">
        <v>405</v>
      </c>
      <c r="K612" s="221" t="s">
        <v>43</v>
      </c>
    </row>
    <row r="613" spans="1:11" ht="13.2" hidden="1">
      <c r="A613" s="588"/>
      <c r="B613" s="589"/>
      <c r="C613" s="589"/>
      <c r="D613" s="590" t="s">
        <v>310</v>
      </c>
      <c r="E613" s="589"/>
      <c r="F613" s="591" t="s">
        <v>309</v>
      </c>
      <c r="G613" s="591"/>
      <c r="H613" s="591"/>
      <c r="I613" s="592" t="s">
        <v>307</v>
      </c>
      <c r="J613" s="593">
        <f>J610-J612</f>
        <v>0</v>
      </c>
      <c r="K613" s="222" t="str">
        <f>K612</f>
        <v>m²</v>
      </c>
    </row>
    <row r="614" spans="1:11" ht="13.2" hidden="1">
      <c r="A614" s="582"/>
      <c r="B614" s="594"/>
      <c r="C614" s="594"/>
      <c r="D614" s="584" t="s">
        <v>311</v>
      </c>
      <c r="E614" s="594"/>
      <c r="F614" s="585" t="s">
        <v>309</v>
      </c>
      <c r="G614" s="585"/>
      <c r="H614" s="585"/>
      <c r="I614" s="586" t="s">
        <v>307</v>
      </c>
      <c r="J614" s="587">
        <f>J610</f>
        <v>405</v>
      </c>
      <c r="K614" s="221" t="str">
        <f>K613</f>
        <v>m²</v>
      </c>
    </row>
    <row r="615" spans="1:11" ht="13.2" hidden="1">
      <c r="A615" s="600"/>
      <c r="B615" s="601"/>
      <c r="C615" s="601"/>
      <c r="D615" s="602" t="s">
        <v>323</v>
      </c>
      <c r="E615" s="603"/>
      <c r="F615" s="604" t="s">
        <v>309</v>
      </c>
      <c r="G615" s="604"/>
      <c r="H615" s="604"/>
      <c r="I615" s="605" t="s">
        <v>307</v>
      </c>
      <c r="J615" s="606">
        <v>0</v>
      </c>
      <c r="K615" s="607" t="str">
        <f>K614</f>
        <v>m²</v>
      </c>
    </row>
    <row r="616" spans="1:11" ht="13.2" hidden="1">
      <c r="A616" s="600"/>
      <c r="B616" s="601"/>
      <c r="C616" s="601"/>
      <c r="D616" s="608"/>
      <c r="E616" s="601"/>
      <c r="F616" s="609"/>
      <c r="G616" s="609"/>
      <c r="H616" s="609"/>
      <c r="I616" s="610"/>
      <c r="J616" s="611"/>
      <c r="K616" s="612"/>
    </row>
    <row r="617" spans="1:11" hidden="1">
      <c r="A617" s="287" t="s">
        <v>117</v>
      </c>
      <c r="B617" s="862" t="str">
        <f>'[1]BM 08'!B47</f>
        <v>TEXTURA ACRÍLICA, APLICAÇÃO MANUAL EM PAREDE, UMA DEMÃO. AF_09/2016</v>
      </c>
      <c r="C617" s="862"/>
      <c r="D617" s="862"/>
      <c r="E617" s="862"/>
      <c r="F617" s="862"/>
      <c r="G617" s="862"/>
      <c r="H617" s="862"/>
      <c r="I617" s="862"/>
      <c r="J617" s="862"/>
      <c r="K617" s="863"/>
    </row>
    <row r="618" spans="1:11" ht="13.2" hidden="1">
      <c r="A618" s="571"/>
      <c r="B618" s="572"/>
      <c r="C618" s="572"/>
      <c r="D618" s="572"/>
      <c r="E618" s="234"/>
      <c r="F618" s="233" t="s">
        <v>324</v>
      </c>
      <c r="G618" s="233"/>
      <c r="H618" s="233"/>
      <c r="I618" s="573"/>
      <c r="J618" s="574"/>
      <c r="K618" s="575"/>
    </row>
    <row r="619" spans="1:11" hidden="1">
      <c r="A619" s="223"/>
      <c r="B619" s="224"/>
      <c r="C619" s="225"/>
      <c r="D619" s="256" t="s">
        <v>342</v>
      </c>
      <c r="E619" s="227"/>
      <c r="F619" s="257">
        <v>489.33</v>
      </c>
      <c r="G619" s="228"/>
      <c r="H619" s="228"/>
      <c r="I619" s="229">
        <v>5</v>
      </c>
      <c r="J619" s="259">
        <f>F619</f>
        <v>489.33</v>
      </c>
      <c r="K619" s="260" t="s">
        <v>43</v>
      </c>
    </row>
    <row r="620" spans="1:11" hidden="1">
      <c r="A620" s="22"/>
      <c r="B620" s="578"/>
      <c r="C620" s="578"/>
      <c r="D620" s="578"/>
      <c r="E620" s="578"/>
      <c r="F620" s="578"/>
      <c r="G620" s="578"/>
      <c r="H620" s="579" t="s">
        <v>306</v>
      </c>
      <c r="I620" s="580" t="s">
        <v>307</v>
      </c>
      <c r="J620" s="581">
        <f>SUM(J619:J619)</f>
        <v>489.33</v>
      </c>
      <c r="K620" s="220" t="s">
        <v>43</v>
      </c>
    </row>
    <row r="621" spans="1:11" hidden="1">
      <c r="A621" s="22"/>
      <c r="B621" s="578"/>
      <c r="C621" s="578"/>
      <c r="D621" s="578"/>
      <c r="E621" s="578"/>
      <c r="F621" s="578"/>
      <c r="G621" s="578"/>
      <c r="H621" s="579"/>
      <c r="I621" s="580"/>
      <c r="J621" s="581"/>
      <c r="K621" s="220"/>
    </row>
    <row r="622" spans="1:11" ht="13.2" hidden="1">
      <c r="A622" s="582"/>
      <c r="B622" s="583"/>
      <c r="C622" s="583"/>
      <c r="D622" s="584" t="s">
        <v>308</v>
      </c>
      <c r="E622" s="583"/>
      <c r="F622" s="585" t="s">
        <v>309</v>
      </c>
      <c r="G622" s="585"/>
      <c r="H622" s="585"/>
      <c r="I622" s="586" t="s">
        <v>307</v>
      </c>
      <c r="J622" s="587">
        <v>0</v>
      </c>
      <c r="K622" s="221" t="s">
        <v>43</v>
      </c>
    </row>
    <row r="623" spans="1:11" ht="13.2" hidden="1">
      <c r="A623" s="588"/>
      <c r="B623" s="589"/>
      <c r="C623" s="589"/>
      <c r="D623" s="590" t="s">
        <v>310</v>
      </c>
      <c r="E623" s="589"/>
      <c r="F623" s="591" t="s">
        <v>309</v>
      </c>
      <c r="G623" s="591"/>
      <c r="H623" s="591"/>
      <c r="I623" s="592" t="s">
        <v>307</v>
      </c>
      <c r="J623" s="593">
        <f>J620-J622</f>
        <v>489.33</v>
      </c>
      <c r="K623" s="222" t="str">
        <f>K622</f>
        <v>m²</v>
      </c>
    </row>
    <row r="624" spans="1:11" ht="13.2" hidden="1">
      <c r="A624" s="582"/>
      <c r="B624" s="594"/>
      <c r="C624" s="594"/>
      <c r="D624" s="584" t="s">
        <v>311</v>
      </c>
      <c r="E624" s="594"/>
      <c r="F624" s="585" t="s">
        <v>309</v>
      </c>
      <c r="G624" s="585"/>
      <c r="H624" s="585"/>
      <c r="I624" s="586" t="s">
        <v>307</v>
      </c>
      <c r="J624" s="587">
        <f>J620</f>
        <v>489.33</v>
      </c>
      <c r="K624" s="221" t="str">
        <f>K623</f>
        <v>m²</v>
      </c>
    </row>
    <row r="625" spans="1:11" ht="13.2" hidden="1">
      <c r="A625" s="600"/>
      <c r="B625" s="601"/>
      <c r="C625" s="601"/>
      <c r="D625" s="602" t="s">
        <v>323</v>
      </c>
      <c r="E625" s="603"/>
      <c r="F625" s="604" t="s">
        <v>309</v>
      </c>
      <c r="G625" s="604"/>
      <c r="H625" s="604"/>
      <c r="I625" s="605" t="s">
        <v>307</v>
      </c>
      <c r="J625" s="606">
        <v>0</v>
      </c>
      <c r="K625" s="607" t="str">
        <f>K624</f>
        <v>m²</v>
      </c>
    </row>
    <row r="626" spans="1:11" ht="13.2" hidden="1">
      <c r="A626" s="600"/>
      <c r="B626" s="601"/>
      <c r="C626" s="601"/>
      <c r="D626" s="608"/>
      <c r="E626" s="601"/>
      <c r="F626" s="609"/>
      <c r="G626" s="609"/>
      <c r="H626" s="609"/>
      <c r="I626" s="610"/>
      <c r="J626" s="611"/>
      <c r="K626" s="612"/>
    </row>
    <row r="627" spans="1:11" hidden="1">
      <c r="A627" s="287" t="s">
        <v>120</v>
      </c>
      <c r="B627" s="862" t="str">
        <f>'[1]BM 08'!B48</f>
        <v>APLICAÇÃO MANUAL DE FUNDO SELADOR ACRÍLICO EM PANOS COM PRESENÇA DE VÃOS DE EDIFÍCIOS DE MÚLTIPLOS PAVIMENTOS. AF_06/2014</v>
      </c>
      <c r="C627" s="862"/>
      <c r="D627" s="862"/>
      <c r="E627" s="862"/>
      <c r="F627" s="862"/>
      <c r="G627" s="862"/>
      <c r="H627" s="862"/>
      <c r="I627" s="862"/>
      <c r="J627" s="862"/>
      <c r="K627" s="863"/>
    </row>
    <row r="628" spans="1:11" ht="13.2" hidden="1">
      <c r="A628" s="571"/>
      <c r="B628" s="572"/>
      <c r="C628" s="572"/>
      <c r="D628" s="572"/>
      <c r="E628" s="234"/>
      <c r="F628" s="233" t="s">
        <v>324</v>
      </c>
      <c r="G628" s="233"/>
      <c r="H628" s="233"/>
      <c r="I628" s="573"/>
      <c r="J628" s="574"/>
      <c r="K628" s="575"/>
    </row>
    <row r="629" spans="1:11" hidden="1">
      <c r="A629" s="223"/>
      <c r="B629" s="224"/>
      <c r="C629" s="225"/>
      <c r="D629" s="256" t="s">
        <v>342</v>
      </c>
      <c r="E629" s="227"/>
      <c r="F629" s="257">
        <v>574.91999999999996</v>
      </c>
      <c r="G629" s="228"/>
      <c r="H629" s="228"/>
      <c r="I629" s="229">
        <v>5</v>
      </c>
      <c r="J629" s="259">
        <f>F629</f>
        <v>574.91999999999996</v>
      </c>
      <c r="K629" s="260" t="s">
        <v>43</v>
      </c>
    </row>
    <row r="630" spans="1:11" hidden="1">
      <c r="A630" s="22"/>
      <c r="B630" s="578"/>
      <c r="C630" s="578"/>
      <c r="D630" s="578"/>
      <c r="E630" s="578"/>
      <c r="F630" s="578"/>
      <c r="G630" s="578"/>
      <c r="H630" s="579" t="s">
        <v>306</v>
      </c>
      <c r="I630" s="580" t="s">
        <v>307</v>
      </c>
      <c r="J630" s="581">
        <f>SUM(J629:J629)</f>
        <v>574.91999999999996</v>
      </c>
      <c r="K630" s="220" t="s">
        <v>43</v>
      </c>
    </row>
    <row r="631" spans="1:11" hidden="1">
      <c r="A631" s="22"/>
      <c r="B631" s="578"/>
      <c r="C631" s="578"/>
      <c r="D631" s="578"/>
      <c r="E631" s="578"/>
      <c r="F631" s="578"/>
      <c r="G631" s="578"/>
      <c r="H631" s="579"/>
      <c r="I631" s="580"/>
      <c r="J631" s="581"/>
      <c r="K631" s="220"/>
    </row>
    <row r="632" spans="1:11" ht="13.2" hidden="1">
      <c r="A632" s="582"/>
      <c r="B632" s="583"/>
      <c r="C632" s="583"/>
      <c r="D632" s="584" t="s">
        <v>308</v>
      </c>
      <c r="E632" s="583"/>
      <c r="F632" s="585" t="s">
        <v>309</v>
      </c>
      <c r="G632" s="585"/>
      <c r="H632" s="585"/>
      <c r="I632" s="586" t="s">
        <v>307</v>
      </c>
      <c r="J632" s="587">
        <v>0</v>
      </c>
      <c r="K632" s="221" t="s">
        <v>43</v>
      </c>
    </row>
    <row r="633" spans="1:11" ht="13.2" hidden="1">
      <c r="A633" s="588"/>
      <c r="B633" s="589"/>
      <c r="C633" s="589"/>
      <c r="D633" s="590" t="s">
        <v>310</v>
      </c>
      <c r="E633" s="589"/>
      <c r="F633" s="591" t="s">
        <v>309</v>
      </c>
      <c r="G633" s="591"/>
      <c r="H633" s="591"/>
      <c r="I633" s="592" t="s">
        <v>307</v>
      </c>
      <c r="J633" s="593">
        <f>J630-J632</f>
        <v>574.91999999999996</v>
      </c>
      <c r="K633" s="222" t="str">
        <f>K632</f>
        <v>m²</v>
      </c>
    </row>
    <row r="634" spans="1:11" ht="13.2" hidden="1">
      <c r="A634" s="582"/>
      <c r="B634" s="594"/>
      <c r="C634" s="594"/>
      <c r="D634" s="584" t="s">
        <v>311</v>
      </c>
      <c r="E634" s="594"/>
      <c r="F634" s="585" t="s">
        <v>309</v>
      </c>
      <c r="G634" s="585"/>
      <c r="H634" s="585"/>
      <c r="I634" s="586" t="s">
        <v>307</v>
      </c>
      <c r="J634" s="587">
        <f>J630</f>
        <v>574.91999999999996</v>
      </c>
      <c r="K634" s="221" t="str">
        <f>K633</f>
        <v>m²</v>
      </c>
    </row>
    <row r="635" spans="1:11" ht="13.2" hidden="1">
      <c r="A635" s="600"/>
      <c r="B635" s="601"/>
      <c r="C635" s="601"/>
      <c r="D635" s="602" t="s">
        <v>323</v>
      </c>
      <c r="E635" s="603"/>
      <c r="F635" s="604" t="s">
        <v>309</v>
      </c>
      <c r="G635" s="604"/>
      <c r="H635" s="604"/>
      <c r="I635" s="605" t="s">
        <v>307</v>
      </c>
      <c r="J635" s="606">
        <v>0</v>
      </c>
      <c r="K635" s="607" t="str">
        <f>K634</f>
        <v>m²</v>
      </c>
    </row>
    <row r="636" spans="1:11" ht="13.2" hidden="1">
      <c r="A636" s="600"/>
      <c r="B636" s="601"/>
      <c r="C636" s="601"/>
      <c r="D636" s="608"/>
      <c r="E636" s="601"/>
      <c r="F636" s="609"/>
      <c r="G636" s="609"/>
      <c r="H636" s="609"/>
      <c r="I636" s="610"/>
      <c r="J636" s="611"/>
      <c r="K636" s="612"/>
    </row>
    <row r="637" spans="1:11" hidden="1">
      <c r="A637" s="287" t="s">
        <v>123</v>
      </c>
      <c r="B637" s="862" t="str">
        <f>'[1]BM 08'!B49</f>
        <v>APLICAÇÃO MANUAL DE PINTURA COM TINTA LÁTEX ACRÍLICA EM PAREDES, DUAS DEMÃOS. AF_06/2014</v>
      </c>
      <c r="C637" s="862"/>
      <c r="D637" s="862"/>
      <c r="E637" s="862"/>
      <c r="F637" s="862"/>
      <c r="G637" s="862"/>
      <c r="H637" s="862"/>
      <c r="I637" s="862"/>
      <c r="J637" s="862"/>
      <c r="K637" s="863"/>
    </row>
    <row r="638" spans="1:11" ht="13.2" hidden="1">
      <c r="A638" s="571"/>
      <c r="B638" s="572"/>
      <c r="C638" s="572"/>
      <c r="D638" s="572"/>
      <c r="E638" s="234"/>
      <c r="F638" s="233" t="s">
        <v>324</v>
      </c>
      <c r="G638" s="233"/>
      <c r="H638" s="233"/>
      <c r="I638" s="573"/>
      <c r="J638" s="574"/>
      <c r="K638" s="575"/>
    </row>
    <row r="639" spans="1:11" hidden="1">
      <c r="A639" s="223"/>
      <c r="B639" s="224"/>
      <c r="C639" s="225"/>
      <c r="D639" s="256" t="s">
        <v>342</v>
      </c>
      <c r="E639" s="227"/>
      <c r="F639" s="257">
        <v>574.91999999999996</v>
      </c>
      <c r="G639" s="228"/>
      <c r="H639" s="228"/>
      <c r="I639" s="229">
        <v>5</v>
      </c>
      <c r="J639" s="259">
        <f>F639</f>
        <v>574.91999999999996</v>
      </c>
      <c r="K639" s="260" t="s">
        <v>43</v>
      </c>
    </row>
    <row r="640" spans="1:11" hidden="1">
      <c r="A640" s="22"/>
      <c r="B640" s="578"/>
      <c r="C640" s="578"/>
      <c r="D640" s="578"/>
      <c r="E640" s="578"/>
      <c r="F640" s="578"/>
      <c r="G640" s="578"/>
      <c r="H640" s="579" t="s">
        <v>306</v>
      </c>
      <c r="I640" s="580" t="s">
        <v>307</v>
      </c>
      <c r="J640" s="581">
        <f>SUM(J639:J639)</f>
        <v>574.91999999999996</v>
      </c>
      <c r="K640" s="220" t="s">
        <v>43</v>
      </c>
    </row>
    <row r="641" spans="1:11" hidden="1">
      <c r="A641" s="22"/>
      <c r="B641" s="578"/>
      <c r="C641" s="578"/>
      <c r="D641" s="578"/>
      <c r="E641" s="578"/>
      <c r="F641" s="578"/>
      <c r="G641" s="578"/>
      <c r="H641" s="579"/>
      <c r="I641" s="580"/>
      <c r="J641" s="581"/>
      <c r="K641" s="220"/>
    </row>
    <row r="642" spans="1:11" ht="13.2" hidden="1">
      <c r="A642" s="582"/>
      <c r="B642" s="583"/>
      <c r="C642" s="583"/>
      <c r="D642" s="584" t="s">
        <v>308</v>
      </c>
      <c r="E642" s="583"/>
      <c r="F642" s="585" t="s">
        <v>309</v>
      </c>
      <c r="G642" s="585"/>
      <c r="H642" s="585"/>
      <c r="I642" s="586" t="s">
        <v>307</v>
      </c>
      <c r="J642" s="587">
        <v>0</v>
      </c>
      <c r="K642" s="221" t="s">
        <v>43</v>
      </c>
    </row>
    <row r="643" spans="1:11" ht="13.2" hidden="1">
      <c r="A643" s="588"/>
      <c r="B643" s="589"/>
      <c r="C643" s="589"/>
      <c r="D643" s="590" t="s">
        <v>310</v>
      </c>
      <c r="E643" s="589"/>
      <c r="F643" s="591" t="s">
        <v>309</v>
      </c>
      <c r="G643" s="591"/>
      <c r="H643" s="591"/>
      <c r="I643" s="592" t="s">
        <v>307</v>
      </c>
      <c r="J643" s="593">
        <f>J640-J642</f>
        <v>574.91999999999996</v>
      </c>
      <c r="K643" s="222" t="str">
        <f>K642</f>
        <v>m²</v>
      </c>
    </row>
    <row r="644" spans="1:11" ht="13.2" hidden="1">
      <c r="A644" s="582"/>
      <c r="B644" s="594"/>
      <c r="C644" s="594"/>
      <c r="D644" s="584" t="s">
        <v>311</v>
      </c>
      <c r="E644" s="594"/>
      <c r="F644" s="585" t="s">
        <v>309</v>
      </c>
      <c r="G644" s="585"/>
      <c r="H644" s="585"/>
      <c r="I644" s="586" t="s">
        <v>307</v>
      </c>
      <c r="J644" s="587">
        <f>J640</f>
        <v>574.91999999999996</v>
      </c>
      <c r="K644" s="221" t="str">
        <f>K643</f>
        <v>m²</v>
      </c>
    </row>
    <row r="645" spans="1:11" ht="13.2" hidden="1">
      <c r="A645" s="600"/>
      <c r="B645" s="601"/>
      <c r="C645" s="601"/>
      <c r="D645" s="602" t="s">
        <v>323</v>
      </c>
      <c r="E645" s="603"/>
      <c r="F645" s="604" t="s">
        <v>309</v>
      </c>
      <c r="G645" s="604"/>
      <c r="H645" s="604"/>
      <c r="I645" s="605" t="s">
        <v>307</v>
      </c>
      <c r="J645" s="606">
        <v>0</v>
      </c>
      <c r="K645" s="607" t="str">
        <f>K644</f>
        <v>m²</v>
      </c>
    </row>
    <row r="646" spans="1:11" ht="13.2" hidden="1">
      <c r="A646" s="600"/>
      <c r="B646" s="601"/>
      <c r="C646" s="601"/>
      <c r="D646" s="608"/>
      <c r="E646" s="601"/>
      <c r="F646" s="609"/>
      <c r="G646" s="609"/>
      <c r="H646" s="609"/>
      <c r="I646" s="610"/>
      <c r="J646" s="611"/>
      <c r="K646" s="612"/>
    </row>
    <row r="647" spans="1:11" hidden="1">
      <c r="A647" s="287" t="s">
        <v>126</v>
      </c>
      <c r="B647" s="862" t="str">
        <f>'[1]BM 08'!B50</f>
        <v>FORRO EM PLACAS DE GESSO, PARA AMBIENTES COMERCIAIS. AF_05/2017_P</v>
      </c>
      <c r="C647" s="862"/>
      <c r="D647" s="862"/>
      <c r="E647" s="862"/>
      <c r="F647" s="862"/>
      <c r="G647" s="862"/>
      <c r="H647" s="862"/>
      <c r="I647" s="862"/>
      <c r="J647" s="862"/>
      <c r="K647" s="863"/>
    </row>
    <row r="648" spans="1:11" ht="13.2" hidden="1">
      <c r="A648" s="571"/>
      <c r="B648" s="572"/>
      <c r="C648" s="572"/>
      <c r="D648" s="572"/>
      <c r="E648" s="234"/>
      <c r="F648" s="233" t="s">
        <v>324</v>
      </c>
      <c r="G648" s="233"/>
      <c r="H648" s="233"/>
      <c r="I648" s="573"/>
      <c r="J648" s="574"/>
      <c r="K648" s="575"/>
    </row>
    <row r="649" spans="1:11" hidden="1">
      <c r="A649" s="223"/>
      <c r="B649" s="224"/>
      <c r="C649" s="225"/>
      <c r="D649" s="256" t="s">
        <v>342</v>
      </c>
      <c r="E649" s="227"/>
      <c r="F649" s="257">
        <v>405</v>
      </c>
      <c r="G649" s="228"/>
      <c r="H649" s="228"/>
      <c r="I649" s="229">
        <v>5</v>
      </c>
      <c r="J649" s="259">
        <f>F649</f>
        <v>405</v>
      </c>
      <c r="K649" s="260" t="s">
        <v>43</v>
      </c>
    </row>
    <row r="650" spans="1:11" hidden="1">
      <c r="A650" s="22"/>
      <c r="B650" s="578"/>
      <c r="C650" s="578"/>
      <c r="D650" s="578"/>
      <c r="E650" s="578"/>
      <c r="F650" s="578"/>
      <c r="G650" s="578"/>
      <c r="H650" s="579" t="s">
        <v>306</v>
      </c>
      <c r="I650" s="580" t="s">
        <v>307</v>
      </c>
      <c r="J650" s="581">
        <f>SUM(J649:J649)</f>
        <v>405</v>
      </c>
      <c r="K650" s="220" t="s">
        <v>43</v>
      </c>
    </row>
    <row r="651" spans="1:11" hidden="1">
      <c r="A651" s="22"/>
      <c r="B651" s="578"/>
      <c r="C651" s="578"/>
      <c r="D651" s="578"/>
      <c r="E651" s="578"/>
      <c r="F651" s="578"/>
      <c r="G651" s="578"/>
      <c r="H651" s="579"/>
      <c r="I651" s="580"/>
      <c r="J651" s="581"/>
      <c r="K651" s="220"/>
    </row>
    <row r="652" spans="1:11" ht="13.2" hidden="1">
      <c r="A652" s="582"/>
      <c r="B652" s="583"/>
      <c r="C652" s="583"/>
      <c r="D652" s="584" t="s">
        <v>308</v>
      </c>
      <c r="E652" s="583"/>
      <c r="F652" s="585" t="s">
        <v>309</v>
      </c>
      <c r="G652" s="585"/>
      <c r="H652" s="585"/>
      <c r="I652" s="586" t="s">
        <v>307</v>
      </c>
      <c r="J652" s="587">
        <v>0</v>
      </c>
      <c r="K652" s="221" t="s">
        <v>43</v>
      </c>
    </row>
    <row r="653" spans="1:11" ht="13.2" hidden="1">
      <c r="A653" s="588"/>
      <c r="B653" s="589"/>
      <c r="C653" s="589"/>
      <c r="D653" s="590" t="s">
        <v>310</v>
      </c>
      <c r="E653" s="589"/>
      <c r="F653" s="591" t="s">
        <v>309</v>
      </c>
      <c r="G653" s="591"/>
      <c r="H653" s="591"/>
      <c r="I653" s="592" t="s">
        <v>307</v>
      </c>
      <c r="J653" s="593">
        <f>J650-J652</f>
        <v>405</v>
      </c>
      <c r="K653" s="222" t="str">
        <f>K652</f>
        <v>m²</v>
      </c>
    </row>
    <row r="654" spans="1:11" ht="13.2" hidden="1">
      <c r="A654" s="582"/>
      <c r="B654" s="594"/>
      <c r="C654" s="594"/>
      <c r="D654" s="584" t="s">
        <v>311</v>
      </c>
      <c r="E654" s="594"/>
      <c r="F654" s="585" t="s">
        <v>309</v>
      </c>
      <c r="G654" s="585"/>
      <c r="H654" s="585"/>
      <c r="I654" s="586" t="s">
        <v>307</v>
      </c>
      <c r="J654" s="587">
        <f>J650</f>
        <v>405</v>
      </c>
      <c r="K654" s="221" t="str">
        <f>K653</f>
        <v>m²</v>
      </c>
    </row>
    <row r="655" spans="1:11" ht="13.2" hidden="1">
      <c r="A655" s="600"/>
      <c r="B655" s="601"/>
      <c r="C655" s="601"/>
      <c r="D655" s="602" t="s">
        <v>323</v>
      </c>
      <c r="E655" s="603"/>
      <c r="F655" s="604" t="s">
        <v>309</v>
      </c>
      <c r="G655" s="604"/>
      <c r="H655" s="604"/>
      <c r="I655" s="605" t="s">
        <v>307</v>
      </c>
      <c r="J655" s="606">
        <v>0</v>
      </c>
      <c r="K655" s="607" t="str">
        <f>K654</f>
        <v>m²</v>
      </c>
    </row>
    <row r="656" spans="1:11" ht="13.2" hidden="1">
      <c r="A656" s="600"/>
      <c r="B656" s="601"/>
      <c r="C656" s="601"/>
      <c r="D656" s="608"/>
      <c r="E656" s="601"/>
      <c r="F656" s="609"/>
      <c r="G656" s="609"/>
      <c r="H656" s="609"/>
      <c r="I656" s="610"/>
      <c r="J656" s="611"/>
      <c r="K656" s="612"/>
    </row>
    <row r="657" spans="1:11" hidden="1">
      <c r="A657" s="287" t="s">
        <v>129</v>
      </c>
      <c r="B657" s="862" t="str">
        <f>'[1]BM 08'!B51</f>
        <v>APLICAÇÃO DE FUNDO SELADOR ACRÍLICO EM TETO, UMA DEMÃO. AF_06/2014</v>
      </c>
      <c r="C657" s="862"/>
      <c r="D657" s="862"/>
      <c r="E657" s="862"/>
      <c r="F657" s="862"/>
      <c r="G657" s="862"/>
      <c r="H657" s="862"/>
      <c r="I657" s="862"/>
      <c r="J657" s="862"/>
      <c r="K657" s="863"/>
    </row>
    <row r="658" spans="1:11" ht="13.2" hidden="1">
      <c r="A658" s="571"/>
      <c r="B658" s="572"/>
      <c r="C658" s="572"/>
      <c r="D658" s="572"/>
      <c r="E658" s="234"/>
      <c r="F658" s="233" t="s">
        <v>324</v>
      </c>
      <c r="G658" s="233"/>
      <c r="H658" s="233"/>
      <c r="I658" s="573"/>
      <c r="J658" s="574"/>
      <c r="K658" s="575"/>
    </row>
    <row r="659" spans="1:11" hidden="1">
      <c r="A659" s="253"/>
      <c r="B659" s="254"/>
      <c r="C659" s="255"/>
      <c r="D659" s="256" t="s">
        <v>342</v>
      </c>
      <c r="E659" s="248"/>
      <c r="F659" s="257">
        <v>405</v>
      </c>
      <c r="G659" s="257"/>
      <c r="H659" s="257"/>
      <c r="I659" s="258">
        <v>5</v>
      </c>
      <c r="J659" s="259">
        <f>F659</f>
        <v>405</v>
      </c>
      <c r="K659" s="260" t="s">
        <v>43</v>
      </c>
    </row>
    <row r="660" spans="1:11" hidden="1">
      <c r="A660" s="22"/>
      <c r="B660" s="578"/>
      <c r="C660" s="578"/>
      <c r="D660" s="578"/>
      <c r="E660" s="578"/>
      <c r="F660" s="578"/>
      <c r="G660" s="578"/>
      <c r="H660" s="579" t="s">
        <v>306</v>
      </c>
      <c r="I660" s="580" t="s">
        <v>307</v>
      </c>
      <c r="J660" s="581">
        <f>SUM(J659:J659)</f>
        <v>405</v>
      </c>
      <c r="K660" s="220" t="s">
        <v>43</v>
      </c>
    </row>
    <row r="661" spans="1:11" hidden="1">
      <c r="A661" s="22"/>
      <c r="B661" s="578"/>
      <c r="C661" s="578"/>
      <c r="D661" s="578"/>
      <c r="E661" s="578"/>
      <c r="F661" s="578"/>
      <c r="G661" s="578"/>
      <c r="H661" s="579"/>
      <c r="I661" s="580"/>
      <c r="J661" s="581"/>
      <c r="K661" s="220"/>
    </row>
    <row r="662" spans="1:11" ht="13.2" hidden="1">
      <c r="A662" s="582"/>
      <c r="B662" s="583"/>
      <c r="C662" s="583"/>
      <c r="D662" s="584" t="s">
        <v>308</v>
      </c>
      <c r="E662" s="583"/>
      <c r="F662" s="585" t="s">
        <v>309</v>
      </c>
      <c r="G662" s="585"/>
      <c r="H662" s="585"/>
      <c r="I662" s="586" t="s">
        <v>307</v>
      </c>
      <c r="J662" s="587">
        <v>0</v>
      </c>
      <c r="K662" s="221" t="s">
        <v>43</v>
      </c>
    </row>
    <row r="663" spans="1:11" ht="13.2" hidden="1">
      <c r="A663" s="588"/>
      <c r="B663" s="589"/>
      <c r="C663" s="589"/>
      <c r="D663" s="590" t="s">
        <v>310</v>
      </c>
      <c r="E663" s="589"/>
      <c r="F663" s="591" t="s">
        <v>309</v>
      </c>
      <c r="G663" s="591"/>
      <c r="H663" s="591"/>
      <c r="I663" s="592" t="s">
        <v>307</v>
      </c>
      <c r="J663" s="593">
        <f>J660-J662</f>
        <v>405</v>
      </c>
      <c r="K663" s="222" t="s">
        <v>43</v>
      </c>
    </row>
    <row r="664" spans="1:11" ht="13.2" hidden="1">
      <c r="A664" s="582"/>
      <c r="B664" s="594"/>
      <c r="C664" s="594"/>
      <c r="D664" s="584" t="s">
        <v>311</v>
      </c>
      <c r="E664" s="594"/>
      <c r="F664" s="585" t="s">
        <v>309</v>
      </c>
      <c r="G664" s="585"/>
      <c r="H664" s="585"/>
      <c r="I664" s="586" t="s">
        <v>307</v>
      </c>
      <c r="J664" s="587">
        <f>J660</f>
        <v>405</v>
      </c>
      <c r="K664" s="221" t="str">
        <f>K663</f>
        <v>m²</v>
      </c>
    </row>
    <row r="665" spans="1:11" ht="13.2" hidden="1">
      <c r="A665" s="600"/>
      <c r="B665" s="601"/>
      <c r="C665" s="601"/>
      <c r="D665" s="602" t="s">
        <v>323</v>
      </c>
      <c r="E665" s="603"/>
      <c r="F665" s="604" t="s">
        <v>309</v>
      </c>
      <c r="G665" s="604"/>
      <c r="H665" s="604"/>
      <c r="I665" s="605" t="s">
        <v>307</v>
      </c>
      <c r="J665" s="606">
        <v>0</v>
      </c>
      <c r="K665" s="607" t="str">
        <f>K664</f>
        <v>m²</v>
      </c>
    </row>
    <row r="666" spans="1:11" ht="13.2" hidden="1">
      <c r="A666" s="600"/>
      <c r="B666" s="601"/>
      <c r="C666" s="601"/>
      <c r="D666" s="608"/>
      <c r="E666" s="601"/>
      <c r="F666" s="609"/>
      <c r="G666" s="609"/>
      <c r="H666" s="609"/>
      <c r="I666" s="610"/>
      <c r="J666" s="611"/>
      <c r="K666" s="612"/>
    </row>
    <row r="667" spans="1:11">
      <c r="A667" s="287" t="s">
        <v>132</v>
      </c>
      <c r="B667" s="862" t="str">
        <f>'[1]BM 08'!B52</f>
        <v>APLICAÇÃO MANUAL DE PINTURA COM TINTA LÁTEX ACRÍLICA EM TETO, DUAS DEMÃOS. AF_06/2014</v>
      </c>
      <c r="C667" s="862"/>
      <c r="D667" s="862"/>
      <c r="E667" s="862"/>
      <c r="F667" s="862"/>
      <c r="G667" s="862"/>
      <c r="H667" s="862"/>
      <c r="I667" s="862"/>
      <c r="J667" s="862"/>
      <c r="K667" s="863"/>
    </row>
    <row r="668" spans="1:11" ht="13.2">
      <c r="A668" s="571"/>
      <c r="B668" s="572"/>
      <c r="C668" s="572"/>
      <c r="D668" s="572"/>
      <c r="E668" s="234"/>
      <c r="F668" s="233" t="s">
        <v>324</v>
      </c>
      <c r="G668" s="233"/>
      <c r="H668" s="233"/>
      <c r="I668" s="573"/>
      <c r="J668" s="574"/>
      <c r="K668" s="575"/>
    </row>
    <row r="669" spans="1:11">
      <c r="A669" s="253"/>
      <c r="B669" s="254"/>
      <c r="C669" s="255"/>
      <c r="D669" s="256" t="s">
        <v>342</v>
      </c>
      <c r="E669" s="248"/>
      <c r="F669" s="248">
        <v>405</v>
      </c>
      <c r="G669" s="257"/>
      <c r="H669" s="257"/>
      <c r="I669" s="258">
        <v>5</v>
      </c>
      <c r="J669" s="259">
        <f>F669</f>
        <v>405</v>
      </c>
      <c r="K669" s="260" t="s">
        <v>43</v>
      </c>
    </row>
    <row r="670" spans="1:11">
      <c r="A670" s="22"/>
      <c r="B670" s="578"/>
      <c r="C670" s="578"/>
      <c r="D670" s="578"/>
      <c r="E670" s="578"/>
      <c r="F670" s="578"/>
      <c r="G670" s="578"/>
      <c r="H670" s="579" t="s">
        <v>306</v>
      </c>
      <c r="I670" s="580" t="s">
        <v>307</v>
      </c>
      <c r="J670" s="581">
        <f>SUM(J669:J669)</f>
        <v>405</v>
      </c>
      <c r="K670" s="220" t="s">
        <v>43</v>
      </c>
    </row>
    <row r="671" spans="1:11">
      <c r="A671" s="22"/>
      <c r="B671" s="578"/>
      <c r="C671" s="578"/>
      <c r="D671" s="578"/>
      <c r="E671" s="578"/>
      <c r="F671" s="578"/>
      <c r="G671" s="578"/>
      <c r="H671" s="579"/>
      <c r="I671" s="580"/>
      <c r="J671" s="581"/>
      <c r="K671" s="220"/>
    </row>
    <row r="672" spans="1:11" ht="13.2">
      <c r="A672" s="582"/>
      <c r="B672" s="583"/>
      <c r="C672" s="583"/>
      <c r="D672" s="584" t="s">
        <v>308</v>
      </c>
      <c r="E672" s="583"/>
      <c r="F672" s="585" t="s">
        <v>309</v>
      </c>
      <c r="G672" s="585"/>
      <c r="H672" s="585"/>
      <c r="I672" s="586" t="s">
        <v>307</v>
      </c>
      <c r="J672" s="587">
        <v>0</v>
      </c>
      <c r="K672" s="221" t="s">
        <v>43</v>
      </c>
    </row>
    <row r="673" spans="1:11" ht="13.2">
      <c r="A673" s="588"/>
      <c r="B673" s="589"/>
      <c r="C673" s="589"/>
      <c r="D673" s="590" t="s">
        <v>310</v>
      </c>
      <c r="E673" s="589"/>
      <c r="F673" s="591" t="s">
        <v>309</v>
      </c>
      <c r="G673" s="591"/>
      <c r="H673" s="591"/>
      <c r="I673" s="592" t="s">
        <v>307</v>
      </c>
      <c r="J673" s="593">
        <f>J670-J672</f>
        <v>405</v>
      </c>
      <c r="K673" s="222" t="str">
        <f>K672</f>
        <v>m²</v>
      </c>
    </row>
    <row r="674" spans="1:11" ht="13.2">
      <c r="A674" s="582"/>
      <c r="B674" s="594"/>
      <c r="C674" s="594"/>
      <c r="D674" s="584" t="s">
        <v>311</v>
      </c>
      <c r="E674" s="594"/>
      <c r="F674" s="585" t="s">
        <v>309</v>
      </c>
      <c r="G674" s="585"/>
      <c r="H674" s="585"/>
      <c r="I674" s="586" t="s">
        <v>307</v>
      </c>
      <c r="J674" s="587">
        <f>J670</f>
        <v>405</v>
      </c>
      <c r="K674" s="221" t="str">
        <f>K673</f>
        <v>m²</v>
      </c>
    </row>
    <row r="675" spans="1:11" ht="13.2">
      <c r="A675" s="600"/>
      <c r="B675" s="601"/>
      <c r="C675" s="601"/>
      <c r="D675" s="602" t="s">
        <v>323</v>
      </c>
      <c r="E675" s="603"/>
      <c r="F675" s="604" t="s">
        <v>309</v>
      </c>
      <c r="G675" s="604"/>
      <c r="H675" s="604"/>
      <c r="I675" s="605" t="s">
        <v>307</v>
      </c>
      <c r="J675" s="606">
        <v>0</v>
      </c>
      <c r="K675" s="607" t="str">
        <f>K674</f>
        <v>m²</v>
      </c>
    </row>
    <row r="676" spans="1:11" ht="13.2">
      <c r="A676" s="600"/>
      <c r="B676" s="601"/>
      <c r="C676" s="601"/>
      <c r="D676" s="608"/>
      <c r="E676" s="601"/>
      <c r="F676" s="609"/>
      <c r="G676" s="609"/>
      <c r="H676" s="609"/>
      <c r="I676" s="610"/>
      <c r="J676" s="611"/>
      <c r="K676" s="612"/>
    </row>
    <row r="677" spans="1:11">
      <c r="A677" s="287" t="s">
        <v>138</v>
      </c>
      <c r="B677" s="862" t="str">
        <f>'[1]BM 08'!B54</f>
        <v>APLICAÇÃO MANUAL DE MASSA ACRÍLICA EM PAREDES EXTERNAS DE CASAS, DUAS DEMÃOS. AF_05/2017</v>
      </c>
      <c r="C677" s="862"/>
      <c r="D677" s="862"/>
      <c r="E677" s="862"/>
      <c r="F677" s="862"/>
      <c r="G677" s="862"/>
      <c r="H677" s="862"/>
      <c r="I677" s="862"/>
      <c r="J677" s="862"/>
      <c r="K677" s="863"/>
    </row>
    <row r="678" spans="1:11" ht="13.2">
      <c r="A678" s="571"/>
      <c r="B678" s="572"/>
      <c r="C678" s="572"/>
      <c r="D678" s="572"/>
      <c r="E678" s="234"/>
      <c r="F678" s="233" t="s">
        <v>324</v>
      </c>
      <c r="G678" s="233"/>
      <c r="H678" s="233"/>
      <c r="I678" s="573"/>
      <c r="J678" s="574"/>
      <c r="K678" s="575"/>
    </row>
    <row r="679" spans="1:11">
      <c r="A679" s="253"/>
      <c r="B679" s="254"/>
      <c r="C679" s="255"/>
      <c r="D679" s="256" t="s">
        <v>342</v>
      </c>
      <c r="E679" s="248"/>
      <c r="F679" s="248">
        <v>574.91999999999996</v>
      </c>
      <c r="G679" s="257"/>
      <c r="H679" s="257"/>
      <c r="I679" s="258">
        <v>5</v>
      </c>
      <c r="J679" s="259">
        <f>F679</f>
        <v>574.91999999999996</v>
      </c>
      <c r="K679" s="260" t="s">
        <v>43</v>
      </c>
    </row>
    <row r="680" spans="1:11">
      <c r="A680" s="22"/>
      <c r="B680" s="578"/>
      <c r="C680" s="578"/>
      <c r="D680" s="578"/>
      <c r="E680" s="578"/>
      <c r="F680" s="578"/>
      <c r="G680" s="578"/>
      <c r="H680" s="579" t="s">
        <v>306</v>
      </c>
      <c r="I680" s="580" t="s">
        <v>307</v>
      </c>
      <c r="J680" s="581">
        <f>SUM(J679:J679)</f>
        <v>574.91999999999996</v>
      </c>
      <c r="K680" s="220" t="s">
        <v>43</v>
      </c>
    </row>
    <row r="681" spans="1:11">
      <c r="A681" s="22"/>
      <c r="B681" s="578"/>
      <c r="C681" s="578"/>
      <c r="D681" s="578"/>
      <c r="E681" s="578"/>
      <c r="F681" s="578"/>
      <c r="G681" s="578"/>
      <c r="H681" s="579"/>
      <c r="I681" s="580"/>
      <c r="J681" s="581"/>
      <c r="K681" s="220"/>
    </row>
    <row r="682" spans="1:11" ht="13.2">
      <c r="A682" s="582"/>
      <c r="B682" s="583"/>
      <c r="C682" s="583"/>
      <c r="D682" s="584" t="s">
        <v>308</v>
      </c>
      <c r="E682" s="583"/>
      <c r="F682" s="585" t="s">
        <v>309</v>
      </c>
      <c r="G682" s="585"/>
      <c r="H682" s="585"/>
      <c r="I682" s="586" t="s">
        <v>307</v>
      </c>
      <c r="J682" s="587">
        <v>0</v>
      </c>
      <c r="K682" s="221" t="s">
        <v>43</v>
      </c>
    </row>
    <row r="683" spans="1:11" ht="13.2">
      <c r="A683" s="588"/>
      <c r="B683" s="589"/>
      <c r="C683" s="589"/>
      <c r="D683" s="590" t="s">
        <v>310</v>
      </c>
      <c r="E683" s="589"/>
      <c r="F683" s="591" t="s">
        <v>309</v>
      </c>
      <c r="G683" s="591"/>
      <c r="H683" s="591"/>
      <c r="I683" s="592" t="s">
        <v>307</v>
      </c>
      <c r="J683" s="593">
        <f>J680-J682</f>
        <v>574.91999999999996</v>
      </c>
      <c r="K683" s="222" t="str">
        <f>K682</f>
        <v>m²</v>
      </c>
    </row>
    <row r="684" spans="1:11" ht="13.2">
      <c r="A684" s="582"/>
      <c r="B684" s="594"/>
      <c r="C684" s="594"/>
      <c r="D684" s="584" t="s">
        <v>311</v>
      </c>
      <c r="E684" s="594"/>
      <c r="F684" s="585" t="s">
        <v>309</v>
      </c>
      <c r="G684" s="585"/>
      <c r="H684" s="585"/>
      <c r="I684" s="586" t="s">
        <v>307</v>
      </c>
      <c r="J684" s="587">
        <f>J680</f>
        <v>574.91999999999996</v>
      </c>
      <c r="K684" s="221" t="str">
        <f>K683</f>
        <v>m²</v>
      </c>
    </row>
    <row r="685" spans="1:11" ht="13.2">
      <c r="A685" s="600"/>
      <c r="B685" s="601"/>
      <c r="C685" s="601"/>
      <c r="D685" s="602" t="s">
        <v>323</v>
      </c>
      <c r="E685" s="603"/>
      <c r="F685" s="604" t="s">
        <v>309</v>
      </c>
      <c r="G685" s="604"/>
      <c r="H685" s="604"/>
      <c r="I685" s="605" t="s">
        <v>307</v>
      </c>
      <c r="J685" s="606">
        <v>0</v>
      </c>
      <c r="K685" s="607" t="str">
        <f>K684</f>
        <v>m²</v>
      </c>
    </row>
    <row r="686" spans="1:11" ht="13.2">
      <c r="A686" s="600"/>
      <c r="B686" s="601"/>
      <c r="C686" s="601"/>
      <c r="D686" s="608"/>
      <c r="E686" s="601"/>
      <c r="F686" s="609"/>
      <c r="G686" s="609"/>
      <c r="H686" s="609"/>
      <c r="I686" s="610"/>
      <c r="J686" s="611"/>
      <c r="K686" s="612"/>
    </row>
    <row r="687" spans="1:11">
      <c r="A687" s="287" t="s">
        <v>141</v>
      </c>
      <c r="B687" s="862" t="str">
        <f>'[2]BM 10'!B61</f>
        <v>EXECUÇÃO DE PASSEIO (CALÇADA) OU PISO DE CONCRETO COM CONCRETO MOLDADO IN LOCO, USINADO, ACABAMENTO CONVENCIONAL, ESPESSURA 8 CM, ARMADO. AF_07/2016</v>
      </c>
      <c r="C687" s="862"/>
      <c r="D687" s="862"/>
      <c r="E687" s="862"/>
      <c r="F687" s="862"/>
      <c r="G687" s="862"/>
      <c r="H687" s="862"/>
      <c r="I687" s="862"/>
      <c r="J687" s="862"/>
      <c r="K687" s="863"/>
    </row>
    <row r="688" spans="1:11" ht="13.2">
      <c r="A688" s="571"/>
      <c r="B688" s="572"/>
      <c r="C688" s="572"/>
      <c r="D688" s="572"/>
      <c r="E688" s="234"/>
      <c r="F688" s="233" t="s">
        <v>324</v>
      </c>
      <c r="G688" s="233" t="s">
        <v>315</v>
      </c>
      <c r="H688" s="233" t="s">
        <v>314</v>
      </c>
      <c r="I688" s="573"/>
      <c r="J688" s="574"/>
      <c r="K688" s="575"/>
    </row>
    <row r="689" spans="1:11">
      <c r="A689" s="253"/>
      <c r="B689" s="254"/>
      <c r="C689" s="255"/>
      <c r="D689" s="256" t="s">
        <v>559</v>
      </c>
      <c r="E689" s="248"/>
      <c r="F689" s="248">
        <v>92</v>
      </c>
      <c r="G689" s="257"/>
      <c r="H689" s="257"/>
      <c r="I689" s="258">
        <v>5</v>
      </c>
      <c r="J689" s="259">
        <f>F689</f>
        <v>92</v>
      </c>
      <c r="K689" s="260" t="s">
        <v>43</v>
      </c>
    </row>
    <row r="690" spans="1:11">
      <c r="A690" s="253"/>
      <c r="B690" s="254"/>
      <c r="C690" s="255"/>
      <c r="D690" s="256" t="s">
        <v>560</v>
      </c>
      <c r="E690" s="248"/>
      <c r="F690" s="248"/>
      <c r="G690" s="257">
        <v>4.4000000000000004</v>
      </c>
      <c r="H690" s="257">
        <v>36</v>
      </c>
      <c r="I690" s="258">
        <v>5</v>
      </c>
      <c r="J690" s="259">
        <f>H690*G690</f>
        <v>158.4</v>
      </c>
      <c r="K690" s="260" t="s">
        <v>43</v>
      </c>
    </row>
    <row r="691" spans="1:11">
      <c r="A691" s="22"/>
      <c r="B691" s="578"/>
      <c r="C691" s="578"/>
      <c r="D691" s="578"/>
      <c r="E691" s="578"/>
      <c r="F691" s="578"/>
      <c r="G691" s="578"/>
      <c r="H691" s="579" t="s">
        <v>306</v>
      </c>
      <c r="I691" s="580" t="s">
        <v>307</v>
      </c>
      <c r="J691" s="581">
        <f>SUM(J689:J690)</f>
        <v>250.4</v>
      </c>
      <c r="K691" s="220" t="s">
        <v>43</v>
      </c>
    </row>
    <row r="692" spans="1:11">
      <c r="A692" s="22"/>
      <c r="B692" s="578"/>
      <c r="C692" s="578"/>
      <c r="D692" s="578"/>
      <c r="E692" s="578"/>
      <c r="F692" s="578"/>
      <c r="G692" s="578"/>
      <c r="H692" s="579"/>
      <c r="I692" s="580"/>
      <c r="J692" s="581"/>
      <c r="K692" s="220"/>
    </row>
    <row r="693" spans="1:11" ht="13.2">
      <c r="A693" s="582"/>
      <c r="B693" s="583"/>
      <c r="C693" s="583"/>
      <c r="D693" s="584" t="s">
        <v>308</v>
      </c>
      <c r="E693" s="583"/>
      <c r="F693" s="585" t="s">
        <v>309</v>
      </c>
      <c r="G693" s="585"/>
      <c r="H693" s="585"/>
      <c r="I693" s="586" t="s">
        <v>307</v>
      </c>
      <c r="J693" s="587">
        <v>203.82</v>
      </c>
      <c r="K693" s="221" t="s">
        <v>43</v>
      </c>
    </row>
    <row r="694" spans="1:11" ht="13.2">
      <c r="A694" s="588"/>
      <c r="B694" s="589"/>
      <c r="C694" s="589"/>
      <c r="D694" s="590" t="s">
        <v>310</v>
      </c>
      <c r="E694" s="589"/>
      <c r="F694" s="591" t="s">
        <v>309</v>
      </c>
      <c r="G694" s="591"/>
      <c r="H694" s="591"/>
      <c r="I694" s="592" t="s">
        <v>307</v>
      </c>
      <c r="J694" s="593">
        <f>J691-J693</f>
        <v>46.580000000000013</v>
      </c>
      <c r="K694" s="222" t="str">
        <f>K693</f>
        <v>m²</v>
      </c>
    </row>
    <row r="695" spans="1:11" ht="13.2">
      <c r="A695" s="582"/>
      <c r="B695" s="594"/>
      <c r="C695" s="594"/>
      <c r="D695" s="584" t="s">
        <v>311</v>
      </c>
      <c r="E695" s="594"/>
      <c r="F695" s="585" t="s">
        <v>309</v>
      </c>
      <c r="G695" s="585"/>
      <c r="H695" s="585"/>
      <c r="I695" s="586" t="s">
        <v>307</v>
      </c>
      <c r="J695" s="587">
        <f>J691</f>
        <v>250.4</v>
      </c>
      <c r="K695" s="221" t="str">
        <f>K694</f>
        <v>m²</v>
      </c>
    </row>
    <row r="696" spans="1:11" ht="13.2">
      <c r="A696" s="600"/>
      <c r="B696" s="601"/>
      <c r="C696" s="601"/>
      <c r="D696" s="602" t="s">
        <v>323</v>
      </c>
      <c r="E696" s="603"/>
      <c r="F696" s="604" t="s">
        <v>309</v>
      </c>
      <c r="G696" s="604"/>
      <c r="H696" s="604"/>
      <c r="I696" s="605" t="s">
        <v>307</v>
      </c>
      <c r="J696" s="606">
        <v>0</v>
      </c>
      <c r="K696" s="607" t="str">
        <f>K695</f>
        <v>m²</v>
      </c>
    </row>
    <row r="697" spans="1:11" ht="13.2">
      <c r="A697" s="600"/>
      <c r="B697" s="601"/>
      <c r="C697" s="601"/>
      <c r="D697" s="608"/>
      <c r="E697" s="601"/>
      <c r="F697" s="609"/>
      <c r="G697" s="609"/>
      <c r="H697" s="609"/>
      <c r="I697" s="610"/>
      <c r="J697" s="611"/>
      <c r="K697" s="612"/>
    </row>
    <row r="698" spans="1:11">
      <c r="A698" s="287" t="s">
        <v>532</v>
      </c>
      <c r="B698" s="862" t="str">
        <f>'[2]BM 10'!B66</f>
        <v>APLICAÇÃO E LIXAMENTO DE MASSA LÁTEX EM PAREDES, DUAS DEMÃOS. AF_06/2014</v>
      </c>
      <c r="C698" s="862"/>
      <c r="D698" s="862"/>
      <c r="E698" s="862"/>
      <c r="F698" s="862"/>
      <c r="G698" s="862"/>
      <c r="H698" s="862"/>
      <c r="I698" s="862"/>
      <c r="J698" s="862"/>
      <c r="K698" s="863"/>
    </row>
    <row r="699" spans="1:11" ht="13.2">
      <c r="A699" s="571"/>
      <c r="B699" s="572"/>
      <c r="C699" s="572"/>
      <c r="D699" s="572"/>
      <c r="E699" s="234"/>
      <c r="F699" s="233" t="s">
        <v>324</v>
      </c>
      <c r="G699" s="233"/>
      <c r="H699" s="233"/>
      <c r="I699" s="573"/>
      <c r="J699" s="574"/>
      <c r="K699" s="575"/>
    </row>
    <row r="700" spans="1:11">
      <c r="A700" s="253"/>
      <c r="B700" s="254"/>
      <c r="C700" s="255"/>
      <c r="D700" s="256" t="s">
        <v>561</v>
      </c>
      <c r="E700" s="248"/>
      <c r="F700" s="248">
        <v>186.73</v>
      </c>
      <c r="G700" s="257"/>
      <c r="H700" s="257"/>
      <c r="I700" s="258">
        <v>5</v>
      </c>
      <c r="J700" s="259">
        <f>F700</f>
        <v>186.73</v>
      </c>
      <c r="K700" s="260" t="s">
        <v>43</v>
      </c>
    </row>
    <row r="701" spans="1:11">
      <c r="A701" s="22"/>
      <c r="B701" s="578"/>
      <c r="C701" s="578"/>
      <c r="D701" s="578"/>
      <c r="E701" s="578"/>
      <c r="F701" s="578"/>
      <c r="G701" s="578"/>
      <c r="H701" s="579" t="s">
        <v>306</v>
      </c>
      <c r="I701" s="580" t="s">
        <v>307</v>
      </c>
      <c r="J701" s="581">
        <f>SUM(J700:J700)</f>
        <v>186.73</v>
      </c>
      <c r="K701" s="220" t="s">
        <v>43</v>
      </c>
    </row>
    <row r="702" spans="1:11">
      <c r="A702" s="22"/>
      <c r="B702" s="578"/>
      <c r="C702" s="578"/>
      <c r="D702" s="578"/>
      <c r="E702" s="578"/>
      <c r="F702" s="578"/>
      <c r="G702" s="578"/>
      <c r="H702" s="579"/>
      <c r="I702" s="580"/>
      <c r="J702" s="581"/>
      <c r="K702" s="220"/>
    </row>
    <row r="703" spans="1:11" ht="13.2">
      <c r="A703" s="582"/>
      <c r="B703" s="583"/>
      <c r="C703" s="583"/>
      <c r="D703" s="584" t="s">
        <v>308</v>
      </c>
      <c r="E703" s="583"/>
      <c r="F703" s="585" t="s">
        <v>309</v>
      </c>
      <c r="G703" s="585"/>
      <c r="H703" s="585"/>
      <c r="I703" s="586" t="s">
        <v>307</v>
      </c>
      <c r="J703" s="587">
        <v>0</v>
      </c>
      <c r="K703" s="221" t="s">
        <v>43</v>
      </c>
    </row>
    <row r="704" spans="1:11" ht="13.2">
      <c r="A704" s="588"/>
      <c r="B704" s="589"/>
      <c r="C704" s="589"/>
      <c r="D704" s="590" t="s">
        <v>310</v>
      </c>
      <c r="E704" s="589"/>
      <c r="F704" s="591" t="s">
        <v>309</v>
      </c>
      <c r="G704" s="591"/>
      <c r="H704" s="591"/>
      <c r="I704" s="592" t="s">
        <v>307</v>
      </c>
      <c r="J704" s="593">
        <f>J701-J703</f>
        <v>186.73</v>
      </c>
      <c r="K704" s="222" t="str">
        <f>K703</f>
        <v>m²</v>
      </c>
    </row>
    <row r="705" spans="1:11" ht="13.2">
      <c r="A705" s="582"/>
      <c r="B705" s="594"/>
      <c r="C705" s="594"/>
      <c r="D705" s="584" t="s">
        <v>311</v>
      </c>
      <c r="E705" s="594"/>
      <c r="F705" s="585" t="s">
        <v>309</v>
      </c>
      <c r="G705" s="585"/>
      <c r="H705" s="585"/>
      <c r="I705" s="586" t="s">
        <v>307</v>
      </c>
      <c r="J705" s="587">
        <f>J701</f>
        <v>186.73</v>
      </c>
      <c r="K705" s="221" t="str">
        <f>K704</f>
        <v>m²</v>
      </c>
    </row>
    <row r="706" spans="1:11" ht="13.2">
      <c r="A706" s="600"/>
      <c r="B706" s="601"/>
      <c r="C706" s="601"/>
      <c r="D706" s="602" t="s">
        <v>323</v>
      </c>
      <c r="E706" s="603"/>
      <c r="F706" s="604" t="s">
        <v>309</v>
      </c>
      <c r="G706" s="604"/>
      <c r="H706" s="604"/>
      <c r="I706" s="605" t="s">
        <v>307</v>
      </c>
      <c r="J706" s="606">
        <v>0</v>
      </c>
      <c r="K706" s="607" t="str">
        <f>K705</f>
        <v>m²</v>
      </c>
    </row>
    <row r="707" spans="1:11" ht="13.2">
      <c r="A707" s="600"/>
      <c r="B707" s="601"/>
      <c r="C707" s="601"/>
      <c r="D707" s="608"/>
      <c r="E707" s="601"/>
      <c r="F707" s="609"/>
      <c r="G707" s="609"/>
      <c r="H707" s="609"/>
      <c r="I707" s="610"/>
      <c r="J707" s="611"/>
      <c r="K707" s="612"/>
    </row>
    <row r="708" spans="1:11">
      <c r="A708" s="287" t="s">
        <v>537</v>
      </c>
      <c r="B708" s="862" t="str">
        <f>'[2]BM 10'!B67</f>
        <v>PINTURA TINTA DE ACABAMENTO ESMALTE SINTÉTICO FOSCO EM MADEIRA, 2 DEMÃOS. AF_01/2021</v>
      </c>
      <c r="C708" s="862"/>
      <c r="D708" s="862"/>
      <c r="E708" s="862"/>
      <c r="F708" s="862"/>
      <c r="G708" s="862"/>
      <c r="H708" s="862"/>
      <c r="I708" s="862"/>
      <c r="J708" s="862"/>
      <c r="K708" s="863"/>
    </row>
    <row r="709" spans="1:11" ht="13.2">
      <c r="A709" s="571"/>
      <c r="B709" s="572"/>
      <c r="C709" s="572"/>
      <c r="D709" s="572"/>
      <c r="E709" s="234"/>
      <c r="F709" s="233" t="s">
        <v>324</v>
      </c>
      <c r="G709" s="233"/>
      <c r="H709" s="233"/>
      <c r="I709" s="573"/>
      <c r="J709" s="574"/>
      <c r="K709" s="575"/>
    </row>
    <row r="710" spans="1:11">
      <c r="A710" s="253"/>
      <c r="B710" s="254"/>
      <c r="C710" s="255"/>
      <c r="D710" s="256" t="s">
        <v>562</v>
      </c>
      <c r="E710" s="248"/>
      <c r="F710" s="248">
        <v>6.78</v>
      </c>
      <c r="G710" s="257"/>
      <c r="H710" s="257"/>
      <c r="I710" s="258">
        <v>5</v>
      </c>
      <c r="J710" s="259">
        <f>F710</f>
        <v>6.78</v>
      </c>
      <c r="K710" s="260" t="s">
        <v>43</v>
      </c>
    </row>
    <row r="711" spans="1:11">
      <c r="A711" s="22"/>
      <c r="B711" s="578"/>
      <c r="C711" s="578"/>
      <c r="D711" s="578"/>
      <c r="E711" s="578"/>
      <c r="F711" s="578"/>
      <c r="G711" s="578"/>
      <c r="H711" s="579" t="s">
        <v>306</v>
      </c>
      <c r="I711" s="580" t="s">
        <v>307</v>
      </c>
      <c r="J711" s="581">
        <f>SUM(J710:J710)</f>
        <v>6.78</v>
      </c>
      <c r="K711" s="220" t="s">
        <v>43</v>
      </c>
    </row>
    <row r="712" spans="1:11">
      <c r="A712" s="22"/>
      <c r="B712" s="578"/>
      <c r="C712" s="578"/>
      <c r="D712" s="578"/>
      <c r="E712" s="578"/>
      <c r="F712" s="578"/>
      <c r="G712" s="578"/>
      <c r="H712" s="579"/>
      <c r="I712" s="580"/>
      <c r="J712" s="581"/>
      <c r="K712" s="220"/>
    </row>
    <row r="713" spans="1:11" ht="13.2">
      <c r="A713" s="582"/>
      <c r="B713" s="583"/>
      <c r="C713" s="583"/>
      <c r="D713" s="584" t="s">
        <v>308</v>
      </c>
      <c r="E713" s="583"/>
      <c r="F713" s="585" t="s">
        <v>309</v>
      </c>
      <c r="G713" s="585"/>
      <c r="H713" s="585"/>
      <c r="I713" s="586" t="s">
        <v>307</v>
      </c>
      <c r="J713" s="587">
        <v>0</v>
      </c>
      <c r="K713" s="221" t="s">
        <v>43</v>
      </c>
    </row>
    <row r="714" spans="1:11" ht="13.2">
      <c r="A714" s="588"/>
      <c r="B714" s="589"/>
      <c r="C714" s="589"/>
      <c r="D714" s="590" t="s">
        <v>310</v>
      </c>
      <c r="E714" s="589"/>
      <c r="F714" s="591" t="s">
        <v>309</v>
      </c>
      <c r="G714" s="591"/>
      <c r="H714" s="591"/>
      <c r="I714" s="592" t="s">
        <v>307</v>
      </c>
      <c r="J714" s="593">
        <f>J711-J713</f>
        <v>6.78</v>
      </c>
      <c r="K714" s="222" t="str">
        <f>K713</f>
        <v>m²</v>
      </c>
    </row>
    <row r="715" spans="1:11" ht="13.2">
      <c r="A715" s="582"/>
      <c r="B715" s="594"/>
      <c r="C715" s="594"/>
      <c r="D715" s="584" t="s">
        <v>311</v>
      </c>
      <c r="E715" s="594"/>
      <c r="F715" s="585" t="s">
        <v>309</v>
      </c>
      <c r="G715" s="585"/>
      <c r="H715" s="585"/>
      <c r="I715" s="586" t="s">
        <v>307</v>
      </c>
      <c r="J715" s="587">
        <f>J711</f>
        <v>6.78</v>
      </c>
      <c r="K715" s="221" t="str">
        <f>K714</f>
        <v>m²</v>
      </c>
    </row>
    <row r="716" spans="1:11" ht="13.2">
      <c r="A716" s="600"/>
      <c r="B716" s="601"/>
      <c r="C716" s="601"/>
      <c r="D716" s="602" t="s">
        <v>323</v>
      </c>
      <c r="E716" s="603"/>
      <c r="F716" s="604" t="s">
        <v>309</v>
      </c>
      <c r="G716" s="604"/>
      <c r="H716" s="604"/>
      <c r="I716" s="605" t="s">
        <v>307</v>
      </c>
      <c r="J716" s="606">
        <v>0</v>
      </c>
      <c r="K716" s="607" t="str">
        <f>K715</f>
        <v>m²</v>
      </c>
    </row>
    <row r="717" spans="1:11" ht="13.2">
      <c r="A717" s="600"/>
      <c r="B717" s="601"/>
      <c r="C717" s="601"/>
      <c r="D717" s="608"/>
      <c r="E717" s="601"/>
      <c r="F717" s="609"/>
      <c r="G717" s="609"/>
      <c r="H717" s="609"/>
      <c r="I717" s="610"/>
      <c r="J717" s="611"/>
      <c r="K717" s="612"/>
    </row>
    <row r="718" spans="1:11">
      <c r="A718" s="287" t="s">
        <v>538</v>
      </c>
      <c r="B718" s="862" t="str">
        <f>'[2]BM 10'!B68</f>
        <v>PINTURA COM TINTA ESMALTE SINTÉTICO BRILHANTE EM SUPERFÍCIES METÁLICAS (02 DEMÃOS). AF_01/2020</v>
      </c>
      <c r="C718" s="862"/>
      <c r="D718" s="862"/>
      <c r="E718" s="862"/>
      <c r="F718" s="862"/>
      <c r="G718" s="862"/>
      <c r="H718" s="862"/>
      <c r="I718" s="862"/>
      <c r="J718" s="862"/>
      <c r="K718" s="863"/>
    </row>
    <row r="719" spans="1:11" ht="13.2">
      <c r="A719" s="571"/>
      <c r="B719" s="572"/>
      <c r="C719" s="572"/>
      <c r="D719" s="572"/>
      <c r="E719" s="234"/>
      <c r="F719" s="233" t="s">
        <v>324</v>
      </c>
      <c r="G719" s="233"/>
      <c r="H719" s="233"/>
      <c r="I719" s="573"/>
      <c r="J719" s="574"/>
      <c r="K719" s="575"/>
    </row>
    <row r="720" spans="1:11">
      <c r="A720" s="253"/>
      <c r="B720" s="254"/>
      <c r="C720" s="255"/>
      <c r="D720" s="256" t="s">
        <v>563</v>
      </c>
      <c r="E720" s="248"/>
      <c r="F720" s="248">
        <v>18.5</v>
      </c>
      <c r="G720" s="257"/>
      <c r="H720" s="257"/>
      <c r="I720" s="258">
        <v>5</v>
      </c>
      <c r="J720" s="259">
        <f>F720</f>
        <v>18.5</v>
      </c>
      <c r="K720" s="260" t="s">
        <v>43</v>
      </c>
    </row>
    <row r="721" spans="1:11">
      <c r="A721" s="22"/>
      <c r="B721" s="578"/>
      <c r="C721" s="578"/>
      <c r="D721" s="578"/>
      <c r="E721" s="578"/>
      <c r="F721" s="578"/>
      <c r="G721" s="578"/>
      <c r="H721" s="579" t="s">
        <v>306</v>
      </c>
      <c r="I721" s="580" t="s">
        <v>307</v>
      </c>
      <c r="J721" s="581">
        <f>SUM(J720:J720)</f>
        <v>18.5</v>
      </c>
      <c r="K721" s="220" t="s">
        <v>43</v>
      </c>
    </row>
    <row r="722" spans="1:11">
      <c r="A722" s="22"/>
      <c r="B722" s="578"/>
      <c r="C722" s="578"/>
      <c r="D722" s="578"/>
      <c r="E722" s="578"/>
      <c r="F722" s="578"/>
      <c r="G722" s="578"/>
      <c r="H722" s="579"/>
      <c r="I722" s="580"/>
      <c r="J722" s="581"/>
      <c r="K722" s="220"/>
    </row>
    <row r="723" spans="1:11" ht="13.2">
      <c r="A723" s="582"/>
      <c r="B723" s="583"/>
      <c r="C723" s="583"/>
      <c r="D723" s="584" t="s">
        <v>308</v>
      </c>
      <c r="E723" s="583"/>
      <c r="F723" s="585" t="s">
        <v>309</v>
      </c>
      <c r="G723" s="585"/>
      <c r="H723" s="585"/>
      <c r="I723" s="586" t="s">
        <v>307</v>
      </c>
      <c r="J723" s="587">
        <v>0</v>
      </c>
      <c r="K723" s="221" t="s">
        <v>43</v>
      </c>
    </row>
    <row r="724" spans="1:11" ht="13.2">
      <c r="A724" s="588"/>
      <c r="B724" s="589"/>
      <c r="C724" s="589"/>
      <c r="D724" s="590" t="s">
        <v>310</v>
      </c>
      <c r="E724" s="589"/>
      <c r="F724" s="591" t="s">
        <v>309</v>
      </c>
      <c r="G724" s="591"/>
      <c r="H724" s="591"/>
      <c r="I724" s="592" t="s">
        <v>307</v>
      </c>
      <c r="J724" s="593">
        <f>J721-J723</f>
        <v>18.5</v>
      </c>
      <c r="K724" s="222" t="str">
        <f>K723</f>
        <v>m²</v>
      </c>
    </row>
    <row r="725" spans="1:11" ht="13.2">
      <c r="A725" s="582"/>
      <c r="B725" s="594"/>
      <c r="C725" s="594"/>
      <c r="D725" s="584" t="s">
        <v>311</v>
      </c>
      <c r="E725" s="594"/>
      <c r="F725" s="585" t="s">
        <v>309</v>
      </c>
      <c r="G725" s="585"/>
      <c r="H725" s="585"/>
      <c r="I725" s="586" t="s">
        <v>307</v>
      </c>
      <c r="J725" s="587">
        <f>J721</f>
        <v>18.5</v>
      </c>
      <c r="K725" s="221" t="str">
        <f>K724</f>
        <v>m²</v>
      </c>
    </row>
    <row r="726" spans="1:11" ht="13.2">
      <c r="A726" s="600"/>
      <c r="B726" s="601"/>
      <c r="C726" s="601"/>
      <c r="D726" s="602" t="s">
        <v>323</v>
      </c>
      <c r="E726" s="603"/>
      <c r="F726" s="604" t="s">
        <v>309</v>
      </c>
      <c r="G726" s="604"/>
      <c r="H726" s="604"/>
      <c r="I726" s="605" t="s">
        <v>307</v>
      </c>
      <c r="J726" s="606">
        <v>0</v>
      </c>
      <c r="K726" s="607" t="str">
        <f>K725</f>
        <v>m²</v>
      </c>
    </row>
    <row r="727" spans="1:11" ht="13.2">
      <c r="A727" s="600"/>
      <c r="B727" s="601"/>
      <c r="C727" s="601"/>
      <c r="D727" s="608"/>
      <c r="E727" s="601"/>
      <c r="F727" s="609"/>
      <c r="G727" s="609"/>
      <c r="H727" s="609"/>
      <c r="I727" s="610"/>
      <c r="J727" s="611"/>
      <c r="K727" s="612"/>
    </row>
    <row r="728" spans="1:11" hidden="1">
      <c r="A728" s="287" t="s">
        <v>448</v>
      </c>
      <c r="B728" s="862" t="str">
        <f>'[1]BM 08'!B59</f>
        <v>Demolição de reboco</v>
      </c>
      <c r="C728" s="862"/>
      <c r="D728" s="862"/>
      <c r="E728" s="862"/>
      <c r="F728" s="862"/>
      <c r="G728" s="862"/>
      <c r="H728" s="862"/>
      <c r="I728" s="862"/>
      <c r="J728" s="862"/>
      <c r="K728" s="863"/>
    </row>
    <row r="729" spans="1:11" ht="13.8" hidden="1">
      <c r="A729" s="864"/>
      <c r="B729" s="865"/>
      <c r="C729" s="865"/>
      <c r="D729" s="865"/>
      <c r="E729" s="242" t="s">
        <v>375</v>
      </c>
      <c r="F729" s="243"/>
      <c r="G729" s="243" t="s">
        <v>316</v>
      </c>
      <c r="H729" s="243" t="s">
        <v>305</v>
      </c>
      <c r="I729" s="573"/>
      <c r="J729" s="574"/>
      <c r="K729" s="575"/>
    </row>
    <row r="730" spans="1:11" hidden="1">
      <c r="A730" s="253"/>
      <c r="B730" s="254"/>
      <c r="C730" s="255"/>
      <c r="D730" s="284" t="s">
        <v>376</v>
      </c>
      <c r="E730" s="248">
        <v>100</v>
      </c>
      <c r="F730" s="237"/>
      <c r="G730" s="237">
        <v>1.6</v>
      </c>
      <c r="H730" s="237">
        <v>1</v>
      </c>
      <c r="I730" s="258">
        <v>5</v>
      </c>
      <c r="J730" s="644">
        <v>148.02000000000001</v>
      </c>
      <c r="K730" s="260" t="s">
        <v>43</v>
      </c>
    </row>
    <row r="731" spans="1:11" hidden="1">
      <c r="A731" s="253"/>
      <c r="B731" s="254"/>
      <c r="C731" s="255"/>
      <c r="D731" s="241" t="s">
        <v>383</v>
      </c>
      <c r="E731" s="248"/>
      <c r="F731" s="237">
        <v>17.63</v>
      </c>
      <c r="G731" s="237">
        <v>1.6</v>
      </c>
      <c r="H731" s="237">
        <v>1</v>
      </c>
      <c r="I731" s="258">
        <v>5</v>
      </c>
      <c r="J731" s="237">
        <f t="shared" ref="J731:J761" si="50">F731*G731*H731</f>
        <v>28.207999999999998</v>
      </c>
      <c r="K731" s="260" t="s">
        <v>43</v>
      </c>
    </row>
    <row r="732" spans="1:11" hidden="1">
      <c r="A732" s="253"/>
      <c r="B732" s="254"/>
      <c r="C732" s="255"/>
      <c r="D732" s="238" t="s">
        <v>380</v>
      </c>
      <c r="E732" s="248"/>
      <c r="F732" s="239">
        <v>0.8</v>
      </c>
      <c r="G732" s="239">
        <v>1.6</v>
      </c>
      <c r="H732" s="239">
        <v>-1</v>
      </c>
      <c r="I732" s="258">
        <v>5</v>
      </c>
      <c r="J732" s="251">
        <f t="shared" si="50"/>
        <v>-1.2800000000000002</v>
      </c>
      <c r="K732" s="260" t="s">
        <v>43</v>
      </c>
    </row>
    <row r="733" spans="1:11" hidden="1">
      <c r="A733" s="253"/>
      <c r="B733" s="254"/>
      <c r="C733" s="255"/>
      <c r="D733" s="238" t="s">
        <v>380</v>
      </c>
      <c r="E733" s="248"/>
      <c r="F733" s="239">
        <v>0.65</v>
      </c>
      <c r="G733" s="239">
        <v>2.2400000000000002</v>
      </c>
      <c r="H733" s="239">
        <v>-1</v>
      </c>
      <c r="I733" s="258">
        <v>5</v>
      </c>
      <c r="J733" s="251">
        <f t="shared" si="50"/>
        <v>-1.4560000000000002</v>
      </c>
      <c r="K733" s="260" t="s">
        <v>43</v>
      </c>
    </row>
    <row r="734" spans="1:11" hidden="1">
      <c r="A734" s="253"/>
      <c r="B734" s="254"/>
      <c r="C734" s="255"/>
      <c r="D734" s="238" t="s">
        <v>380</v>
      </c>
      <c r="E734" s="248"/>
      <c r="F734" s="239">
        <v>0.5</v>
      </c>
      <c r="G734" s="239">
        <v>3.43</v>
      </c>
      <c r="H734" s="239">
        <v>-1</v>
      </c>
      <c r="I734" s="258">
        <v>5</v>
      </c>
      <c r="J734" s="251">
        <f t="shared" si="50"/>
        <v>-1.7150000000000001</v>
      </c>
      <c r="K734" s="260" t="s">
        <v>43</v>
      </c>
    </row>
    <row r="735" spans="1:11" hidden="1">
      <c r="A735" s="253"/>
      <c r="B735" s="254"/>
      <c r="C735" s="255"/>
      <c r="D735" s="240" t="s">
        <v>384</v>
      </c>
      <c r="E735" s="248"/>
      <c r="F735" s="237">
        <v>3.43</v>
      </c>
      <c r="G735" s="237">
        <v>1.6</v>
      </c>
      <c r="H735" s="237">
        <v>2</v>
      </c>
      <c r="I735" s="258">
        <v>5</v>
      </c>
      <c r="J735" s="237">
        <f t="shared" si="50"/>
        <v>10.976000000000001</v>
      </c>
      <c r="K735" s="260" t="s">
        <v>43</v>
      </c>
    </row>
    <row r="736" spans="1:11" hidden="1">
      <c r="A736" s="253"/>
      <c r="B736" s="254"/>
      <c r="C736" s="255"/>
      <c r="D736" s="240" t="s">
        <v>384</v>
      </c>
      <c r="E736" s="248"/>
      <c r="F736" s="237">
        <v>2.34</v>
      </c>
      <c r="G736" s="237">
        <v>1.6</v>
      </c>
      <c r="H736" s="237">
        <v>2</v>
      </c>
      <c r="I736" s="258">
        <v>5</v>
      </c>
      <c r="J736" s="237">
        <f t="shared" si="50"/>
        <v>7.4879999999999995</v>
      </c>
      <c r="K736" s="260" t="s">
        <v>43</v>
      </c>
    </row>
    <row r="737" spans="1:11" hidden="1">
      <c r="A737" s="253"/>
      <c r="B737" s="254"/>
      <c r="C737" s="255"/>
      <c r="D737" s="238" t="s">
        <v>380</v>
      </c>
      <c r="E737" s="248"/>
      <c r="F737" s="239">
        <v>0.8</v>
      </c>
      <c r="G737" s="239">
        <v>1.6</v>
      </c>
      <c r="H737" s="239">
        <v>-1</v>
      </c>
      <c r="I737" s="258">
        <v>5</v>
      </c>
      <c r="J737" s="251">
        <f t="shared" si="50"/>
        <v>-1.2800000000000002</v>
      </c>
      <c r="K737" s="260" t="s">
        <v>43</v>
      </c>
    </row>
    <row r="738" spans="1:11" hidden="1">
      <c r="A738" s="253"/>
      <c r="B738" s="254"/>
      <c r="C738" s="255"/>
      <c r="D738" s="240" t="s">
        <v>385</v>
      </c>
      <c r="E738" s="248"/>
      <c r="F738" s="237">
        <v>5.53</v>
      </c>
      <c r="G738" s="237">
        <v>1.6</v>
      </c>
      <c r="H738" s="237">
        <v>2</v>
      </c>
      <c r="I738" s="258">
        <v>5</v>
      </c>
      <c r="J738" s="237">
        <f t="shared" si="50"/>
        <v>17.696000000000002</v>
      </c>
      <c r="K738" s="260" t="s">
        <v>43</v>
      </c>
    </row>
    <row r="739" spans="1:11" hidden="1">
      <c r="A739" s="253"/>
      <c r="B739" s="254"/>
      <c r="C739" s="255"/>
      <c r="D739" s="240" t="s">
        <v>385</v>
      </c>
      <c r="E739" s="248"/>
      <c r="F739" s="237">
        <v>8.18</v>
      </c>
      <c r="G739" s="237">
        <v>1.6</v>
      </c>
      <c r="H739" s="237">
        <v>2</v>
      </c>
      <c r="I739" s="258">
        <v>5</v>
      </c>
      <c r="J739" s="237">
        <f t="shared" si="50"/>
        <v>26.176000000000002</v>
      </c>
      <c r="K739" s="260" t="s">
        <v>43</v>
      </c>
    </row>
    <row r="740" spans="1:11" hidden="1">
      <c r="A740" s="253"/>
      <c r="B740" s="254"/>
      <c r="C740" s="255"/>
      <c r="D740" s="238" t="s">
        <v>380</v>
      </c>
      <c r="E740" s="248"/>
      <c r="F740" s="239">
        <v>2</v>
      </c>
      <c r="G740" s="239">
        <v>0.5</v>
      </c>
      <c r="H740" s="239">
        <v>-2</v>
      </c>
      <c r="I740" s="258">
        <v>5</v>
      </c>
      <c r="J740" s="251">
        <f t="shared" si="50"/>
        <v>-2</v>
      </c>
      <c r="K740" s="260" t="s">
        <v>43</v>
      </c>
    </row>
    <row r="741" spans="1:11" hidden="1">
      <c r="A741" s="253"/>
      <c r="B741" s="254"/>
      <c r="C741" s="255"/>
      <c r="D741" s="238" t="s">
        <v>380</v>
      </c>
      <c r="E741" s="248"/>
      <c r="F741" s="239">
        <v>0.8</v>
      </c>
      <c r="G741" s="239">
        <v>1.6</v>
      </c>
      <c r="H741" s="239">
        <v>-1</v>
      </c>
      <c r="I741" s="258">
        <v>5</v>
      </c>
      <c r="J741" s="244">
        <f t="shared" si="50"/>
        <v>-1.2800000000000002</v>
      </c>
      <c r="K741" s="260" t="s">
        <v>43</v>
      </c>
    </row>
    <row r="742" spans="1:11" hidden="1">
      <c r="A742" s="253"/>
      <c r="B742" s="254"/>
      <c r="C742" s="255"/>
      <c r="D742" s="240" t="s">
        <v>386</v>
      </c>
      <c r="E742" s="248"/>
      <c r="F742" s="237">
        <v>8.06</v>
      </c>
      <c r="G742" s="237">
        <v>1.6</v>
      </c>
      <c r="H742" s="237">
        <v>2</v>
      </c>
      <c r="I742" s="258">
        <v>5</v>
      </c>
      <c r="J742" s="252">
        <f t="shared" si="50"/>
        <v>25.792000000000002</v>
      </c>
      <c r="K742" s="260" t="s">
        <v>43</v>
      </c>
    </row>
    <row r="743" spans="1:11" hidden="1">
      <c r="A743" s="253"/>
      <c r="B743" s="254"/>
      <c r="C743" s="255"/>
      <c r="D743" s="240" t="s">
        <v>386</v>
      </c>
      <c r="E743" s="248"/>
      <c r="F743" s="237">
        <v>5.53</v>
      </c>
      <c r="G743" s="237">
        <v>1.6</v>
      </c>
      <c r="H743" s="237">
        <v>2</v>
      </c>
      <c r="I743" s="258">
        <v>5</v>
      </c>
      <c r="J743" s="252">
        <f t="shared" si="50"/>
        <v>17.696000000000002</v>
      </c>
      <c r="K743" s="260" t="s">
        <v>43</v>
      </c>
    </row>
    <row r="744" spans="1:11" hidden="1">
      <c r="A744" s="253"/>
      <c r="B744" s="254"/>
      <c r="C744" s="255"/>
      <c r="D744" s="238" t="s">
        <v>380</v>
      </c>
      <c r="E744" s="248"/>
      <c r="F744" s="239">
        <v>2</v>
      </c>
      <c r="G744" s="239">
        <v>0.5</v>
      </c>
      <c r="H744" s="239">
        <v>-2</v>
      </c>
      <c r="I744" s="258">
        <v>5</v>
      </c>
      <c r="J744" s="244">
        <f t="shared" si="50"/>
        <v>-2</v>
      </c>
      <c r="K744" s="260" t="s">
        <v>43</v>
      </c>
    </row>
    <row r="745" spans="1:11" hidden="1">
      <c r="A745" s="253"/>
      <c r="B745" s="254"/>
      <c r="C745" s="255"/>
      <c r="D745" s="238" t="s">
        <v>380</v>
      </c>
      <c r="E745" s="248"/>
      <c r="F745" s="239">
        <v>0.8</v>
      </c>
      <c r="G745" s="239">
        <v>1.6</v>
      </c>
      <c r="H745" s="239">
        <v>-1</v>
      </c>
      <c r="I745" s="258">
        <v>5</v>
      </c>
      <c r="J745" s="244">
        <f t="shared" si="50"/>
        <v>-1.2800000000000002</v>
      </c>
      <c r="K745" s="260" t="s">
        <v>43</v>
      </c>
    </row>
    <row r="746" spans="1:11" hidden="1">
      <c r="A746" s="253"/>
      <c r="B746" s="254"/>
      <c r="C746" s="255"/>
      <c r="D746" s="240" t="s">
        <v>387</v>
      </c>
      <c r="E746" s="248"/>
      <c r="F746" s="237">
        <v>5.21</v>
      </c>
      <c r="G746" s="237">
        <v>1.6</v>
      </c>
      <c r="H746" s="237">
        <v>2</v>
      </c>
      <c r="I746" s="258">
        <v>5</v>
      </c>
      <c r="J746" s="252">
        <f t="shared" si="50"/>
        <v>16.672000000000001</v>
      </c>
      <c r="K746" s="260" t="s">
        <v>43</v>
      </c>
    </row>
    <row r="747" spans="1:11" hidden="1">
      <c r="A747" s="253"/>
      <c r="B747" s="254"/>
      <c r="C747" s="255"/>
      <c r="D747" s="240" t="s">
        <v>387</v>
      </c>
      <c r="E747" s="248"/>
      <c r="F747" s="237">
        <v>7.8</v>
      </c>
      <c r="G747" s="237">
        <v>1.6</v>
      </c>
      <c r="H747" s="237">
        <v>2</v>
      </c>
      <c r="I747" s="258">
        <v>5</v>
      </c>
      <c r="J747" s="252">
        <f t="shared" si="50"/>
        <v>24.96</v>
      </c>
      <c r="K747" s="260" t="s">
        <v>43</v>
      </c>
    </row>
    <row r="748" spans="1:11" hidden="1">
      <c r="A748" s="253"/>
      <c r="B748" s="254"/>
      <c r="C748" s="255"/>
      <c r="D748" s="238" t="s">
        <v>380</v>
      </c>
      <c r="E748" s="248"/>
      <c r="F748" s="239">
        <v>2</v>
      </c>
      <c r="G748" s="239">
        <v>0.5</v>
      </c>
      <c r="H748" s="239">
        <v>-2</v>
      </c>
      <c r="I748" s="258">
        <v>5</v>
      </c>
      <c r="J748" s="244">
        <f t="shared" si="50"/>
        <v>-2</v>
      </c>
      <c r="K748" s="260" t="s">
        <v>43</v>
      </c>
    </row>
    <row r="749" spans="1:11" hidden="1">
      <c r="A749" s="253"/>
      <c r="B749" s="254"/>
      <c r="C749" s="255"/>
      <c r="D749" s="238" t="s">
        <v>380</v>
      </c>
      <c r="E749" s="248"/>
      <c r="F749" s="239">
        <v>0.8</v>
      </c>
      <c r="G749" s="239">
        <v>1.6</v>
      </c>
      <c r="H749" s="239">
        <v>-1</v>
      </c>
      <c r="I749" s="258">
        <v>5</v>
      </c>
      <c r="J749" s="244">
        <f t="shared" si="50"/>
        <v>-1.2800000000000002</v>
      </c>
      <c r="K749" s="260" t="s">
        <v>43</v>
      </c>
    </row>
    <row r="750" spans="1:11" hidden="1">
      <c r="A750" s="253"/>
      <c r="B750" s="254"/>
      <c r="C750" s="255"/>
      <c r="D750" s="240" t="s">
        <v>388</v>
      </c>
      <c r="E750" s="248"/>
      <c r="F750" s="237">
        <v>2.87</v>
      </c>
      <c r="G750" s="237">
        <v>1.6</v>
      </c>
      <c r="H750" s="237">
        <v>2</v>
      </c>
      <c r="I750" s="258">
        <v>5</v>
      </c>
      <c r="J750" s="252">
        <f t="shared" si="50"/>
        <v>9.1840000000000011</v>
      </c>
      <c r="K750" s="260" t="s">
        <v>43</v>
      </c>
    </row>
    <row r="751" spans="1:11" hidden="1">
      <c r="A751" s="253"/>
      <c r="B751" s="254"/>
      <c r="C751" s="255"/>
      <c r="D751" s="240" t="s">
        <v>388</v>
      </c>
      <c r="E751" s="248"/>
      <c r="F751" s="237">
        <v>1.37</v>
      </c>
      <c r="G751" s="237">
        <v>1.6</v>
      </c>
      <c r="H751" s="237">
        <v>2</v>
      </c>
      <c r="I751" s="258">
        <v>5</v>
      </c>
      <c r="J751" s="252">
        <f t="shared" si="50"/>
        <v>4.3840000000000003</v>
      </c>
      <c r="K751" s="260" t="s">
        <v>43</v>
      </c>
    </row>
    <row r="752" spans="1:11" hidden="1">
      <c r="A752" s="253"/>
      <c r="B752" s="254"/>
      <c r="C752" s="255"/>
      <c r="D752" s="240" t="s">
        <v>389</v>
      </c>
      <c r="E752" s="248"/>
      <c r="F752" s="237">
        <v>7.63</v>
      </c>
      <c r="G752" s="237">
        <v>1.6</v>
      </c>
      <c r="H752" s="237">
        <v>2</v>
      </c>
      <c r="I752" s="258">
        <v>5</v>
      </c>
      <c r="J752" s="252">
        <f t="shared" si="50"/>
        <v>24.416</v>
      </c>
      <c r="K752" s="260" t="s">
        <v>43</v>
      </c>
    </row>
    <row r="753" spans="1:11" hidden="1">
      <c r="A753" s="253"/>
      <c r="B753" s="254"/>
      <c r="C753" s="255"/>
      <c r="D753" s="240" t="s">
        <v>389</v>
      </c>
      <c r="E753" s="248"/>
      <c r="F753" s="237">
        <v>5.61</v>
      </c>
      <c r="G753" s="237">
        <v>1.6</v>
      </c>
      <c r="H753" s="237">
        <v>2</v>
      </c>
      <c r="I753" s="258">
        <v>5</v>
      </c>
      <c r="J753" s="252">
        <f t="shared" si="50"/>
        <v>17.952000000000002</v>
      </c>
      <c r="K753" s="260" t="s">
        <v>43</v>
      </c>
    </row>
    <row r="754" spans="1:11" hidden="1">
      <c r="A754" s="253"/>
      <c r="B754" s="254"/>
      <c r="C754" s="255"/>
      <c r="D754" s="238" t="s">
        <v>380</v>
      </c>
      <c r="E754" s="248"/>
      <c r="F754" s="239">
        <v>2</v>
      </c>
      <c r="G754" s="239">
        <v>0.5</v>
      </c>
      <c r="H754" s="239">
        <v>-2</v>
      </c>
      <c r="I754" s="258">
        <v>5</v>
      </c>
      <c r="J754" s="244">
        <f t="shared" si="50"/>
        <v>-2</v>
      </c>
      <c r="K754" s="260" t="s">
        <v>43</v>
      </c>
    </row>
    <row r="755" spans="1:11" hidden="1">
      <c r="A755" s="253"/>
      <c r="B755" s="254"/>
      <c r="C755" s="255"/>
      <c r="D755" s="238" t="s">
        <v>380</v>
      </c>
      <c r="E755" s="248"/>
      <c r="F755" s="239">
        <v>0.8</v>
      </c>
      <c r="G755" s="239">
        <v>1.6</v>
      </c>
      <c r="H755" s="239">
        <v>-1</v>
      </c>
      <c r="I755" s="258">
        <v>5</v>
      </c>
      <c r="J755" s="244">
        <f t="shared" si="50"/>
        <v>-1.2800000000000002</v>
      </c>
      <c r="K755" s="260" t="s">
        <v>43</v>
      </c>
    </row>
    <row r="756" spans="1:11" hidden="1">
      <c r="A756" s="253"/>
      <c r="B756" s="254"/>
      <c r="C756" s="255"/>
      <c r="D756" s="240" t="s">
        <v>390</v>
      </c>
      <c r="E756" s="248"/>
      <c r="F756" s="237">
        <v>8.06</v>
      </c>
      <c r="G756" s="237">
        <v>1.6</v>
      </c>
      <c r="H756" s="237">
        <v>2</v>
      </c>
      <c r="I756" s="258">
        <v>5</v>
      </c>
      <c r="J756" s="252">
        <f t="shared" si="50"/>
        <v>25.792000000000002</v>
      </c>
      <c r="K756" s="260" t="s">
        <v>43</v>
      </c>
    </row>
    <row r="757" spans="1:11" hidden="1">
      <c r="A757" s="253"/>
      <c r="B757" s="254"/>
      <c r="C757" s="255"/>
      <c r="D757" s="240" t="s">
        <v>390</v>
      </c>
      <c r="E757" s="248"/>
      <c r="F757" s="237">
        <v>5.61</v>
      </c>
      <c r="G757" s="237">
        <v>1.6</v>
      </c>
      <c r="H757" s="237">
        <v>2</v>
      </c>
      <c r="I757" s="258">
        <v>5</v>
      </c>
      <c r="J757" s="252">
        <f t="shared" si="50"/>
        <v>17.952000000000002</v>
      </c>
      <c r="K757" s="260" t="s">
        <v>43</v>
      </c>
    </row>
    <row r="758" spans="1:11" hidden="1">
      <c r="A758" s="253"/>
      <c r="B758" s="254"/>
      <c r="C758" s="255"/>
      <c r="D758" s="238" t="s">
        <v>380</v>
      </c>
      <c r="E758" s="248"/>
      <c r="F758" s="239">
        <v>2</v>
      </c>
      <c r="G758" s="239">
        <v>0.5</v>
      </c>
      <c r="H758" s="239">
        <v>-2</v>
      </c>
      <c r="I758" s="258">
        <v>5</v>
      </c>
      <c r="J758" s="244">
        <f t="shared" si="50"/>
        <v>-2</v>
      </c>
      <c r="K758" s="260" t="s">
        <v>43</v>
      </c>
    </row>
    <row r="759" spans="1:11" hidden="1">
      <c r="A759" s="253"/>
      <c r="B759" s="254"/>
      <c r="C759" s="255"/>
      <c r="D759" s="238" t="s">
        <v>380</v>
      </c>
      <c r="E759" s="248"/>
      <c r="F759" s="239">
        <v>0.8</v>
      </c>
      <c r="G759" s="239">
        <v>1.6</v>
      </c>
      <c r="H759" s="239">
        <v>-1</v>
      </c>
      <c r="I759" s="258">
        <v>5</v>
      </c>
      <c r="J759" s="244">
        <f t="shared" si="50"/>
        <v>-1.2800000000000002</v>
      </c>
      <c r="K759" s="260" t="s">
        <v>43</v>
      </c>
    </row>
    <row r="760" spans="1:11" hidden="1">
      <c r="A760" s="253"/>
      <c r="B760" s="254"/>
      <c r="C760" s="255"/>
      <c r="D760" s="240" t="s">
        <v>391</v>
      </c>
      <c r="E760" s="248"/>
      <c r="F760" s="237">
        <v>5.81</v>
      </c>
      <c r="G760" s="237">
        <v>1.6</v>
      </c>
      <c r="H760" s="237">
        <v>2</v>
      </c>
      <c r="I760" s="258">
        <v>5</v>
      </c>
      <c r="J760" s="252">
        <f t="shared" si="50"/>
        <v>18.591999999999999</v>
      </c>
      <c r="K760" s="260" t="s">
        <v>43</v>
      </c>
    </row>
    <row r="761" spans="1:11" hidden="1">
      <c r="A761" s="253"/>
      <c r="B761" s="254"/>
      <c r="C761" s="255"/>
      <c r="D761" s="240" t="s">
        <v>391</v>
      </c>
      <c r="E761" s="248"/>
      <c r="F761" s="237">
        <v>5.93</v>
      </c>
      <c r="G761" s="237">
        <v>1.6</v>
      </c>
      <c r="H761" s="237">
        <v>2</v>
      </c>
      <c r="I761" s="258">
        <v>5</v>
      </c>
      <c r="J761" s="252">
        <f t="shared" si="50"/>
        <v>18.975999999999999</v>
      </c>
      <c r="K761" s="260" t="s">
        <v>43</v>
      </c>
    </row>
    <row r="762" spans="1:11" hidden="1">
      <c r="A762" s="253"/>
      <c r="B762" s="254"/>
      <c r="C762" s="255"/>
      <c r="D762" s="238" t="s">
        <v>380</v>
      </c>
      <c r="E762" s="248"/>
      <c r="F762" s="239"/>
      <c r="G762" s="239"/>
      <c r="H762" s="239"/>
      <c r="I762" s="258">
        <v>5</v>
      </c>
      <c r="J762" s="244">
        <v>-1.2</v>
      </c>
      <c r="K762" s="260" t="s">
        <v>43</v>
      </c>
    </row>
    <row r="763" spans="1:11" hidden="1">
      <c r="A763" s="253"/>
      <c r="B763" s="254"/>
      <c r="C763" s="255"/>
      <c r="D763" s="238" t="s">
        <v>380</v>
      </c>
      <c r="E763" s="248"/>
      <c r="F763" s="239">
        <v>0.8</v>
      </c>
      <c r="G763" s="239">
        <v>1.6</v>
      </c>
      <c r="H763" s="239">
        <v>-2</v>
      </c>
      <c r="I763" s="258">
        <v>5</v>
      </c>
      <c r="J763" s="244">
        <f t="shared" ref="J763" si="51">F763*G763*H763</f>
        <v>-2.5600000000000005</v>
      </c>
      <c r="K763" s="260" t="s">
        <v>43</v>
      </c>
    </row>
    <row r="764" spans="1:11" hidden="1">
      <c r="A764" s="22"/>
      <c r="B764" s="578"/>
      <c r="C764" s="578"/>
      <c r="D764" s="578"/>
      <c r="E764" s="578"/>
      <c r="F764" s="578"/>
      <c r="G764" s="578"/>
      <c r="H764" s="579" t="s">
        <v>306</v>
      </c>
      <c r="I764" s="580" t="s">
        <v>307</v>
      </c>
      <c r="J764" s="581">
        <f>SUM(J730:J763)</f>
        <v>435.04100000000017</v>
      </c>
      <c r="K764" s="220" t="s">
        <v>43</v>
      </c>
    </row>
    <row r="765" spans="1:11" hidden="1">
      <c r="A765" s="22"/>
      <c r="B765" s="578"/>
      <c r="C765" s="578"/>
      <c r="D765" s="578"/>
      <c r="E765" s="578"/>
      <c r="F765" s="578"/>
      <c r="G765" s="578"/>
      <c r="H765" s="579"/>
      <c r="I765" s="580"/>
      <c r="J765" s="581"/>
      <c r="K765" s="220"/>
    </row>
    <row r="766" spans="1:11" ht="13.2" hidden="1">
      <c r="A766" s="582"/>
      <c r="B766" s="583"/>
      <c r="C766" s="583"/>
      <c r="D766" s="584" t="s">
        <v>308</v>
      </c>
      <c r="E766" s="583"/>
      <c r="F766" s="585" t="s">
        <v>309</v>
      </c>
      <c r="G766" s="585"/>
      <c r="H766" s="585"/>
      <c r="I766" s="586" t="s">
        <v>307</v>
      </c>
      <c r="J766" s="587">
        <v>0</v>
      </c>
      <c r="K766" s="221" t="s">
        <v>39</v>
      </c>
    </row>
    <row r="767" spans="1:11" ht="13.2" hidden="1">
      <c r="A767" s="588"/>
      <c r="B767" s="589"/>
      <c r="C767" s="589"/>
      <c r="D767" s="590" t="s">
        <v>310</v>
      </c>
      <c r="E767" s="589"/>
      <c r="F767" s="591" t="s">
        <v>309</v>
      </c>
      <c r="G767" s="591"/>
      <c r="H767" s="591"/>
      <c r="I767" s="592" t="s">
        <v>307</v>
      </c>
      <c r="J767" s="593">
        <f>J764</f>
        <v>435.04100000000017</v>
      </c>
      <c r="K767" s="222" t="str">
        <f>K766</f>
        <v>m³</v>
      </c>
    </row>
    <row r="768" spans="1:11" ht="13.2" hidden="1">
      <c r="A768" s="582"/>
      <c r="B768" s="594"/>
      <c r="C768" s="594"/>
      <c r="D768" s="584" t="s">
        <v>311</v>
      </c>
      <c r="E768" s="594"/>
      <c r="F768" s="585" t="s">
        <v>309</v>
      </c>
      <c r="G768" s="585"/>
      <c r="H768" s="585"/>
      <c r="I768" s="586" t="s">
        <v>307</v>
      </c>
      <c r="J768" s="587">
        <f>J764</f>
        <v>435.04100000000017</v>
      </c>
      <c r="K768" s="221" t="str">
        <f>K767</f>
        <v>m³</v>
      </c>
    </row>
    <row r="769" spans="1:11" ht="13.2" hidden="1">
      <c r="A769" s="600"/>
      <c r="B769" s="601"/>
      <c r="C769" s="601"/>
      <c r="D769" s="602" t="s">
        <v>323</v>
      </c>
      <c r="E769" s="603"/>
      <c r="F769" s="604" t="s">
        <v>309</v>
      </c>
      <c r="G769" s="604"/>
      <c r="H769" s="604"/>
      <c r="I769" s="605" t="s">
        <v>307</v>
      </c>
      <c r="J769" s="606">
        <v>0</v>
      </c>
      <c r="K769" s="607" t="str">
        <f>K768</f>
        <v>m³</v>
      </c>
    </row>
    <row r="770" spans="1:11" ht="13.2" hidden="1">
      <c r="A770" s="600"/>
      <c r="B770" s="601"/>
      <c r="C770" s="601"/>
      <c r="D770" s="608"/>
      <c r="E770" s="601"/>
      <c r="F770" s="609"/>
      <c r="G770" s="609"/>
      <c r="H770" s="609"/>
      <c r="I770" s="610"/>
      <c r="J770" s="611"/>
      <c r="K770" s="612"/>
    </row>
    <row r="771" spans="1:11">
      <c r="A771" s="306" t="s">
        <v>144</v>
      </c>
      <c r="B771" s="848" t="str">
        <f>'[1]BM 07'!B59:G59</f>
        <v>ESQUADRIAS</v>
      </c>
      <c r="C771" s="848"/>
      <c r="D771" s="848"/>
      <c r="E771" s="848"/>
      <c r="F771" s="848"/>
      <c r="G771" s="848"/>
      <c r="H771" s="848"/>
      <c r="I771" s="570"/>
      <c r="J771" s="52"/>
      <c r="K771" s="53"/>
    </row>
    <row r="772" spans="1:11" hidden="1">
      <c r="A772" s="218" t="s">
        <v>146</v>
      </c>
      <c r="B772" s="754" t="str">
        <f>'[1]BM 09'!B63</f>
        <v>PORTA EM ALUMÍNIO DE ABRIR TIPO VENEZIANA COM GUARNIÇÃO, FIXAÇÃO COM PARAFUSOS - FORNECIMENTO E INSTALAÇÃO. AF_12/2019</v>
      </c>
      <c r="C772" s="754"/>
      <c r="D772" s="754"/>
      <c r="E772" s="754"/>
      <c r="F772" s="754"/>
      <c r="G772" s="754"/>
      <c r="H772" s="754"/>
      <c r="I772" s="754"/>
      <c r="J772" s="754"/>
      <c r="K772" s="861"/>
    </row>
    <row r="773" spans="1:11" ht="13.2" hidden="1">
      <c r="A773" s="571"/>
      <c r="B773" s="572"/>
      <c r="C773" s="572"/>
      <c r="D773" s="572"/>
      <c r="E773" s="234" t="s">
        <v>315</v>
      </c>
      <c r="F773" s="233" t="s">
        <v>316</v>
      </c>
      <c r="G773" s="233"/>
      <c r="H773" s="233" t="s">
        <v>305</v>
      </c>
      <c r="I773" s="573"/>
      <c r="J773" s="574"/>
      <c r="K773" s="575"/>
    </row>
    <row r="774" spans="1:11" hidden="1">
      <c r="A774" s="253"/>
      <c r="B774" s="254"/>
      <c r="C774" s="255"/>
      <c r="D774" s="256" t="s">
        <v>437</v>
      </c>
      <c r="E774" s="248">
        <v>0.5</v>
      </c>
      <c r="F774" s="257">
        <v>1.6</v>
      </c>
      <c r="G774" s="257"/>
      <c r="H774" s="257">
        <v>6</v>
      </c>
      <c r="I774" s="258">
        <v>5</v>
      </c>
      <c r="J774" s="259">
        <f>H774*F774*E774</f>
        <v>4.8000000000000007</v>
      </c>
      <c r="K774" s="260" t="s">
        <v>43</v>
      </c>
    </row>
    <row r="775" spans="1:11" hidden="1">
      <c r="A775" s="22"/>
      <c r="B775" s="578"/>
      <c r="C775" s="578"/>
      <c r="D775" s="578"/>
      <c r="E775" s="578"/>
      <c r="F775" s="578"/>
      <c r="G775" s="578"/>
      <c r="H775" s="579" t="s">
        <v>306</v>
      </c>
      <c r="I775" s="580" t="s">
        <v>307</v>
      </c>
      <c r="J775" s="581">
        <f>SUM(J774:J774)</f>
        <v>4.8000000000000007</v>
      </c>
      <c r="K775" s="220" t="s">
        <v>43</v>
      </c>
    </row>
    <row r="776" spans="1:11" hidden="1">
      <c r="A776" s="22"/>
      <c r="B776" s="578"/>
      <c r="C776" s="578"/>
      <c r="D776" s="578"/>
      <c r="E776" s="578"/>
      <c r="F776" s="578"/>
      <c r="G776" s="578"/>
      <c r="H776" s="579"/>
      <c r="I776" s="580"/>
      <c r="J776" s="581"/>
      <c r="K776" s="220"/>
    </row>
    <row r="777" spans="1:11" ht="13.2" hidden="1">
      <c r="A777" s="582"/>
      <c r="B777" s="583"/>
      <c r="C777" s="583"/>
      <c r="D777" s="584" t="s">
        <v>308</v>
      </c>
      <c r="E777" s="583"/>
      <c r="F777" s="585" t="s">
        <v>309</v>
      </c>
      <c r="G777" s="585"/>
      <c r="H777" s="585"/>
      <c r="I777" s="586" t="s">
        <v>307</v>
      </c>
      <c r="J777" s="587">
        <v>0</v>
      </c>
      <c r="K777" s="221" t="s">
        <v>43</v>
      </c>
    </row>
    <row r="778" spans="1:11" ht="13.2" hidden="1">
      <c r="A778" s="588"/>
      <c r="B778" s="589"/>
      <c r="C778" s="589"/>
      <c r="D778" s="590" t="s">
        <v>310</v>
      </c>
      <c r="E778" s="589"/>
      <c r="F778" s="591" t="s">
        <v>309</v>
      </c>
      <c r="G778" s="591"/>
      <c r="H778" s="591"/>
      <c r="I778" s="592" t="s">
        <v>307</v>
      </c>
      <c r="J778" s="593">
        <f>J775-J777</f>
        <v>4.8000000000000007</v>
      </c>
      <c r="K778" s="222" t="s">
        <v>43</v>
      </c>
    </row>
    <row r="779" spans="1:11" ht="13.2" hidden="1">
      <c r="A779" s="582"/>
      <c r="B779" s="594"/>
      <c r="C779" s="594"/>
      <c r="D779" s="584" t="s">
        <v>311</v>
      </c>
      <c r="E779" s="594"/>
      <c r="F779" s="585" t="s">
        <v>309</v>
      </c>
      <c r="G779" s="585"/>
      <c r="H779" s="585"/>
      <c r="I779" s="586" t="s">
        <v>307</v>
      </c>
      <c r="J779" s="587">
        <f>J775</f>
        <v>4.8000000000000007</v>
      </c>
      <c r="K779" s="221" t="s">
        <v>43</v>
      </c>
    </row>
    <row r="780" spans="1:11" ht="13.2" hidden="1">
      <c r="A780" s="600"/>
      <c r="B780" s="601"/>
      <c r="C780" s="601"/>
      <c r="D780" s="602" t="s">
        <v>323</v>
      </c>
      <c r="E780" s="603"/>
      <c r="F780" s="604" t="s">
        <v>309</v>
      </c>
      <c r="G780" s="604"/>
      <c r="H780" s="604"/>
      <c r="I780" s="605" t="s">
        <v>307</v>
      </c>
      <c r="J780" s="606">
        <v>0</v>
      </c>
      <c r="K780" s="607" t="str">
        <f>K779</f>
        <v>m²</v>
      </c>
    </row>
    <row r="781" spans="1:11" ht="13.2" hidden="1">
      <c r="A781" s="600"/>
      <c r="B781" s="601"/>
      <c r="C781" s="601"/>
      <c r="D781" s="608"/>
      <c r="E781" s="601"/>
      <c r="F781" s="609"/>
      <c r="G781" s="609"/>
      <c r="H781" s="609"/>
      <c r="I781" s="610"/>
      <c r="J781" s="611"/>
      <c r="K781" s="612"/>
    </row>
    <row r="782" spans="1:11">
      <c r="A782" s="218" t="s">
        <v>366</v>
      </c>
      <c r="B782" s="754" t="str">
        <f>'[1]BM 09'!B67</f>
        <v>GRADIL EM FERRO FIXADO EM VÃOS DE JANELAS, FORMADO POR BARRAS CHATAS DE 25X4,8 MM. AF_04/2019</v>
      </c>
      <c r="C782" s="754"/>
      <c r="D782" s="754"/>
      <c r="E782" s="754"/>
      <c r="F782" s="754"/>
      <c r="G782" s="754"/>
      <c r="H782" s="754"/>
      <c r="I782" s="754"/>
      <c r="J782" s="754"/>
      <c r="K782" s="861"/>
    </row>
    <row r="783" spans="1:11" ht="13.2">
      <c r="A783" s="571"/>
      <c r="B783" s="572"/>
      <c r="C783" s="572"/>
      <c r="D783" s="572"/>
      <c r="E783" s="234"/>
      <c r="F783" s="233" t="s">
        <v>324</v>
      </c>
      <c r="G783" s="233"/>
      <c r="H783" s="233"/>
      <c r="I783" s="573"/>
      <c r="J783" s="574"/>
      <c r="K783" s="575"/>
    </row>
    <row r="784" spans="1:11">
      <c r="A784" s="253"/>
      <c r="B784" s="254"/>
      <c r="C784" s="255"/>
      <c r="D784" s="256" t="s">
        <v>564</v>
      </c>
      <c r="E784" s="248"/>
      <c r="F784" s="257">
        <v>37.6</v>
      </c>
      <c r="G784" s="257"/>
      <c r="H784" s="257"/>
      <c r="I784" s="258">
        <v>5</v>
      </c>
      <c r="J784" s="259">
        <f>F784</f>
        <v>37.6</v>
      </c>
      <c r="K784" s="260" t="s">
        <v>43</v>
      </c>
    </row>
    <row r="785" spans="1:11">
      <c r="A785" s="22"/>
      <c r="B785" s="578"/>
      <c r="C785" s="578"/>
      <c r="D785" s="578"/>
      <c r="E785" s="578"/>
      <c r="F785" s="578"/>
      <c r="G785" s="578"/>
      <c r="H785" s="579" t="s">
        <v>306</v>
      </c>
      <c r="I785" s="580" t="s">
        <v>307</v>
      </c>
      <c r="J785" s="581">
        <f>SUM(J784:J784)</f>
        <v>37.6</v>
      </c>
      <c r="K785" s="220" t="s">
        <v>43</v>
      </c>
    </row>
    <row r="786" spans="1:11">
      <c r="A786" s="22"/>
      <c r="B786" s="578"/>
      <c r="C786" s="578"/>
      <c r="D786" s="578"/>
      <c r="E786" s="578"/>
      <c r="F786" s="578"/>
      <c r="G786" s="578"/>
      <c r="H786" s="579"/>
      <c r="I786" s="580"/>
      <c r="J786" s="581"/>
      <c r="K786" s="220"/>
    </row>
    <row r="787" spans="1:11" ht="13.2">
      <c r="A787" s="582"/>
      <c r="B787" s="583"/>
      <c r="C787" s="583"/>
      <c r="D787" s="584" t="s">
        <v>308</v>
      </c>
      <c r="E787" s="583"/>
      <c r="F787" s="585" t="s">
        <v>309</v>
      </c>
      <c r="G787" s="585"/>
      <c r="H787" s="585"/>
      <c r="I787" s="586" t="s">
        <v>307</v>
      </c>
      <c r="J787" s="587">
        <v>30.8</v>
      </c>
      <c r="K787" s="221" t="s">
        <v>43</v>
      </c>
    </row>
    <row r="788" spans="1:11" ht="13.2">
      <c r="A788" s="588"/>
      <c r="B788" s="589"/>
      <c r="C788" s="589"/>
      <c r="D788" s="590" t="s">
        <v>310</v>
      </c>
      <c r="E788" s="589"/>
      <c r="F788" s="591" t="s">
        <v>309</v>
      </c>
      <c r="G788" s="591"/>
      <c r="H788" s="591"/>
      <c r="I788" s="592" t="s">
        <v>307</v>
      </c>
      <c r="J788" s="593">
        <f>J785-J787</f>
        <v>6.8000000000000007</v>
      </c>
      <c r="K788" s="222" t="s">
        <v>43</v>
      </c>
    </row>
    <row r="789" spans="1:11" ht="13.2">
      <c r="A789" s="582"/>
      <c r="B789" s="594"/>
      <c r="C789" s="594"/>
      <c r="D789" s="584" t="s">
        <v>311</v>
      </c>
      <c r="E789" s="594"/>
      <c r="F789" s="585" t="s">
        <v>309</v>
      </c>
      <c r="G789" s="585"/>
      <c r="H789" s="585"/>
      <c r="I789" s="586" t="s">
        <v>307</v>
      </c>
      <c r="J789" s="587">
        <f>J785</f>
        <v>37.6</v>
      </c>
      <c r="K789" s="221" t="str">
        <f>K788</f>
        <v>m²</v>
      </c>
    </row>
    <row r="790" spans="1:11" ht="13.2">
      <c r="A790" s="600"/>
      <c r="B790" s="601"/>
      <c r="C790" s="601"/>
      <c r="D790" s="602" t="s">
        <v>323</v>
      </c>
      <c r="E790" s="603"/>
      <c r="F790" s="604" t="s">
        <v>309</v>
      </c>
      <c r="G790" s="604"/>
      <c r="H790" s="604"/>
      <c r="I790" s="605" t="s">
        <v>307</v>
      </c>
      <c r="J790" s="606">
        <v>0</v>
      </c>
      <c r="K790" s="607" t="str">
        <f>K789</f>
        <v>m²</v>
      </c>
    </row>
    <row r="791" spans="1:11" ht="13.2">
      <c r="A791" s="600"/>
      <c r="B791" s="601"/>
      <c r="C791" s="601"/>
      <c r="D791" s="608"/>
      <c r="E791" s="601"/>
      <c r="F791" s="609"/>
      <c r="G791" s="609"/>
      <c r="H791" s="609"/>
      <c r="I791" s="610"/>
      <c r="J791" s="611"/>
      <c r="K791" s="612"/>
    </row>
    <row r="792" spans="1:11" hidden="1">
      <c r="A792" s="306" t="s">
        <v>159</v>
      </c>
      <c r="B792" s="848" t="str">
        <f>'[1]BM 08'!B67:G67</f>
        <v>LOUÇAS E METAIS</v>
      </c>
      <c r="C792" s="848"/>
      <c r="D792" s="848"/>
      <c r="E792" s="848"/>
      <c r="F792" s="848"/>
      <c r="G792" s="848"/>
      <c r="H792" s="848"/>
      <c r="I792" s="570"/>
      <c r="J792" s="52"/>
      <c r="K792" s="53"/>
    </row>
    <row r="793" spans="1:11" hidden="1">
      <c r="A793" s="218" t="s">
        <v>161</v>
      </c>
      <c r="B793" s="754" t="str">
        <f>'[1]BM 08'!B68</f>
        <v>VASO SANITÁRIO SIFONADO COM CAIXA ACOPLADA LOUÇA BRANCA - PADRÃO MÉDIO, INCLUSO ENGATE FLEXÍVEL EM METAL CROMADO, 1/2  X 40CM - FORNECIMENTO E INSTALAÇÃO. AF_01/2020</v>
      </c>
      <c r="C793" s="754"/>
      <c r="D793" s="754"/>
      <c r="E793" s="754"/>
      <c r="F793" s="754"/>
      <c r="G793" s="754"/>
      <c r="H793" s="754"/>
      <c r="I793" s="754"/>
      <c r="J793" s="754"/>
      <c r="K793" s="861"/>
    </row>
    <row r="794" spans="1:11" ht="13.2" hidden="1">
      <c r="A794" s="571"/>
      <c r="B794" s="572"/>
      <c r="C794" s="572"/>
      <c r="D794" s="572"/>
      <c r="E794" s="234"/>
      <c r="F794" s="233"/>
      <c r="G794" s="233"/>
      <c r="H794" s="233" t="s">
        <v>305</v>
      </c>
      <c r="I794" s="573"/>
      <c r="J794" s="574"/>
      <c r="K794" s="575"/>
    </row>
    <row r="795" spans="1:11" hidden="1">
      <c r="A795" s="253"/>
      <c r="B795" s="254"/>
      <c r="C795" s="255"/>
      <c r="D795" s="256" t="s">
        <v>437</v>
      </c>
      <c r="E795" s="248"/>
      <c r="F795" s="257"/>
      <c r="G795" s="257"/>
      <c r="H795" s="257">
        <v>6</v>
      </c>
      <c r="I795" s="258">
        <v>5</v>
      </c>
      <c r="J795" s="259">
        <f>H795</f>
        <v>6</v>
      </c>
      <c r="K795" s="260" t="s">
        <v>406</v>
      </c>
    </row>
    <row r="796" spans="1:11" hidden="1">
      <c r="A796" s="22"/>
      <c r="B796" s="578"/>
      <c r="C796" s="578"/>
      <c r="D796" s="578"/>
      <c r="E796" s="578"/>
      <c r="F796" s="578"/>
      <c r="G796" s="578"/>
      <c r="H796" s="579" t="s">
        <v>306</v>
      </c>
      <c r="I796" s="580" t="s">
        <v>307</v>
      </c>
      <c r="J796" s="581">
        <f>SUM(J795:J795)</f>
        <v>6</v>
      </c>
      <c r="K796" s="220" t="s">
        <v>406</v>
      </c>
    </row>
    <row r="797" spans="1:11" hidden="1">
      <c r="A797" s="22"/>
      <c r="B797" s="578"/>
      <c r="C797" s="578"/>
      <c r="D797" s="578"/>
      <c r="E797" s="578"/>
      <c r="F797" s="578"/>
      <c r="G797" s="578"/>
      <c r="H797" s="579"/>
      <c r="I797" s="580"/>
      <c r="J797" s="581"/>
      <c r="K797" s="220"/>
    </row>
    <row r="798" spans="1:11" ht="13.2" hidden="1">
      <c r="A798" s="582"/>
      <c r="B798" s="583"/>
      <c r="C798" s="583"/>
      <c r="D798" s="584" t="s">
        <v>308</v>
      </c>
      <c r="E798" s="583"/>
      <c r="F798" s="585" t="s">
        <v>309</v>
      </c>
      <c r="G798" s="585"/>
      <c r="H798" s="585"/>
      <c r="I798" s="586" t="s">
        <v>307</v>
      </c>
      <c r="J798" s="587">
        <v>0</v>
      </c>
      <c r="K798" s="221" t="s">
        <v>406</v>
      </c>
    </row>
    <row r="799" spans="1:11" ht="13.2" hidden="1">
      <c r="A799" s="588"/>
      <c r="B799" s="589"/>
      <c r="C799" s="589"/>
      <c r="D799" s="590" t="s">
        <v>310</v>
      </c>
      <c r="E799" s="589"/>
      <c r="F799" s="591" t="s">
        <v>309</v>
      </c>
      <c r="G799" s="591"/>
      <c r="H799" s="591"/>
      <c r="I799" s="592" t="s">
        <v>307</v>
      </c>
      <c r="J799" s="593">
        <f>J796-J798</f>
        <v>6</v>
      </c>
      <c r="K799" s="222" t="s">
        <v>406</v>
      </c>
    </row>
    <row r="800" spans="1:11" ht="13.2" hidden="1">
      <c r="A800" s="582"/>
      <c r="B800" s="594"/>
      <c r="C800" s="594"/>
      <c r="D800" s="584" t="s">
        <v>311</v>
      </c>
      <c r="E800" s="594"/>
      <c r="F800" s="585" t="s">
        <v>309</v>
      </c>
      <c r="G800" s="585"/>
      <c r="H800" s="585"/>
      <c r="I800" s="586" t="s">
        <v>307</v>
      </c>
      <c r="J800" s="587">
        <f>J796</f>
        <v>6</v>
      </c>
      <c r="K800" s="221" t="str">
        <f>K799</f>
        <v>und</v>
      </c>
    </row>
    <row r="801" spans="1:11" ht="13.2" hidden="1">
      <c r="A801" s="600"/>
      <c r="B801" s="601"/>
      <c r="C801" s="601"/>
      <c r="D801" s="602" t="s">
        <v>323</v>
      </c>
      <c r="E801" s="603"/>
      <c r="F801" s="604" t="s">
        <v>309</v>
      </c>
      <c r="G801" s="604"/>
      <c r="H801" s="604"/>
      <c r="I801" s="605" t="s">
        <v>307</v>
      </c>
      <c r="J801" s="606">
        <v>0</v>
      </c>
      <c r="K801" s="607" t="str">
        <f>K800</f>
        <v>und</v>
      </c>
    </row>
    <row r="802" spans="1:11" ht="13.2" hidden="1">
      <c r="A802" s="600"/>
      <c r="B802" s="601"/>
      <c r="C802" s="601"/>
      <c r="D802" s="608"/>
      <c r="E802" s="601"/>
      <c r="F802" s="609"/>
      <c r="G802" s="609"/>
      <c r="H802" s="609"/>
      <c r="I802" s="610"/>
      <c r="J802" s="611"/>
      <c r="K802" s="612"/>
    </row>
    <row r="803" spans="1:11" hidden="1">
      <c r="A803" s="218" t="s">
        <v>164</v>
      </c>
      <c r="B803" s="754" t="str">
        <f>'[1]BM 08'!B69</f>
        <v>CUBA DE EMBUTIR OVAL EM LOUÇA BRANCA, 35 X 50CM OU EQUIVALENTE, INCLUSO VÁLVULA E SIFÃO TIPO GARRAFA EM METAL CROMADO - FORNECIMENTO E INSTALAÇÃO. AF_01/2020</v>
      </c>
      <c r="C803" s="754"/>
      <c r="D803" s="754"/>
      <c r="E803" s="754"/>
      <c r="F803" s="754"/>
      <c r="G803" s="754"/>
      <c r="H803" s="754"/>
      <c r="I803" s="754"/>
      <c r="J803" s="754"/>
      <c r="K803" s="861"/>
    </row>
    <row r="804" spans="1:11" ht="13.2" hidden="1">
      <c r="A804" s="571"/>
      <c r="B804" s="572"/>
      <c r="C804" s="572"/>
      <c r="D804" s="572"/>
      <c r="E804" s="234"/>
      <c r="F804" s="233"/>
      <c r="G804" s="233"/>
      <c r="H804" s="233" t="s">
        <v>305</v>
      </c>
      <c r="I804" s="573"/>
      <c r="J804" s="574"/>
      <c r="K804" s="575"/>
    </row>
    <row r="805" spans="1:11" hidden="1">
      <c r="A805" s="253"/>
      <c r="B805" s="254"/>
      <c r="C805" s="255"/>
      <c r="D805" s="256" t="s">
        <v>437</v>
      </c>
      <c r="E805" s="248"/>
      <c r="F805" s="257"/>
      <c r="G805" s="257"/>
      <c r="H805" s="257">
        <v>6</v>
      </c>
      <c r="I805" s="258">
        <v>5</v>
      </c>
      <c r="J805" s="259">
        <f>H805</f>
        <v>6</v>
      </c>
      <c r="K805" s="260" t="s">
        <v>406</v>
      </c>
    </row>
    <row r="806" spans="1:11" hidden="1">
      <c r="A806" s="22"/>
      <c r="B806" s="578"/>
      <c r="C806" s="578"/>
      <c r="D806" s="578"/>
      <c r="E806" s="578"/>
      <c r="F806" s="578"/>
      <c r="G806" s="578"/>
      <c r="H806" s="579" t="s">
        <v>306</v>
      </c>
      <c r="I806" s="580" t="s">
        <v>307</v>
      </c>
      <c r="J806" s="581">
        <f>SUM(J805:J805)</f>
        <v>6</v>
      </c>
      <c r="K806" s="220" t="s">
        <v>406</v>
      </c>
    </row>
    <row r="807" spans="1:11" hidden="1">
      <c r="A807" s="22"/>
      <c r="B807" s="578"/>
      <c r="C807" s="578"/>
      <c r="D807" s="578"/>
      <c r="E807" s="578"/>
      <c r="F807" s="578"/>
      <c r="G807" s="578"/>
      <c r="H807" s="579"/>
      <c r="I807" s="580"/>
      <c r="J807" s="581"/>
      <c r="K807" s="220"/>
    </row>
    <row r="808" spans="1:11" ht="13.2" hidden="1">
      <c r="A808" s="582"/>
      <c r="B808" s="583"/>
      <c r="C808" s="583"/>
      <c r="D808" s="584" t="s">
        <v>308</v>
      </c>
      <c r="E808" s="583"/>
      <c r="F808" s="585" t="s">
        <v>309</v>
      </c>
      <c r="G808" s="585"/>
      <c r="H808" s="585"/>
      <c r="I808" s="586" t="s">
        <v>307</v>
      </c>
      <c r="J808" s="587">
        <v>0</v>
      </c>
      <c r="K808" s="221" t="s">
        <v>406</v>
      </c>
    </row>
    <row r="809" spans="1:11" ht="13.2" hidden="1">
      <c r="A809" s="588"/>
      <c r="B809" s="589"/>
      <c r="C809" s="589"/>
      <c r="D809" s="590" t="s">
        <v>310</v>
      </c>
      <c r="E809" s="589"/>
      <c r="F809" s="591" t="s">
        <v>309</v>
      </c>
      <c r="G809" s="591"/>
      <c r="H809" s="591"/>
      <c r="I809" s="592" t="s">
        <v>307</v>
      </c>
      <c r="J809" s="593">
        <f>J806-J808</f>
        <v>6</v>
      </c>
      <c r="K809" s="222" t="s">
        <v>406</v>
      </c>
    </row>
    <row r="810" spans="1:11" ht="13.2" hidden="1">
      <c r="A810" s="582"/>
      <c r="B810" s="594"/>
      <c r="C810" s="594"/>
      <c r="D810" s="584" t="s">
        <v>311</v>
      </c>
      <c r="E810" s="594"/>
      <c r="F810" s="585" t="s">
        <v>309</v>
      </c>
      <c r="G810" s="585"/>
      <c r="H810" s="585"/>
      <c r="I810" s="586" t="s">
        <v>307</v>
      </c>
      <c r="J810" s="587">
        <f>J806</f>
        <v>6</v>
      </c>
      <c r="K810" s="221" t="str">
        <f>K809</f>
        <v>und</v>
      </c>
    </row>
    <row r="811" spans="1:11" ht="13.2" hidden="1">
      <c r="A811" s="600"/>
      <c r="B811" s="601"/>
      <c r="C811" s="601"/>
      <c r="D811" s="602" t="s">
        <v>323</v>
      </c>
      <c r="E811" s="603"/>
      <c r="F811" s="604" t="s">
        <v>309</v>
      </c>
      <c r="G811" s="604"/>
      <c r="H811" s="604"/>
      <c r="I811" s="605" t="s">
        <v>307</v>
      </c>
      <c r="J811" s="606">
        <v>0</v>
      </c>
      <c r="K811" s="607" t="str">
        <f>K810</f>
        <v>und</v>
      </c>
    </row>
    <row r="812" spans="1:11" ht="13.2" hidden="1">
      <c r="A812" s="600"/>
      <c r="B812" s="601"/>
      <c r="C812" s="601"/>
      <c r="D812" s="608"/>
      <c r="E812" s="601"/>
      <c r="F812" s="609"/>
      <c r="G812" s="609"/>
      <c r="H812" s="609"/>
      <c r="I812" s="610"/>
      <c r="J812" s="611"/>
      <c r="K812" s="612"/>
    </row>
    <row r="813" spans="1:11" hidden="1">
      <c r="A813" s="218" t="s">
        <v>167</v>
      </c>
      <c r="B813" s="754" t="str">
        <f>'[1]BM 08'!B70</f>
        <v>BANCADA DE GRANITO VERDE UBATUBA - FORNECIMENTO E INSTALAÇÃO [ ADAPTADO SINAPI 86888]</v>
      </c>
      <c r="C813" s="754"/>
      <c r="D813" s="754"/>
      <c r="E813" s="754"/>
      <c r="F813" s="754"/>
      <c r="G813" s="754"/>
      <c r="H813" s="754"/>
      <c r="I813" s="754"/>
      <c r="J813" s="754"/>
      <c r="K813" s="861"/>
    </row>
    <row r="814" spans="1:11" ht="13.2" hidden="1">
      <c r="A814" s="571"/>
      <c r="B814" s="572"/>
      <c r="C814" s="572"/>
      <c r="D814" s="572"/>
      <c r="E814" s="234" t="s">
        <v>315</v>
      </c>
      <c r="F814" s="233" t="s">
        <v>314</v>
      </c>
      <c r="G814" s="233"/>
      <c r="H814" s="233" t="s">
        <v>305</v>
      </c>
      <c r="I814" s="573"/>
      <c r="J814" s="574"/>
      <c r="K814" s="575"/>
    </row>
    <row r="815" spans="1:11" hidden="1">
      <c r="A815" s="253"/>
      <c r="B815" s="254"/>
      <c r="C815" s="255"/>
      <c r="D815" s="256" t="s">
        <v>437</v>
      </c>
      <c r="E815" s="248">
        <v>2.1800000000000002</v>
      </c>
      <c r="F815" s="257">
        <v>0.5</v>
      </c>
      <c r="G815" s="257"/>
      <c r="H815" s="257">
        <v>2</v>
      </c>
      <c r="I815" s="258">
        <v>5</v>
      </c>
      <c r="J815" s="259">
        <f>H815*F815*E815</f>
        <v>2.1800000000000002</v>
      </c>
      <c r="K815" s="260" t="s">
        <v>43</v>
      </c>
    </row>
    <row r="816" spans="1:11" hidden="1">
      <c r="A816" s="22"/>
      <c r="B816" s="578"/>
      <c r="C816" s="578"/>
      <c r="D816" s="578"/>
      <c r="E816" s="578"/>
      <c r="F816" s="578"/>
      <c r="G816" s="578"/>
      <c r="H816" s="579" t="s">
        <v>306</v>
      </c>
      <c r="I816" s="580" t="s">
        <v>307</v>
      </c>
      <c r="J816" s="581">
        <f>SUM(J815:J815)</f>
        <v>2.1800000000000002</v>
      </c>
      <c r="K816" s="220" t="s">
        <v>43</v>
      </c>
    </row>
    <row r="817" spans="1:11" hidden="1">
      <c r="A817" s="22"/>
      <c r="B817" s="578"/>
      <c r="C817" s="578"/>
      <c r="D817" s="578"/>
      <c r="E817" s="578"/>
      <c r="F817" s="578"/>
      <c r="G817" s="578"/>
      <c r="H817" s="579"/>
      <c r="I817" s="580"/>
      <c r="J817" s="581"/>
      <c r="K817" s="220"/>
    </row>
    <row r="818" spans="1:11" ht="13.2" hidden="1">
      <c r="A818" s="582"/>
      <c r="B818" s="583"/>
      <c r="C818" s="583"/>
      <c r="D818" s="584" t="s">
        <v>308</v>
      </c>
      <c r="E818" s="583"/>
      <c r="F818" s="585" t="s">
        <v>309</v>
      </c>
      <c r="G818" s="585"/>
      <c r="H818" s="585"/>
      <c r="I818" s="586" t="s">
        <v>307</v>
      </c>
      <c r="J818" s="587">
        <v>0</v>
      </c>
      <c r="K818" s="221" t="s">
        <v>43</v>
      </c>
    </row>
    <row r="819" spans="1:11" ht="13.2" hidden="1">
      <c r="A819" s="588"/>
      <c r="B819" s="589"/>
      <c r="C819" s="589"/>
      <c r="D819" s="590" t="s">
        <v>310</v>
      </c>
      <c r="E819" s="589"/>
      <c r="F819" s="591" t="s">
        <v>309</v>
      </c>
      <c r="G819" s="591"/>
      <c r="H819" s="591"/>
      <c r="I819" s="592" t="s">
        <v>307</v>
      </c>
      <c r="J819" s="593">
        <f>J816-J818</f>
        <v>2.1800000000000002</v>
      </c>
      <c r="K819" s="222" t="s">
        <v>43</v>
      </c>
    </row>
    <row r="820" spans="1:11" ht="13.2" hidden="1">
      <c r="A820" s="582"/>
      <c r="B820" s="594"/>
      <c r="C820" s="594"/>
      <c r="D820" s="584" t="s">
        <v>311</v>
      </c>
      <c r="E820" s="594"/>
      <c r="F820" s="585" t="s">
        <v>309</v>
      </c>
      <c r="G820" s="585"/>
      <c r="H820" s="585"/>
      <c r="I820" s="586" t="s">
        <v>307</v>
      </c>
      <c r="J820" s="587">
        <f>J816</f>
        <v>2.1800000000000002</v>
      </c>
      <c r="K820" s="221" t="str">
        <f>K819</f>
        <v>m²</v>
      </c>
    </row>
    <row r="821" spans="1:11" ht="13.2" hidden="1">
      <c r="A821" s="600"/>
      <c r="B821" s="601"/>
      <c r="C821" s="601"/>
      <c r="D821" s="602" t="s">
        <v>323</v>
      </c>
      <c r="E821" s="603"/>
      <c r="F821" s="604" t="s">
        <v>309</v>
      </c>
      <c r="G821" s="604"/>
      <c r="H821" s="604"/>
      <c r="I821" s="605" t="s">
        <v>307</v>
      </c>
      <c r="J821" s="606">
        <v>0</v>
      </c>
      <c r="K821" s="607" t="str">
        <f>K820</f>
        <v>m²</v>
      </c>
    </row>
    <row r="822" spans="1:11" ht="13.2" hidden="1">
      <c r="A822" s="600"/>
      <c r="B822" s="601"/>
      <c r="C822" s="601"/>
      <c r="D822" s="608"/>
      <c r="E822" s="601"/>
      <c r="F822" s="609"/>
      <c r="G822" s="609"/>
      <c r="H822" s="609"/>
      <c r="I822" s="610"/>
      <c r="J822" s="611"/>
      <c r="K822" s="612"/>
    </row>
    <row r="823" spans="1:11" hidden="1">
      <c r="A823" s="218" t="s">
        <v>169</v>
      </c>
      <c r="B823" s="754" t="str">
        <f>'[1]BM 08'!B71</f>
        <v>TORNEIRA CROMADA DE MESA, 1/2 OU 3/4, PARA LAVATÓRIO, PADRÃO POPULAR - FORNECIMENTO E INSTALAÇÃO. AF_01/2020</v>
      </c>
      <c r="C823" s="754"/>
      <c r="D823" s="754"/>
      <c r="E823" s="754"/>
      <c r="F823" s="754"/>
      <c r="G823" s="754"/>
      <c r="H823" s="754"/>
      <c r="I823" s="754"/>
      <c r="J823" s="754"/>
      <c r="K823" s="861"/>
    </row>
    <row r="824" spans="1:11" ht="13.2" hidden="1">
      <c r="A824" s="571"/>
      <c r="B824" s="572"/>
      <c r="C824" s="572"/>
      <c r="D824" s="572"/>
      <c r="E824" s="234" t="s">
        <v>315</v>
      </c>
      <c r="F824" s="233" t="s">
        <v>314</v>
      </c>
      <c r="G824" s="233"/>
      <c r="H824" s="233" t="s">
        <v>305</v>
      </c>
      <c r="I824" s="573"/>
      <c r="J824" s="574"/>
      <c r="K824" s="575"/>
    </row>
    <row r="825" spans="1:11" hidden="1">
      <c r="A825" s="253"/>
      <c r="B825" s="254"/>
      <c r="C825" s="255"/>
      <c r="D825" s="256" t="s">
        <v>437</v>
      </c>
      <c r="E825" s="248"/>
      <c r="F825" s="257"/>
      <c r="G825" s="257"/>
      <c r="H825" s="257">
        <v>6</v>
      </c>
      <c r="I825" s="258">
        <v>5</v>
      </c>
      <c r="J825" s="259">
        <f>H825</f>
        <v>6</v>
      </c>
      <c r="K825" s="260" t="s">
        <v>406</v>
      </c>
    </row>
    <row r="826" spans="1:11" hidden="1">
      <c r="A826" s="22"/>
      <c r="B826" s="578"/>
      <c r="C826" s="578"/>
      <c r="D826" s="578"/>
      <c r="E826" s="578"/>
      <c r="F826" s="578"/>
      <c r="G826" s="578"/>
      <c r="H826" s="579" t="s">
        <v>306</v>
      </c>
      <c r="I826" s="580" t="s">
        <v>307</v>
      </c>
      <c r="J826" s="581">
        <f>SUM(J825:J825)</f>
        <v>6</v>
      </c>
      <c r="K826" s="220" t="s">
        <v>406</v>
      </c>
    </row>
    <row r="827" spans="1:11" hidden="1">
      <c r="A827" s="22"/>
      <c r="B827" s="578"/>
      <c r="C827" s="578"/>
      <c r="D827" s="578"/>
      <c r="E827" s="578"/>
      <c r="F827" s="578"/>
      <c r="G827" s="578"/>
      <c r="H827" s="579"/>
      <c r="I827" s="580"/>
      <c r="J827" s="581"/>
      <c r="K827" s="220"/>
    </row>
    <row r="828" spans="1:11" ht="13.2" hidden="1">
      <c r="A828" s="582"/>
      <c r="B828" s="583"/>
      <c r="C828" s="583"/>
      <c r="D828" s="584" t="s">
        <v>308</v>
      </c>
      <c r="E828" s="583"/>
      <c r="F828" s="585" t="s">
        <v>309</v>
      </c>
      <c r="G828" s="585"/>
      <c r="H828" s="585"/>
      <c r="I828" s="586" t="s">
        <v>307</v>
      </c>
      <c r="J828" s="587">
        <v>0</v>
      </c>
      <c r="K828" s="221" t="s">
        <v>406</v>
      </c>
    </row>
    <row r="829" spans="1:11" ht="13.2" hidden="1">
      <c r="A829" s="588"/>
      <c r="B829" s="589"/>
      <c r="C829" s="589"/>
      <c r="D829" s="590" t="s">
        <v>310</v>
      </c>
      <c r="E829" s="589"/>
      <c r="F829" s="591" t="s">
        <v>309</v>
      </c>
      <c r="G829" s="591"/>
      <c r="H829" s="591"/>
      <c r="I829" s="592" t="s">
        <v>307</v>
      </c>
      <c r="J829" s="593">
        <f>J826-J828</f>
        <v>6</v>
      </c>
      <c r="K829" s="222" t="s">
        <v>406</v>
      </c>
    </row>
    <row r="830" spans="1:11" ht="13.2" hidden="1">
      <c r="A830" s="582"/>
      <c r="B830" s="594"/>
      <c r="C830" s="594"/>
      <c r="D830" s="584" t="s">
        <v>311</v>
      </c>
      <c r="E830" s="594"/>
      <c r="F830" s="585" t="s">
        <v>309</v>
      </c>
      <c r="G830" s="585"/>
      <c r="H830" s="585"/>
      <c r="I830" s="586" t="s">
        <v>307</v>
      </c>
      <c r="J830" s="587">
        <f>J826</f>
        <v>6</v>
      </c>
      <c r="K830" s="221" t="str">
        <f>K829</f>
        <v>und</v>
      </c>
    </row>
    <row r="831" spans="1:11" ht="13.2" hidden="1">
      <c r="A831" s="600"/>
      <c r="B831" s="601"/>
      <c r="C831" s="601"/>
      <c r="D831" s="602" t="s">
        <v>323</v>
      </c>
      <c r="E831" s="603"/>
      <c r="F831" s="604" t="s">
        <v>309</v>
      </c>
      <c r="G831" s="604"/>
      <c r="H831" s="604"/>
      <c r="I831" s="605" t="s">
        <v>307</v>
      </c>
      <c r="J831" s="606">
        <v>0</v>
      </c>
      <c r="K831" s="607" t="str">
        <f>K830</f>
        <v>und</v>
      </c>
    </row>
    <row r="832" spans="1:11" ht="13.2" hidden="1">
      <c r="A832" s="600"/>
      <c r="B832" s="601"/>
      <c r="C832" s="601"/>
      <c r="D832" s="608"/>
      <c r="E832" s="601"/>
      <c r="F832" s="609"/>
      <c r="G832" s="609"/>
      <c r="H832" s="609"/>
      <c r="I832" s="610"/>
      <c r="J832" s="611"/>
      <c r="K832" s="612"/>
    </row>
    <row r="833" spans="1:11" hidden="1">
      <c r="A833" s="306" t="s">
        <v>172</v>
      </c>
      <c r="B833" s="848" t="str">
        <f>'[1]BM 07'!B71</f>
        <v>COBERTA</v>
      </c>
      <c r="C833" s="848"/>
      <c r="D833" s="848"/>
      <c r="E833" s="848"/>
      <c r="F833" s="848"/>
      <c r="G833" s="848"/>
      <c r="H833" s="848"/>
      <c r="I833" s="570"/>
      <c r="J833" s="52"/>
      <c r="K833" s="53"/>
    </row>
    <row r="834" spans="1:11" hidden="1">
      <c r="A834" s="218" t="s">
        <v>177</v>
      </c>
      <c r="B834" s="754" t="str">
        <f>'[1]BM 08'!B74</f>
        <v>RUFO EM FIBROCIMENTO PARA TELHA ONDULADA E = 6 MM, ABA DE 26 CM, INCLUSO TRANSPORTE VERTICAL, EXCETO CONTRARRUFO. AF_07/2019</v>
      </c>
      <c r="C834" s="754"/>
      <c r="D834" s="754"/>
      <c r="E834" s="754"/>
      <c r="F834" s="754"/>
      <c r="G834" s="754"/>
      <c r="H834" s="754"/>
      <c r="I834" s="754"/>
      <c r="J834" s="754"/>
      <c r="K834" s="861"/>
    </row>
    <row r="835" spans="1:11" ht="13.2" hidden="1">
      <c r="A835" s="571"/>
      <c r="B835" s="572"/>
      <c r="C835" s="572"/>
      <c r="D835" s="572"/>
      <c r="E835" s="234" t="s">
        <v>314</v>
      </c>
      <c r="F835" s="233"/>
      <c r="G835" s="233"/>
      <c r="H835" s="233"/>
      <c r="I835" s="573"/>
      <c r="J835" s="574"/>
      <c r="K835" s="575"/>
    </row>
    <row r="836" spans="1:11" hidden="1">
      <c r="A836" s="253"/>
      <c r="B836" s="254"/>
      <c r="C836" s="255"/>
      <c r="D836" s="256" t="s">
        <v>435</v>
      </c>
      <c r="E836" s="248">
        <v>85.76</v>
      </c>
      <c r="F836" s="257"/>
      <c r="G836" s="257"/>
      <c r="H836" s="257"/>
      <c r="I836" s="258">
        <v>5</v>
      </c>
      <c r="J836" s="259">
        <f>E836</f>
        <v>85.76</v>
      </c>
      <c r="K836" s="260" t="s">
        <v>313</v>
      </c>
    </row>
    <row r="837" spans="1:11" hidden="1">
      <c r="A837" s="22"/>
      <c r="B837" s="578"/>
      <c r="C837" s="578"/>
      <c r="D837" s="578"/>
      <c r="E837" s="578"/>
      <c r="F837" s="578"/>
      <c r="G837" s="578"/>
      <c r="H837" s="579" t="s">
        <v>306</v>
      </c>
      <c r="I837" s="580" t="s">
        <v>307</v>
      </c>
      <c r="J837" s="581">
        <f>SUM(J836:J836)</f>
        <v>85.76</v>
      </c>
      <c r="K837" s="220" t="s">
        <v>313</v>
      </c>
    </row>
    <row r="838" spans="1:11" hidden="1">
      <c r="A838" s="22"/>
      <c r="B838" s="578"/>
      <c r="C838" s="578"/>
      <c r="D838" s="578"/>
      <c r="E838" s="578"/>
      <c r="F838" s="578"/>
      <c r="G838" s="578"/>
      <c r="H838" s="579"/>
      <c r="I838" s="580"/>
      <c r="J838" s="581"/>
      <c r="K838" s="220"/>
    </row>
    <row r="839" spans="1:11" ht="13.2" hidden="1">
      <c r="A839" s="582"/>
      <c r="B839" s="583"/>
      <c r="C839" s="583"/>
      <c r="D839" s="584" t="s">
        <v>308</v>
      </c>
      <c r="E839" s="583"/>
      <c r="F839" s="585" t="s">
        <v>309</v>
      </c>
      <c r="G839" s="585"/>
      <c r="H839" s="585"/>
      <c r="I839" s="586" t="s">
        <v>307</v>
      </c>
      <c r="J839" s="587">
        <v>0</v>
      </c>
      <c r="K839" s="221" t="s">
        <v>313</v>
      </c>
    </row>
    <row r="840" spans="1:11" ht="13.2" hidden="1">
      <c r="A840" s="588"/>
      <c r="B840" s="589"/>
      <c r="C840" s="589"/>
      <c r="D840" s="590" t="s">
        <v>310</v>
      </c>
      <c r="E840" s="589"/>
      <c r="F840" s="591" t="s">
        <v>309</v>
      </c>
      <c r="G840" s="591"/>
      <c r="H840" s="591"/>
      <c r="I840" s="592" t="s">
        <v>307</v>
      </c>
      <c r="J840" s="593">
        <f>J837-J839</f>
        <v>85.76</v>
      </c>
      <c r="K840" s="222" t="s">
        <v>313</v>
      </c>
    </row>
    <row r="841" spans="1:11" ht="13.2" hidden="1">
      <c r="A841" s="582"/>
      <c r="B841" s="594"/>
      <c r="C841" s="594"/>
      <c r="D841" s="584" t="s">
        <v>311</v>
      </c>
      <c r="E841" s="594"/>
      <c r="F841" s="585" t="s">
        <v>309</v>
      </c>
      <c r="G841" s="585"/>
      <c r="H841" s="585"/>
      <c r="I841" s="586" t="s">
        <v>307</v>
      </c>
      <c r="J841" s="587">
        <f>J837</f>
        <v>85.76</v>
      </c>
      <c r="K841" s="221" t="str">
        <f>K840</f>
        <v>m</v>
      </c>
    </row>
    <row r="842" spans="1:11" ht="13.2" hidden="1">
      <c r="A842" s="600"/>
      <c r="B842" s="601"/>
      <c r="C842" s="601"/>
      <c r="D842" s="602" t="s">
        <v>323</v>
      </c>
      <c r="E842" s="603"/>
      <c r="F842" s="604" t="s">
        <v>309</v>
      </c>
      <c r="G842" s="604"/>
      <c r="H842" s="604"/>
      <c r="I842" s="605" t="s">
        <v>307</v>
      </c>
      <c r="J842" s="606">
        <v>0</v>
      </c>
      <c r="K842" s="607" t="str">
        <f>K841</f>
        <v>m</v>
      </c>
    </row>
    <row r="843" spans="1:11" ht="13.2" hidden="1">
      <c r="A843" s="600"/>
      <c r="B843" s="601"/>
      <c r="C843" s="601"/>
      <c r="D843" s="608"/>
      <c r="E843" s="601"/>
      <c r="F843" s="609"/>
      <c r="G843" s="609"/>
      <c r="H843" s="609"/>
      <c r="I843" s="610"/>
      <c r="J843" s="611"/>
      <c r="K843" s="612"/>
    </row>
    <row r="844" spans="1:11" hidden="1">
      <c r="A844" s="218" t="s">
        <v>180</v>
      </c>
      <c r="B844" s="754" t="str">
        <f>'[1]BM 07'!B74</f>
        <v>CALHA EM CHAPA DE AÇO GALVANIZADO NÚMERO 24, DESENVOLVIMENTO DE 50 CM, INCLUSO TRANSPORTE VERTICAL. AF_07/2019</v>
      </c>
      <c r="C844" s="754"/>
      <c r="D844" s="754"/>
      <c r="E844" s="754"/>
      <c r="F844" s="754"/>
      <c r="G844" s="754"/>
      <c r="H844" s="754"/>
      <c r="I844" s="754"/>
      <c r="J844" s="754"/>
      <c r="K844" s="861"/>
    </row>
    <row r="845" spans="1:11" ht="13.2" hidden="1">
      <c r="A845" s="571"/>
      <c r="B845" s="572"/>
      <c r="C845" s="572"/>
      <c r="D845" s="572"/>
      <c r="E845" s="234" t="s">
        <v>314</v>
      </c>
      <c r="F845" s="233"/>
      <c r="G845" s="233"/>
      <c r="H845" s="233"/>
      <c r="I845" s="573"/>
      <c r="J845" s="574"/>
      <c r="K845" s="575"/>
    </row>
    <row r="846" spans="1:11" hidden="1">
      <c r="A846" s="253"/>
      <c r="B846" s="254"/>
      <c r="C846" s="255"/>
      <c r="D846" s="256" t="s">
        <v>435</v>
      </c>
      <c r="E846" s="248">
        <f>'[1]BM 07'!D74</f>
        <v>89.1</v>
      </c>
      <c r="F846" s="257"/>
      <c r="G846" s="257"/>
      <c r="H846" s="257"/>
      <c r="I846" s="258">
        <v>5</v>
      </c>
      <c r="J846" s="259">
        <f>E846</f>
        <v>89.1</v>
      </c>
      <c r="K846" s="260" t="s">
        <v>313</v>
      </c>
    </row>
    <row r="847" spans="1:11" hidden="1">
      <c r="A847" s="22"/>
      <c r="B847" s="578"/>
      <c r="C847" s="578"/>
      <c r="D847" s="578"/>
      <c r="E847" s="578"/>
      <c r="F847" s="578"/>
      <c r="G847" s="578"/>
      <c r="H847" s="579" t="s">
        <v>306</v>
      </c>
      <c r="I847" s="580" t="s">
        <v>307</v>
      </c>
      <c r="J847" s="581">
        <f>SUM(J846:J846)</f>
        <v>89.1</v>
      </c>
      <c r="K847" s="220" t="s">
        <v>313</v>
      </c>
    </row>
    <row r="848" spans="1:11" hidden="1">
      <c r="A848" s="22"/>
      <c r="B848" s="578"/>
      <c r="C848" s="578"/>
      <c r="D848" s="578"/>
      <c r="E848" s="578"/>
      <c r="F848" s="578"/>
      <c r="G848" s="578"/>
      <c r="H848" s="579"/>
      <c r="I848" s="580"/>
      <c r="J848" s="581"/>
      <c r="K848" s="220"/>
    </row>
    <row r="849" spans="1:11" ht="13.2" hidden="1">
      <c r="A849" s="582"/>
      <c r="B849" s="583"/>
      <c r="C849" s="583"/>
      <c r="D849" s="584" t="s">
        <v>308</v>
      </c>
      <c r="E849" s="583"/>
      <c r="F849" s="585" t="s">
        <v>309</v>
      </c>
      <c r="G849" s="585"/>
      <c r="H849" s="585"/>
      <c r="I849" s="586" t="s">
        <v>307</v>
      </c>
      <c r="J849" s="587">
        <v>0</v>
      </c>
      <c r="K849" s="221" t="s">
        <v>313</v>
      </c>
    </row>
    <row r="850" spans="1:11" ht="13.2" hidden="1">
      <c r="A850" s="588"/>
      <c r="B850" s="589"/>
      <c r="C850" s="589"/>
      <c r="D850" s="590" t="s">
        <v>310</v>
      </c>
      <c r="E850" s="589"/>
      <c r="F850" s="591" t="s">
        <v>309</v>
      </c>
      <c r="G850" s="591"/>
      <c r="H850" s="591"/>
      <c r="I850" s="592" t="s">
        <v>307</v>
      </c>
      <c r="J850" s="593">
        <f>J847-J849</f>
        <v>89.1</v>
      </c>
      <c r="K850" s="222" t="s">
        <v>313</v>
      </c>
    </row>
    <row r="851" spans="1:11" ht="13.2" hidden="1">
      <c r="A851" s="582"/>
      <c r="B851" s="594"/>
      <c r="C851" s="594"/>
      <c r="D851" s="584" t="s">
        <v>311</v>
      </c>
      <c r="E851" s="594"/>
      <c r="F851" s="585" t="s">
        <v>309</v>
      </c>
      <c r="G851" s="585"/>
      <c r="H851" s="585"/>
      <c r="I851" s="586" t="s">
        <v>307</v>
      </c>
      <c r="J851" s="587">
        <f>J847</f>
        <v>89.1</v>
      </c>
      <c r="K851" s="221" t="str">
        <f>K850</f>
        <v>m</v>
      </c>
    </row>
    <row r="852" spans="1:11" ht="13.2" hidden="1">
      <c r="A852" s="600"/>
      <c r="B852" s="601"/>
      <c r="C852" s="601"/>
      <c r="D852" s="602" t="s">
        <v>323</v>
      </c>
      <c r="E852" s="603"/>
      <c r="F852" s="604" t="s">
        <v>309</v>
      </c>
      <c r="G852" s="604"/>
      <c r="H852" s="604"/>
      <c r="I852" s="605" t="s">
        <v>307</v>
      </c>
      <c r="J852" s="606">
        <v>0</v>
      </c>
      <c r="K852" s="607" t="str">
        <f>K851</f>
        <v>m</v>
      </c>
    </row>
    <row r="853" spans="1:11" ht="13.2" hidden="1">
      <c r="A853" s="600"/>
      <c r="B853" s="601"/>
      <c r="C853" s="601"/>
      <c r="D853" s="608"/>
      <c r="E853" s="601"/>
      <c r="F853" s="609"/>
      <c r="G853" s="609"/>
      <c r="H853" s="609"/>
      <c r="I853" s="610"/>
      <c r="J853" s="611"/>
      <c r="K853" s="612"/>
    </row>
    <row r="854" spans="1:11">
      <c r="A854" s="306" t="s">
        <v>186</v>
      </c>
      <c r="B854" s="848" t="str">
        <f>'[1]BM 07'!B76:G76</f>
        <v>INSTALAÇÕES ELÉTRICAS</v>
      </c>
      <c r="C854" s="848"/>
      <c r="D854" s="848"/>
      <c r="E854" s="848"/>
      <c r="F854" s="848"/>
      <c r="G854" s="848"/>
      <c r="H854" s="848"/>
      <c r="I854" s="570"/>
      <c r="J854" s="52"/>
      <c r="K854" s="53"/>
    </row>
    <row r="855" spans="1:11">
      <c r="A855" s="218" t="s">
        <v>194</v>
      </c>
      <c r="B855" s="866" t="str">
        <f>'[1]BM 08'!B80</f>
        <v>CABO DE COBRE FLEXÍVEL ISOLADO, 16 MM², 0,6/1,0 KV, PARA REDE AÉREA DE DISTRIBUIÇÃO DE ENERGIA ELÉTRICA DE BAIXA TENSÃO - FORNECIMENTO E INSTALAÇÃO. AF_07/2020</v>
      </c>
      <c r="C855" s="754"/>
      <c r="D855" s="754"/>
      <c r="E855" s="754"/>
      <c r="F855" s="754"/>
      <c r="G855" s="754"/>
      <c r="H855" s="754"/>
      <c r="I855" s="754"/>
      <c r="J855" s="754"/>
      <c r="K855" s="861"/>
    </row>
    <row r="856" spans="1:11" ht="13.2">
      <c r="A856" s="571"/>
      <c r="B856" s="572"/>
      <c r="C856" s="572"/>
      <c r="D856" s="572"/>
      <c r="E856" s="234" t="s">
        <v>314</v>
      </c>
      <c r="F856" s="233"/>
      <c r="G856" s="233"/>
      <c r="H856" s="233"/>
      <c r="I856" s="573"/>
      <c r="J856" s="574"/>
      <c r="K856" s="575"/>
    </row>
    <row r="857" spans="1:11">
      <c r="A857" s="253"/>
      <c r="B857" s="254"/>
      <c r="C857" s="255"/>
      <c r="D857" s="256" t="s">
        <v>438</v>
      </c>
      <c r="E857" s="248">
        <v>292.8</v>
      </c>
      <c r="F857" s="257"/>
      <c r="G857" s="257"/>
      <c r="H857" s="257"/>
      <c r="I857" s="258">
        <v>5</v>
      </c>
      <c r="J857" s="259">
        <f>E857</f>
        <v>292.8</v>
      </c>
      <c r="K857" s="260" t="s">
        <v>313</v>
      </c>
    </row>
    <row r="858" spans="1:11">
      <c r="A858" s="22"/>
      <c r="B858" s="578"/>
      <c r="C858" s="578"/>
      <c r="D858" s="578"/>
      <c r="E858" s="578"/>
      <c r="F858" s="578"/>
      <c r="G858" s="578"/>
      <c r="H858" s="579" t="s">
        <v>306</v>
      </c>
      <c r="I858" s="580" t="s">
        <v>307</v>
      </c>
      <c r="J858" s="581">
        <f>SUM(J857:J857)</f>
        <v>292.8</v>
      </c>
      <c r="K858" s="220" t="s">
        <v>313</v>
      </c>
    </row>
    <row r="859" spans="1:11">
      <c r="A859" s="22"/>
      <c r="B859" s="578"/>
      <c r="C859" s="578"/>
      <c r="D859" s="578"/>
      <c r="E859" s="578"/>
      <c r="F859" s="578"/>
      <c r="G859" s="578"/>
      <c r="H859" s="579"/>
      <c r="I859" s="580"/>
      <c r="J859" s="581"/>
      <c r="K859" s="220"/>
    </row>
    <row r="860" spans="1:11" ht="13.2">
      <c r="A860" s="582"/>
      <c r="B860" s="583"/>
      <c r="C860" s="583"/>
      <c r="D860" s="584" t="s">
        <v>308</v>
      </c>
      <c r="E860" s="583"/>
      <c r="F860" s="585" t="s">
        <v>309</v>
      </c>
      <c r="G860" s="585"/>
      <c r="H860" s="585"/>
      <c r="I860" s="586" t="s">
        <v>307</v>
      </c>
      <c r="J860" s="587">
        <v>280</v>
      </c>
      <c r="K860" s="221" t="s">
        <v>313</v>
      </c>
    </row>
    <row r="861" spans="1:11" ht="13.2">
      <c r="A861" s="588"/>
      <c r="B861" s="589"/>
      <c r="C861" s="589"/>
      <c r="D861" s="590" t="s">
        <v>310</v>
      </c>
      <c r="E861" s="589"/>
      <c r="F861" s="591" t="s">
        <v>309</v>
      </c>
      <c r="G861" s="591"/>
      <c r="H861" s="591"/>
      <c r="I861" s="592" t="s">
        <v>307</v>
      </c>
      <c r="J861" s="593">
        <f>J858-J860</f>
        <v>12.800000000000011</v>
      </c>
      <c r="K861" s="222" t="s">
        <v>313</v>
      </c>
    </row>
    <row r="862" spans="1:11" ht="13.2">
      <c r="A862" s="582"/>
      <c r="B862" s="594"/>
      <c r="C862" s="594"/>
      <c r="D862" s="584" t="s">
        <v>311</v>
      </c>
      <c r="E862" s="594"/>
      <c r="F862" s="585" t="s">
        <v>309</v>
      </c>
      <c r="G862" s="585"/>
      <c r="H862" s="585"/>
      <c r="I862" s="586" t="s">
        <v>307</v>
      </c>
      <c r="J862" s="587">
        <f>J858</f>
        <v>292.8</v>
      </c>
      <c r="K862" s="221" t="str">
        <f>K861</f>
        <v>m</v>
      </c>
    </row>
    <row r="863" spans="1:11" ht="13.2">
      <c r="A863" s="600"/>
      <c r="B863" s="601"/>
      <c r="C863" s="601"/>
      <c r="D863" s="602" t="s">
        <v>323</v>
      </c>
      <c r="E863" s="603"/>
      <c r="F863" s="604" t="s">
        <v>309</v>
      </c>
      <c r="G863" s="604"/>
      <c r="H863" s="604"/>
      <c r="I863" s="605" t="s">
        <v>307</v>
      </c>
      <c r="J863" s="606">
        <v>0</v>
      </c>
      <c r="K863" s="607" t="str">
        <f>K862</f>
        <v>m</v>
      </c>
    </row>
    <row r="864" spans="1:11" ht="13.2">
      <c r="A864" s="600"/>
      <c r="B864" s="601"/>
      <c r="C864" s="601"/>
      <c r="D864" s="608"/>
      <c r="E864" s="601"/>
      <c r="F864" s="609"/>
      <c r="G864" s="609"/>
      <c r="H864" s="609"/>
      <c r="I864" s="610"/>
      <c r="J864" s="611"/>
      <c r="K864" s="612"/>
    </row>
    <row r="865" spans="1:11">
      <c r="A865" s="218" t="s">
        <v>224</v>
      </c>
      <c r="B865" s="866" t="str">
        <f>'[2]BM 10'!B107</f>
        <v>INTERRUPTOR BIPOLAR (1 MÓDULO), 10A/250V, INCLUINDO SUPORTE E PLACA - FORNECIMENTO E INSTALAÇÃO. AF_09/2017</v>
      </c>
      <c r="C865" s="754"/>
      <c r="D865" s="754"/>
      <c r="E865" s="754"/>
      <c r="F865" s="754"/>
      <c r="G865" s="754"/>
      <c r="H865" s="754"/>
      <c r="I865" s="754"/>
      <c r="J865" s="754"/>
      <c r="K865" s="861"/>
    </row>
    <row r="866" spans="1:11" ht="13.2">
      <c r="A866" s="571"/>
      <c r="B866" s="572"/>
      <c r="C866" s="572"/>
      <c r="D866" s="572"/>
      <c r="E866" s="234"/>
      <c r="F866" s="233"/>
      <c r="G866" s="233"/>
      <c r="H866" s="233" t="s">
        <v>305</v>
      </c>
      <c r="I866" s="573"/>
      <c r="J866" s="574"/>
      <c r="K866" s="575"/>
    </row>
    <row r="867" spans="1:11">
      <c r="A867" s="253"/>
      <c r="B867" s="254"/>
      <c r="C867" s="255"/>
      <c r="D867" s="256" t="s">
        <v>438</v>
      </c>
      <c r="E867" s="248"/>
      <c r="F867" s="257"/>
      <c r="G867" s="257"/>
      <c r="H867" s="257">
        <v>1</v>
      </c>
      <c r="I867" s="258">
        <v>5</v>
      </c>
      <c r="J867" s="259">
        <f>H867</f>
        <v>1</v>
      </c>
      <c r="K867" s="260" t="s">
        <v>406</v>
      </c>
    </row>
    <row r="868" spans="1:11">
      <c r="A868" s="22"/>
      <c r="B868" s="578"/>
      <c r="C868" s="578"/>
      <c r="D868" s="578"/>
      <c r="E868" s="578"/>
      <c r="F868" s="578"/>
      <c r="G868" s="578"/>
      <c r="H868" s="579" t="s">
        <v>306</v>
      </c>
      <c r="I868" s="580" t="s">
        <v>307</v>
      </c>
      <c r="J868" s="581">
        <f>SUM(J867:J867)</f>
        <v>1</v>
      </c>
      <c r="K868" s="220" t="s">
        <v>406</v>
      </c>
    </row>
    <row r="869" spans="1:11">
      <c r="A869" s="22"/>
      <c r="B869" s="578"/>
      <c r="C869" s="578"/>
      <c r="D869" s="578"/>
      <c r="E869" s="578"/>
      <c r="F869" s="578"/>
      <c r="G869" s="578"/>
      <c r="H869" s="579"/>
      <c r="I869" s="580"/>
      <c r="J869" s="581"/>
      <c r="K869" s="220"/>
    </row>
    <row r="870" spans="1:11" ht="13.2">
      <c r="A870" s="582"/>
      <c r="B870" s="583"/>
      <c r="C870" s="583"/>
      <c r="D870" s="584" t="s">
        <v>308</v>
      </c>
      <c r="E870" s="583"/>
      <c r="F870" s="585" t="s">
        <v>309</v>
      </c>
      <c r="G870" s="585"/>
      <c r="H870" s="585"/>
      <c r="I870" s="586" t="s">
        <v>307</v>
      </c>
      <c r="J870" s="587">
        <v>0</v>
      </c>
      <c r="K870" s="221" t="s">
        <v>406</v>
      </c>
    </row>
    <row r="871" spans="1:11" ht="13.2">
      <c r="A871" s="588"/>
      <c r="B871" s="589"/>
      <c r="C871" s="589"/>
      <c r="D871" s="590" t="s">
        <v>310</v>
      </c>
      <c r="E871" s="589"/>
      <c r="F871" s="591" t="s">
        <v>309</v>
      </c>
      <c r="G871" s="591"/>
      <c r="H871" s="591"/>
      <c r="I871" s="592" t="s">
        <v>307</v>
      </c>
      <c r="J871" s="593">
        <f>J868-J870</f>
        <v>1</v>
      </c>
      <c r="K871" s="222" t="s">
        <v>406</v>
      </c>
    </row>
    <row r="872" spans="1:11" ht="13.2">
      <c r="A872" s="582"/>
      <c r="B872" s="594"/>
      <c r="C872" s="594"/>
      <c r="D872" s="584" t="s">
        <v>311</v>
      </c>
      <c r="E872" s="594"/>
      <c r="F872" s="585" t="s">
        <v>309</v>
      </c>
      <c r="G872" s="585"/>
      <c r="H872" s="585"/>
      <c r="I872" s="586" t="s">
        <v>307</v>
      </c>
      <c r="J872" s="587">
        <f>J868</f>
        <v>1</v>
      </c>
      <c r="K872" s="221" t="str">
        <f>K871</f>
        <v>und</v>
      </c>
    </row>
    <row r="873" spans="1:11" ht="13.2">
      <c r="A873" s="600"/>
      <c r="B873" s="601"/>
      <c r="C873" s="601"/>
      <c r="D873" s="602" t="s">
        <v>323</v>
      </c>
      <c r="E873" s="603"/>
      <c r="F873" s="604" t="s">
        <v>309</v>
      </c>
      <c r="G873" s="604"/>
      <c r="H873" s="604"/>
      <c r="I873" s="605" t="s">
        <v>307</v>
      </c>
      <c r="J873" s="606">
        <v>0</v>
      </c>
      <c r="K873" s="607" t="str">
        <f>K872</f>
        <v>und</v>
      </c>
    </row>
    <row r="874" spans="1:11" ht="13.2">
      <c r="A874" s="600"/>
      <c r="B874" s="601"/>
      <c r="C874" s="601"/>
      <c r="D874" s="608"/>
      <c r="E874" s="601"/>
      <c r="F874" s="609"/>
      <c r="G874" s="609"/>
      <c r="H874" s="609"/>
      <c r="I874" s="610"/>
      <c r="J874" s="611"/>
      <c r="K874" s="612"/>
    </row>
    <row r="875" spans="1:11">
      <c r="A875" s="218" t="s">
        <v>233</v>
      </c>
      <c r="B875" s="866" t="str">
        <f>'[2]BM 10'!B110</f>
        <v>ELETRODUTO RÍGIDO ROSCÁVEL, PVC, DN 40 MM (1 1/4"), PARA CIRCUITOS TERMINAIS, INSTALADO EM FORRO - FORNECIMENTO E INSTALAÇÃO. AF_12/2015</v>
      </c>
      <c r="C875" s="754"/>
      <c r="D875" s="754"/>
      <c r="E875" s="754"/>
      <c r="F875" s="754"/>
      <c r="G875" s="754"/>
      <c r="H875" s="754"/>
      <c r="I875" s="754"/>
      <c r="J875" s="754"/>
      <c r="K875" s="861"/>
    </row>
    <row r="876" spans="1:11" ht="13.2">
      <c r="A876" s="571"/>
      <c r="B876" s="572"/>
      <c r="C876" s="572"/>
      <c r="D876" s="572"/>
      <c r="E876" s="234"/>
      <c r="F876" s="233" t="s">
        <v>314</v>
      </c>
      <c r="G876" s="233"/>
      <c r="H876" s="233"/>
      <c r="I876" s="573"/>
      <c r="J876" s="574"/>
      <c r="K876" s="575"/>
    </row>
    <row r="877" spans="1:11">
      <c r="A877" s="253"/>
      <c r="B877" s="254"/>
      <c r="C877" s="255"/>
      <c r="D877" s="256" t="s">
        <v>438</v>
      </c>
      <c r="E877" s="248"/>
      <c r="F877" s="257">
        <v>73.2</v>
      </c>
      <c r="G877" s="257"/>
      <c r="H877" s="257"/>
      <c r="I877" s="258">
        <v>5</v>
      </c>
      <c r="J877" s="259">
        <f>F877</f>
        <v>73.2</v>
      </c>
      <c r="K877" s="260" t="s">
        <v>313</v>
      </c>
    </row>
    <row r="878" spans="1:11">
      <c r="A878" s="22"/>
      <c r="B878" s="578"/>
      <c r="C878" s="578"/>
      <c r="D878" s="578"/>
      <c r="E878" s="578"/>
      <c r="F878" s="578"/>
      <c r="G878" s="578"/>
      <c r="H878" s="579" t="s">
        <v>306</v>
      </c>
      <c r="I878" s="580" t="s">
        <v>307</v>
      </c>
      <c r="J878" s="581">
        <f>SUM(J877:J877)</f>
        <v>73.2</v>
      </c>
      <c r="K878" s="220" t="s">
        <v>313</v>
      </c>
    </row>
    <row r="879" spans="1:11">
      <c r="A879" s="22"/>
      <c r="B879" s="578"/>
      <c r="C879" s="578"/>
      <c r="D879" s="578"/>
      <c r="E879" s="578"/>
      <c r="F879" s="578"/>
      <c r="G879" s="578"/>
      <c r="H879" s="579"/>
      <c r="I879" s="580"/>
      <c r="J879" s="581"/>
      <c r="K879" s="220"/>
    </row>
    <row r="880" spans="1:11" ht="13.2">
      <c r="A880" s="582"/>
      <c r="B880" s="583"/>
      <c r="C880" s="583"/>
      <c r="D880" s="584" t="s">
        <v>308</v>
      </c>
      <c r="E880" s="583"/>
      <c r="F880" s="585" t="s">
        <v>309</v>
      </c>
      <c r="G880" s="585"/>
      <c r="H880" s="585"/>
      <c r="I880" s="586" t="s">
        <v>307</v>
      </c>
      <c r="J880" s="587">
        <v>0</v>
      </c>
      <c r="K880" s="221" t="s">
        <v>313</v>
      </c>
    </row>
    <row r="881" spans="1:11" ht="13.2">
      <c r="A881" s="588"/>
      <c r="B881" s="589"/>
      <c r="C881" s="589"/>
      <c r="D881" s="590" t="s">
        <v>310</v>
      </c>
      <c r="E881" s="589"/>
      <c r="F881" s="591" t="s">
        <v>309</v>
      </c>
      <c r="G881" s="591"/>
      <c r="H881" s="591"/>
      <c r="I881" s="592" t="s">
        <v>307</v>
      </c>
      <c r="J881" s="593">
        <f>J878-J880</f>
        <v>73.2</v>
      </c>
      <c r="K881" s="222" t="s">
        <v>313</v>
      </c>
    </row>
    <row r="882" spans="1:11" ht="13.2">
      <c r="A882" s="582"/>
      <c r="B882" s="594"/>
      <c r="C882" s="594"/>
      <c r="D882" s="584" t="s">
        <v>311</v>
      </c>
      <c r="E882" s="594"/>
      <c r="F882" s="585" t="s">
        <v>309</v>
      </c>
      <c r="G882" s="585"/>
      <c r="H882" s="585"/>
      <c r="I882" s="586" t="s">
        <v>307</v>
      </c>
      <c r="J882" s="587">
        <f>J878</f>
        <v>73.2</v>
      </c>
      <c r="K882" s="221" t="s">
        <v>313</v>
      </c>
    </row>
    <row r="883" spans="1:11" ht="13.2">
      <c r="A883" s="600"/>
      <c r="B883" s="601"/>
      <c r="C883" s="601"/>
      <c r="D883" s="602" t="s">
        <v>323</v>
      </c>
      <c r="E883" s="603"/>
      <c r="F883" s="604" t="s">
        <v>309</v>
      </c>
      <c r="G883" s="604"/>
      <c r="H883" s="604"/>
      <c r="I883" s="605" t="s">
        <v>307</v>
      </c>
      <c r="J883" s="606">
        <v>0</v>
      </c>
      <c r="K883" s="607" t="str">
        <f>K882</f>
        <v>m</v>
      </c>
    </row>
    <row r="884" spans="1:11" ht="13.2">
      <c r="A884" s="600"/>
      <c r="B884" s="601"/>
      <c r="C884" s="601"/>
      <c r="D884" s="608"/>
      <c r="E884" s="601"/>
      <c r="F884" s="609"/>
      <c r="G884" s="609"/>
      <c r="H884" s="609"/>
      <c r="I884" s="610"/>
      <c r="J884" s="611"/>
      <c r="K884" s="612"/>
    </row>
    <row r="885" spans="1:11">
      <c r="A885" s="218" t="s">
        <v>541</v>
      </c>
      <c r="B885" s="866" t="str">
        <f>'[2]BM 10'!B117</f>
        <v>ELETRODUTO FLEXÍVEL CORRUGADO, PVC, DN 25 MM (3/4"), PARA CIRCUITOS TERMINAIS, INSTALADO EM FORRO - FORNECIMENTO E INSTALAÇÃO. AF_12/2015</v>
      </c>
      <c r="C885" s="754"/>
      <c r="D885" s="754"/>
      <c r="E885" s="754"/>
      <c r="F885" s="754"/>
      <c r="G885" s="754"/>
      <c r="H885" s="754"/>
      <c r="I885" s="754"/>
      <c r="J885" s="754"/>
      <c r="K885" s="861"/>
    </row>
    <row r="886" spans="1:11" ht="13.2">
      <c r="A886" s="571"/>
      <c r="B886" s="572"/>
      <c r="C886" s="572"/>
      <c r="D886" s="572"/>
      <c r="E886" s="234"/>
      <c r="F886" s="233" t="s">
        <v>314</v>
      </c>
      <c r="G886" s="233"/>
      <c r="H886" s="233"/>
      <c r="I886" s="573"/>
      <c r="J886" s="574"/>
      <c r="K886" s="575"/>
    </row>
    <row r="887" spans="1:11">
      <c r="A887" s="253"/>
      <c r="B887" s="254"/>
      <c r="C887" s="255"/>
      <c r="D887" s="256" t="s">
        <v>438</v>
      </c>
      <c r="E887" s="248"/>
      <c r="F887" s="257">
        <v>261.7</v>
      </c>
      <c r="G887" s="257"/>
      <c r="H887" s="257"/>
      <c r="I887" s="258">
        <v>5</v>
      </c>
      <c r="J887" s="259">
        <f>F887</f>
        <v>261.7</v>
      </c>
      <c r="K887" s="260" t="s">
        <v>313</v>
      </c>
    </row>
    <row r="888" spans="1:11">
      <c r="A888" s="22"/>
      <c r="B888" s="578"/>
      <c r="C888" s="578"/>
      <c r="D888" s="578"/>
      <c r="E888" s="578"/>
      <c r="F888" s="578"/>
      <c r="G888" s="578"/>
      <c r="H888" s="579" t="s">
        <v>306</v>
      </c>
      <c r="I888" s="580" t="s">
        <v>307</v>
      </c>
      <c r="J888" s="581">
        <f>SUM(J887:J887)</f>
        <v>261.7</v>
      </c>
      <c r="K888" s="220" t="s">
        <v>313</v>
      </c>
    </row>
    <row r="889" spans="1:11">
      <c r="A889" s="22"/>
      <c r="B889" s="578"/>
      <c r="C889" s="578"/>
      <c r="D889" s="578"/>
      <c r="E889" s="578"/>
      <c r="F889" s="578"/>
      <c r="G889" s="578"/>
      <c r="H889" s="579"/>
      <c r="I889" s="580"/>
      <c r="J889" s="581"/>
      <c r="K889" s="220"/>
    </row>
    <row r="890" spans="1:11" ht="13.2">
      <c r="A890" s="582"/>
      <c r="B890" s="583"/>
      <c r="C890" s="583"/>
      <c r="D890" s="584" t="s">
        <v>308</v>
      </c>
      <c r="E890" s="583"/>
      <c r="F890" s="585" t="s">
        <v>309</v>
      </c>
      <c r="G890" s="585"/>
      <c r="H890" s="585"/>
      <c r="I890" s="586" t="s">
        <v>307</v>
      </c>
      <c r="J890" s="587">
        <v>0</v>
      </c>
      <c r="K890" s="221" t="s">
        <v>313</v>
      </c>
    </row>
    <row r="891" spans="1:11" ht="13.2">
      <c r="A891" s="588"/>
      <c r="B891" s="589"/>
      <c r="C891" s="589"/>
      <c r="D891" s="590" t="s">
        <v>310</v>
      </c>
      <c r="E891" s="589"/>
      <c r="F891" s="591" t="s">
        <v>309</v>
      </c>
      <c r="G891" s="591"/>
      <c r="H891" s="591"/>
      <c r="I891" s="592" t="s">
        <v>307</v>
      </c>
      <c r="J891" s="593">
        <f>J888-J890</f>
        <v>261.7</v>
      </c>
      <c r="K891" s="222" t="s">
        <v>313</v>
      </c>
    </row>
    <row r="892" spans="1:11" ht="13.2">
      <c r="A892" s="582"/>
      <c r="B892" s="594"/>
      <c r="C892" s="594"/>
      <c r="D892" s="584" t="s">
        <v>311</v>
      </c>
      <c r="E892" s="594"/>
      <c r="F892" s="585" t="s">
        <v>309</v>
      </c>
      <c r="G892" s="585"/>
      <c r="H892" s="585"/>
      <c r="I892" s="586" t="s">
        <v>307</v>
      </c>
      <c r="J892" s="587">
        <f>J888</f>
        <v>261.7</v>
      </c>
      <c r="K892" s="221" t="s">
        <v>313</v>
      </c>
    </row>
    <row r="893" spans="1:11" ht="13.2">
      <c r="A893" s="600"/>
      <c r="B893" s="601"/>
      <c r="C893" s="601"/>
      <c r="D893" s="602" t="s">
        <v>323</v>
      </c>
      <c r="E893" s="603"/>
      <c r="F893" s="604" t="s">
        <v>309</v>
      </c>
      <c r="G893" s="604"/>
      <c r="H893" s="604"/>
      <c r="I893" s="605" t="s">
        <v>307</v>
      </c>
      <c r="J893" s="606">
        <v>0</v>
      </c>
      <c r="K893" s="607" t="str">
        <f>K892</f>
        <v>m</v>
      </c>
    </row>
    <row r="894" spans="1:11" ht="13.2">
      <c r="A894" s="600"/>
      <c r="B894" s="601"/>
      <c r="C894" s="601"/>
      <c r="D894" s="608"/>
      <c r="E894" s="601"/>
      <c r="F894" s="609"/>
      <c r="G894" s="609"/>
      <c r="H894" s="609"/>
      <c r="I894" s="610"/>
      <c r="J894" s="611"/>
      <c r="K894" s="612"/>
    </row>
    <row r="895" spans="1:11">
      <c r="A895" s="218" t="s">
        <v>542</v>
      </c>
      <c r="B895" s="866" t="str">
        <f>'[2]BM 10'!B118</f>
        <v>ELETRODUTO FLEXÍVEL CORRUGADO, PVC, DN 25 MM (3/4"), PARA CIRCUITOS TERMINAIS, INSTALADO EM PAREDE - FORNECIMENTO E INSTALAÇÃO. AF_12/2015</v>
      </c>
      <c r="C895" s="754"/>
      <c r="D895" s="754"/>
      <c r="E895" s="754"/>
      <c r="F895" s="754"/>
      <c r="G895" s="754"/>
      <c r="H895" s="754"/>
      <c r="I895" s="754"/>
      <c r="J895" s="754"/>
      <c r="K895" s="861"/>
    </row>
    <row r="896" spans="1:11" ht="13.2">
      <c r="A896" s="571"/>
      <c r="B896" s="572"/>
      <c r="C896" s="572"/>
      <c r="D896" s="572"/>
      <c r="E896" s="234"/>
      <c r="F896" s="233" t="s">
        <v>314</v>
      </c>
      <c r="G896" s="233"/>
      <c r="H896" s="233"/>
      <c r="I896" s="573"/>
      <c r="J896" s="574"/>
      <c r="K896" s="575"/>
    </row>
    <row r="897" spans="1:11">
      <c r="A897" s="253"/>
      <c r="B897" s="254"/>
      <c r="C897" s="255"/>
      <c r="D897" s="256" t="s">
        <v>438</v>
      </c>
      <c r="E897" s="248"/>
      <c r="F897" s="257">
        <v>114.7</v>
      </c>
      <c r="G897" s="257"/>
      <c r="H897" s="257"/>
      <c r="I897" s="258">
        <v>5</v>
      </c>
      <c r="J897" s="259">
        <f>F897</f>
        <v>114.7</v>
      </c>
      <c r="K897" s="260" t="s">
        <v>313</v>
      </c>
    </row>
    <row r="898" spans="1:11">
      <c r="A898" s="22"/>
      <c r="B898" s="578"/>
      <c r="C898" s="578"/>
      <c r="D898" s="578"/>
      <c r="E898" s="578"/>
      <c r="F898" s="578"/>
      <c r="G898" s="578"/>
      <c r="H898" s="579" t="s">
        <v>306</v>
      </c>
      <c r="I898" s="580" t="s">
        <v>307</v>
      </c>
      <c r="J898" s="581">
        <f>SUM(J897:J897)</f>
        <v>114.7</v>
      </c>
      <c r="K898" s="220" t="s">
        <v>313</v>
      </c>
    </row>
    <row r="899" spans="1:11">
      <c r="A899" s="22"/>
      <c r="B899" s="578"/>
      <c r="C899" s="578"/>
      <c r="D899" s="578"/>
      <c r="E899" s="578"/>
      <c r="F899" s="578"/>
      <c r="G899" s="578"/>
      <c r="H899" s="579"/>
      <c r="I899" s="580"/>
      <c r="J899" s="581"/>
      <c r="K899" s="220"/>
    </row>
    <row r="900" spans="1:11" ht="13.2">
      <c r="A900" s="582"/>
      <c r="B900" s="583"/>
      <c r="C900" s="583"/>
      <c r="D900" s="584" t="s">
        <v>308</v>
      </c>
      <c r="E900" s="583"/>
      <c r="F900" s="585" t="s">
        <v>309</v>
      </c>
      <c r="G900" s="585"/>
      <c r="H900" s="585"/>
      <c r="I900" s="586" t="s">
        <v>307</v>
      </c>
      <c r="J900" s="587">
        <v>0</v>
      </c>
      <c r="K900" s="221" t="s">
        <v>313</v>
      </c>
    </row>
    <row r="901" spans="1:11" ht="13.2">
      <c r="A901" s="588"/>
      <c r="B901" s="589"/>
      <c r="C901" s="589"/>
      <c r="D901" s="590" t="s">
        <v>310</v>
      </c>
      <c r="E901" s="589"/>
      <c r="F901" s="591" t="s">
        <v>309</v>
      </c>
      <c r="G901" s="591"/>
      <c r="H901" s="591"/>
      <c r="I901" s="592" t="s">
        <v>307</v>
      </c>
      <c r="J901" s="593">
        <f>J898-J900</f>
        <v>114.7</v>
      </c>
      <c r="K901" s="222" t="s">
        <v>313</v>
      </c>
    </row>
    <row r="902" spans="1:11" ht="13.2">
      <c r="A902" s="582"/>
      <c r="B902" s="594"/>
      <c r="C902" s="594"/>
      <c r="D902" s="584" t="s">
        <v>311</v>
      </c>
      <c r="E902" s="594"/>
      <c r="F902" s="585" t="s">
        <v>309</v>
      </c>
      <c r="G902" s="585"/>
      <c r="H902" s="585"/>
      <c r="I902" s="586" t="s">
        <v>307</v>
      </c>
      <c r="J902" s="587">
        <f>J898</f>
        <v>114.7</v>
      </c>
      <c r="K902" s="221" t="s">
        <v>313</v>
      </c>
    </row>
    <row r="903" spans="1:11" ht="13.2">
      <c r="A903" s="600"/>
      <c r="B903" s="601"/>
      <c r="C903" s="601"/>
      <c r="D903" s="602" t="s">
        <v>323</v>
      </c>
      <c r="E903" s="603"/>
      <c r="F903" s="604" t="s">
        <v>309</v>
      </c>
      <c r="G903" s="604"/>
      <c r="H903" s="604"/>
      <c r="I903" s="605" t="s">
        <v>307</v>
      </c>
      <c r="J903" s="606">
        <v>0</v>
      </c>
      <c r="K903" s="607" t="str">
        <f>K902</f>
        <v>m</v>
      </c>
    </row>
    <row r="904" spans="1:11" ht="13.8" thickBot="1">
      <c r="A904" s="600"/>
      <c r="B904" s="601"/>
      <c r="C904" s="601"/>
      <c r="D904" s="608"/>
      <c r="E904" s="601"/>
      <c r="F904" s="609"/>
      <c r="G904" s="609"/>
      <c r="H904" s="609"/>
      <c r="I904" s="610"/>
      <c r="J904" s="611"/>
      <c r="K904" s="612"/>
    </row>
    <row r="905" spans="1:11" ht="15" hidden="1" thickBot="1">
      <c r="A905" s="218" t="s">
        <v>218</v>
      </c>
      <c r="B905" s="866" t="str">
        <f>'[1]BM 08'!B88</f>
        <v>DISJUNTOR MONOPOLAR TIPO DIN, CORRENTE NOMINAL DE 16A - FORNECIMENTO E INSTALAÇÃO. AF_10/2020</v>
      </c>
      <c r="C905" s="754"/>
      <c r="D905" s="754"/>
      <c r="E905" s="754"/>
      <c r="F905" s="754"/>
      <c r="G905" s="754"/>
      <c r="H905" s="754"/>
      <c r="I905" s="754"/>
      <c r="J905" s="754"/>
      <c r="K905" s="861"/>
    </row>
    <row r="906" spans="1:11" ht="13.8" hidden="1" thickBot="1">
      <c r="A906" s="571"/>
      <c r="B906" s="572"/>
      <c r="C906" s="572"/>
      <c r="D906" s="572"/>
      <c r="E906" s="234"/>
      <c r="F906" s="233"/>
      <c r="G906" s="233"/>
      <c r="H906" s="233" t="s">
        <v>305</v>
      </c>
      <c r="I906" s="573"/>
      <c r="J906" s="574"/>
      <c r="K906" s="575"/>
    </row>
    <row r="907" spans="1:11" ht="15" hidden="1" thickBot="1">
      <c r="A907" s="253"/>
      <c r="B907" s="254"/>
      <c r="C907" s="255"/>
      <c r="D907" s="256" t="s">
        <v>438</v>
      </c>
      <c r="E907" s="248"/>
      <c r="F907" s="257"/>
      <c r="G907" s="257"/>
      <c r="H907" s="257">
        <v>15</v>
      </c>
      <c r="I907" s="258">
        <v>5</v>
      </c>
      <c r="J907" s="259">
        <f>H907</f>
        <v>15</v>
      </c>
      <c r="K907" s="260" t="s">
        <v>406</v>
      </c>
    </row>
    <row r="908" spans="1:11" ht="15" hidden="1" thickBot="1">
      <c r="A908" s="22"/>
      <c r="B908" s="578"/>
      <c r="C908" s="578"/>
      <c r="D908" s="578"/>
      <c r="E908" s="578"/>
      <c r="F908" s="578"/>
      <c r="G908" s="578"/>
      <c r="H908" s="579" t="s">
        <v>306</v>
      </c>
      <c r="I908" s="580" t="s">
        <v>307</v>
      </c>
      <c r="J908" s="581">
        <f>SUM(J907:J907)</f>
        <v>15</v>
      </c>
      <c r="K908" s="220" t="s">
        <v>406</v>
      </c>
    </row>
    <row r="909" spans="1:11" ht="15" hidden="1" thickBot="1">
      <c r="A909" s="22"/>
      <c r="B909" s="578"/>
      <c r="C909" s="578"/>
      <c r="D909" s="578"/>
      <c r="E909" s="578"/>
      <c r="F909" s="578"/>
      <c r="G909" s="578"/>
      <c r="H909" s="579"/>
      <c r="I909" s="580"/>
      <c r="J909" s="581"/>
      <c r="K909" s="220"/>
    </row>
    <row r="910" spans="1:11" ht="13.8" hidden="1" thickBot="1">
      <c r="A910" s="582"/>
      <c r="B910" s="583"/>
      <c r="C910" s="583"/>
      <c r="D910" s="584" t="s">
        <v>308</v>
      </c>
      <c r="E910" s="583"/>
      <c r="F910" s="585" t="s">
        <v>309</v>
      </c>
      <c r="G910" s="585"/>
      <c r="H910" s="585"/>
      <c r="I910" s="586" t="s">
        <v>307</v>
      </c>
      <c r="J910" s="587">
        <v>0</v>
      </c>
      <c r="K910" s="221" t="s">
        <v>406</v>
      </c>
    </row>
    <row r="911" spans="1:11" ht="13.8" hidden="1" thickBot="1">
      <c r="A911" s="588"/>
      <c r="B911" s="589"/>
      <c r="C911" s="589"/>
      <c r="D911" s="590" t="s">
        <v>310</v>
      </c>
      <c r="E911" s="589"/>
      <c r="F911" s="591" t="s">
        <v>309</v>
      </c>
      <c r="G911" s="591"/>
      <c r="H911" s="591"/>
      <c r="I911" s="592" t="s">
        <v>307</v>
      </c>
      <c r="J911" s="593">
        <f>J908-J910</f>
        <v>15</v>
      </c>
      <c r="K911" s="222" t="s">
        <v>406</v>
      </c>
    </row>
    <row r="912" spans="1:11" ht="13.8" hidden="1" thickBot="1">
      <c r="A912" s="582"/>
      <c r="B912" s="594"/>
      <c r="C912" s="594"/>
      <c r="D912" s="584" t="s">
        <v>311</v>
      </c>
      <c r="E912" s="594"/>
      <c r="F912" s="585" t="s">
        <v>309</v>
      </c>
      <c r="G912" s="585"/>
      <c r="H912" s="585"/>
      <c r="I912" s="586" t="s">
        <v>307</v>
      </c>
      <c r="J912" s="587">
        <f>J908</f>
        <v>15</v>
      </c>
      <c r="K912" s="221" t="str">
        <f>K911</f>
        <v>und</v>
      </c>
    </row>
    <row r="913" spans="1:11" ht="13.8" hidden="1" thickBot="1">
      <c r="A913" s="600"/>
      <c r="B913" s="601"/>
      <c r="C913" s="601"/>
      <c r="D913" s="602" t="s">
        <v>323</v>
      </c>
      <c r="E913" s="603"/>
      <c r="F913" s="604" t="s">
        <v>309</v>
      </c>
      <c r="G913" s="604"/>
      <c r="H913" s="604"/>
      <c r="I913" s="605" t="s">
        <v>307</v>
      </c>
      <c r="J913" s="606">
        <v>0</v>
      </c>
      <c r="K913" s="607" t="str">
        <f>K912</f>
        <v>und</v>
      </c>
    </row>
    <row r="914" spans="1:11" ht="13.8" hidden="1" thickBot="1">
      <c r="A914" s="600"/>
      <c r="B914" s="601"/>
      <c r="C914" s="601"/>
      <c r="D914" s="608"/>
      <c r="E914" s="601"/>
      <c r="F914" s="609"/>
      <c r="G914" s="609"/>
      <c r="H914" s="609"/>
      <c r="I914" s="610"/>
      <c r="J914" s="611"/>
      <c r="K914" s="612"/>
    </row>
    <row r="915" spans="1:11" ht="15" hidden="1" thickBot="1">
      <c r="A915" s="218" t="s">
        <v>221</v>
      </c>
      <c r="B915" s="866" t="str">
        <f>'[1]BM 08'!B89</f>
        <v>DISJUNTOR MONOPOLAR TIPO DIN, CORRENTE NOMINAL DE 40A - FORNECIMENTO E INSTALAÇÃO. AF_10/2020</v>
      </c>
      <c r="C915" s="754"/>
      <c r="D915" s="754"/>
      <c r="E915" s="754"/>
      <c r="F915" s="754"/>
      <c r="G915" s="754"/>
      <c r="H915" s="754"/>
      <c r="I915" s="754"/>
      <c r="J915" s="754"/>
      <c r="K915" s="861"/>
    </row>
    <row r="916" spans="1:11" ht="13.8" hidden="1" thickBot="1">
      <c r="A916" s="571"/>
      <c r="B916" s="572"/>
      <c r="C916" s="572"/>
      <c r="D916" s="572"/>
      <c r="E916" s="234"/>
      <c r="F916" s="233"/>
      <c r="G916" s="233"/>
      <c r="H916" s="233" t="s">
        <v>305</v>
      </c>
      <c r="I916" s="573"/>
      <c r="J916" s="574"/>
      <c r="K916" s="575"/>
    </row>
    <row r="917" spans="1:11" ht="15" hidden="1" thickBot="1">
      <c r="A917" s="253"/>
      <c r="B917" s="254"/>
      <c r="C917" s="255"/>
      <c r="D917" s="256" t="s">
        <v>438</v>
      </c>
      <c r="E917" s="248"/>
      <c r="F917" s="257"/>
      <c r="G917" s="257"/>
      <c r="H917" s="257">
        <v>1</v>
      </c>
      <c r="I917" s="258">
        <v>5</v>
      </c>
      <c r="J917" s="259">
        <f>H917</f>
        <v>1</v>
      </c>
      <c r="K917" s="260" t="s">
        <v>406</v>
      </c>
    </row>
    <row r="918" spans="1:11" ht="15" hidden="1" thickBot="1">
      <c r="A918" s="22"/>
      <c r="B918" s="578"/>
      <c r="C918" s="578"/>
      <c r="D918" s="578"/>
      <c r="E918" s="578"/>
      <c r="F918" s="578"/>
      <c r="G918" s="578"/>
      <c r="H918" s="579" t="s">
        <v>306</v>
      </c>
      <c r="I918" s="580" t="s">
        <v>307</v>
      </c>
      <c r="J918" s="581">
        <f>SUM(J917:J917)</f>
        <v>1</v>
      </c>
      <c r="K918" s="220" t="s">
        <v>406</v>
      </c>
    </row>
    <row r="919" spans="1:11" ht="15" hidden="1" thickBot="1">
      <c r="A919" s="22"/>
      <c r="B919" s="578"/>
      <c r="C919" s="578"/>
      <c r="D919" s="578"/>
      <c r="E919" s="578"/>
      <c r="F919" s="578"/>
      <c r="G919" s="578"/>
      <c r="H919" s="579"/>
      <c r="I919" s="580"/>
      <c r="J919" s="581"/>
      <c r="K919" s="220"/>
    </row>
    <row r="920" spans="1:11" ht="13.8" hidden="1" thickBot="1">
      <c r="A920" s="582"/>
      <c r="B920" s="583"/>
      <c r="C920" s="583"/>
      <c r="D920" s="584" t="s">
        <v>308</v>
      </c>
      <c r="E920" s="583"/>
      <c r="F920" s="585" t="s">
        <v>309</v>
      </c>
      <c r="G920" s="585"/>
      <c r="H920" s="585"/>
      <c r="I920" s="586" t="s">
        <v>307</v>
      </c>
      <c r="J920" s="587">
        <v>0</v>
      </c>
      <c r="K920" s="221" t="s">
        <v>406</v>
      </c>
    </row>
    <row r="921" spans="1:11" ht="13.8" hidden="1" thickBot="1">
      <c r="A921" s="588"/>
      <c r="B921" s="589"/>
      <c r="C921" s="589"/>
      <c r="D921" s="590" t="s">
        <v>310</v>
      </c>
      <c r="E921" s="589"/>
      <c r="F921" s="591" t="s">
        <v>309</v>
      </c>
      <c r="G921" s="591"/>
      <c r="H921" s="591"/>
      <c r="I921" s="592" t="s">
        <v>307</v>
      </c>
      <c r="J921" s="593">
        <f>J918-J920</f>
        <v>1</v>
      </c>
      <c r="K921" s="222" t="s">
        <v>406</v>
      </c>
    </row>
    <row r="922" spans="1:11" ht="13.8" hidden="1" thickBot="1">
      <c r="A922" s="582"/>
      <c r="B922" s="594"/>
      <c r="C922" s="594"/>
      <c r="D922" s="584" t="s">
        <v>311</v>
      </c>
      <c r="E922" s="594"/>
      <c r="F922" s="585" t="s">
        <v>309</v>
      </c>
      <c r="G922" s="585"/>
      <c r="H922" s="585"/>
      <c r="I922" s="586" t="s">
        <v>307</v>
      </c>
      <c r="J922" s="587">
        <f>J918</f>
        <v>1</v>
      </c>
      <c r="K922" s="221" t="str">
        <f>K921</f>
        <v>und</v>
      </c>
    </row>
    <row r="923" spans="1:11" ht="13.8" hidden="1" thickBot="1">
      <c r="A923" s="600"/>
      <c r="B923" s="601"/>
      <c r="C923" s="601"/>
      <c r="D923" s="602" t="s">
        <v>323</v>
      </c>
      <c r="E923" s="603"/>
      <c r="F923" s="604" t="s">
        <v>309</v>
      </c>
      <c r="G923" s="604"/>
      <c r="H923" s="604"/>
      <c r="I923" s="605" t="s">
        <v>307</v>
      </c>
      <c r="J923" s="606">
        <v>0</v>
      </c>
      <c r="K923" s="607" t="str">
        <f>K922</f>
        <v>und</v>
      </c>
    </row>
    <row r="924" spans="1:11" ht="13.8" hidden="1" thickBot="1">
      <c r="A924" s="600"/>
      <c r="B924" s="601"/>
      <c r="C924" s="601"/>
      <c r="D924" s="608"/>
      <c r="E924" s="601"/>
      <c r="F924" s="609"/>
      <c r="G924" s="609"/>
      <c r="H924" s="609"/>
      <c r="I924" s="610"/>
      <c r="J924" s="611"/>
      <c r="K924" s="612"/>
    </row>
    <row r="925" spans="1:11" ht="15" hidden="1" thickBot="1">
      <c r="A925" s="218" t="s">
        <v>224</v>
      </c>
      <c r="B925" s="866" t="str">
        <f>'[1]BM 08'!B90</f>
        <v>INTERRUPTOR BIPOLAR (1 MÓDULO), 10A/250V, INCLUINDO SUPORTE E PLACA - FORNECIMENTO E INSTALAÇÃO. AF_09/2017</v>
      </c>
      <c r="C925" s="754"/>
      <c r="D925" s="754"/>
      <c r="E925" s="754"/>
      <c r="F925" s="754"/>
      <c r="G925" s="754"/>
      <c r="H925" s="754"/>
      <c r="I925" s="754"/>
      <c r="J925" s="754"/>
      <c r="K925" s="861"/>
    </row>
    <row r="926" spans="1:11" ht="13.8" hidden="1" thickBot="1">
      <c r="A926" s="571"/>
      <c r="B926" s="572"/>
      <c r="C926" s="572"/>
      <c r="D926" s="572"/>
      <c r="E926" s="234"/>
      <c r="F926" s="233"/>
      <c r="G926" s="233"/>
      <c r="H926" s="233" t="s">
        <v>305</v>
      </c>
      <c r="I926" s="573"/>
      <c r="J926" s="574"/>
      <c r="K926" s="575"/>
    </row>
    <row r="927" spans="1:11" ht="15" hidden="1" thickBot="1">
      <c r="A927" s="253"/>
      <c r="B927" s="254"/>
      <c r="C927" s="255"/>
      <c r="D927" s="256" t="s">
        <v>438</v>
      </c>
      <c r="E927" s="248"/>
      <c r="F927" s="257"/>
      <c r="G927" s="257"/>
      <c r="H927" s="257">
        <v>1</v>
      </c>
      <c r="I927" s="258">
        <v>5</v>
      </c>
      <c r="J927" s="259">
        <f>H927</f>
        <v>1</v>
      </c>
      <c r="K927" s="260" t="s">
        <v>406</v>
      </c>
    </row>
    <row r="928" spans="1:11" ht="15" hidden="1" thickBot="1">
      <c r="A928" s="22"/>
      <c r="B928" s="578"/>
      <c r="C928" s="578"/>
      <c r="D928" s="578"/>
      <c r="E928" s="578"/>
      <c r="F928" s="578"/>
      <c r="G928" s="578"/>
      <c r="H928" s="579" t="s">
        <v>306</v>
      </c>
      <c r="I928" s="580" t="s">
        <v>307</v>
      </c>
      <c r="J928" s="581">
        <f>SUM(J927:J927)</f>
        <v>1</v>
      </c>
      <c r="K928" s="220" t="s">
        <v>406</v>
      </c>
    </row>
    <row r="929" spans="1:11" ht="15" hidden="1" thickBot="1">
      <c r="A929" s="22"/>
      <c r="B929" s="578"/>
      <c r="C929" s="578"/>
      <c r="D929" s="578"/>
      <c r="E929" s="578"/>
      <c r="F929" s="578"/>
      <c r="G929" s="578"/>
      <c r="H929" s="579"/>
      <c r="I929" s="580"/>
      <c r="J929" s="581"/>
      <c r="K929" s="220"/>
    </row>
    <row r="930" spans="1:11" ht="13.8" hidden="1" thickBot="1">
      <c r="A930" s="582"/>
      <c r="B930" s="583"/>
      <c r="C930" s="583"/>
      <c r="D930" s="584" t="s">
        <v>308</v>
      </c>
      <c r="E930" s="583"/>
      <c r="F930" s="585" t="s">
        <v>309</v>
      </c>
      <c r="G930" s="585"/>
      <c r="H930" s="585"/>
      <c r="I930" s="586" t="s">
        <v>307</v>
      </c>
      <c r="J930" s="587">
        <v>0</v>
      </c>
      <c r="K930" s="221" t="s">
        <v>406</v>
      </c>
    </row>
    <row r="931" spans="1:11" ht="13.8" hidden="1" thickBot="1">
      <c r="A931" s="588"/>
      <c r="B931" s="589"/>
      <c r="C931" s="589"/>
      <c r="D931" s="590" t="s">
        <v>310</v>
      </c>
      <c r="E931" s="589"/>
      <c r="F931" s="591" t="s">
        <v>309</v>
      </c>
      <c r="G931" s="591"/>
      <c r="H931" s="591"/>
      <c r="I931" s="592" t="s">
        <v>307</v>
      </c>
      <c r="J931" s="593">
        <f>J928-J930</f>
        <v>1</v>
      </c>
      <c r="K931" s="222" t="s">
        <v>406</v>
      </c>
    </row>
    <row r="932" spans="1:11" ht="13.8" hidden="1" thickBot="1">
      <c r="A932" s="582"/>
      <c r="B932" s="594"/>
      <c r="C932" s="594"/>
      <c r="D932" s="584" t="s">
        <v>311</v>
      </c>
      <c r="E932" s="594"/>
      <c r="F932" s="585" t="s">
        <v>309</v>
      </c>
      <c r="G932" s="585"/>
      <c r="H932" s="585"/>
      <c r="I932" s="586" t="s">
        <v>307</v>
      </c>
      <c r="J932" s="587">
        <f>J928</f>
        <v>1</v>
      </c>
      <c r="K932" s="221" t="str">
        <f>K931</f>
        <v>und</v>
      </c>
    </row>
    <row r="933" spans="1:11" ht="13.8" hidden="1" thickBot="1">
      <c r="A933" s="600"/>
      <c r="B933" s="601"/>
      <c r="C933" s="601"/>
      <c r="D933" s="602" t="s">
        <v>323</v>
      </c>
      <c r="E933" s="603"/>
      <c r="F933" s="604" t="s">
        <v>309</v>
      </c>
      <c r="G933" s="604"/>
      <c r="H933" s="604"/>
      <c r="I933" s="605" t="s">
        <v>307</v>
      </c>
      <c r="J933" s="606">
        <v>0</v>
      </c>
      <c r="K933" s="607" t="str">
        <f>K932</f>
        <v>und</v>
      </c>
    </row>
    <row r="934" spans="1:11" ht="13.8" hidden="1" thickBot="1">
      <c r="A934" s="600"/>
      <c r="B934" s="601"/>
      <c r="C934" s="601"/>
      <c r="D934" s="608"/>
      <c r="E934" s="601"/>
      <c r="F934" s="609"/>
      <c r="G934" s="609"/>
      <c r="H934" s="609"/>
      <c r="I934" s="610"/>
      <c r="J934" s="611"/>
      <c r="K934" s="612"/>
    </row>
    <row r="935" spans="1:11" ht="15" hidden="1" thickBot="1">
      <c r="A935" s="218" t="s">
        <v>227</v>
      </c>
      <c r="B935" s="866" t="str">
        <f>'[1]BM 08'!B91</f>
        <v>ELETRODUTO FLEXÍVEL CORRUGADO REFORÇADO, PVC, DN 32 MM (1"), PARA CIRCUITOS TERMINAIS, INSTALADO EM LAJE - FORNECIMENTO E INSTALAÇÃO. AF_12/2015</v>
      </c>
      <c r="C935" s="754"/>
      <c r="D935" s="754"/>
      <c r="E935" s="754"/>
      <c r="F935" s="754"/>
      <c r="G935" s="754"/>
      <c r="H935" s="754"/>
      <c r="I935" s="754"/>
      <c r="J935" s="754"/>
      <c r="K935" s="861"/>
    </row>
    <row r="936" spans="1:11" ht="13.8" hidden="1" thickBot="1">
      <c r="A936" s="571"/>
      <c r="B936" s="572"/>
      <c r="C936" s="572"/>
      <c r="D936" s="572"/>
      <c r="E936" s="234"/>
      <c r="F936" s="233"/>
      <c r="G936" s="233"/>
      <c r="H936" s="233" t="s">
        <v>305</v>
      </c>
      <c r="I936" s="573"/>
      <c r="J936" s="574"/>
      <c r="K936" s="575"/>
    </row>
    <row r="937" spans="1:11" ht="15" hidden="1" thickBot="1">
      <c r="A937" s="253"/>
      <c r="B937" s="254"/>
      <c r="C937" s="255"/>
      <c r="D937" s="256" t="s">
        <v>438</v>
      </c>
      <c r="E937" s="248"/>
      <c r="F937" s="257"/>
      <c r="G937" s="257"/>
      <c r="H937" s="257">
        <v>114.7</v>
      </c>
      <c r="I937" s="258">
        <v>5</v>
      </c>
      <c r="J937" s="259">
        <f>H937</f>
        <v>114.7</v>
      </c>
      <c r="K937" s="260" t="s">
        <v>313</v>
      </c>
    </row>
    <row r="938" spans="1:11" ht="15" hidden="1" thickBot="1">
      <c r="A938" s="22"/>
      <c r="B938" s="578"/>
      <c r="C938" s="578"/>
      <c r="D938" s="578"/>
      <c r="E938" s="578"/>
      <c r="F938" s="578"/>
      <c r="G938" s="578"/>
      <c r="H938" s="579" t="s">
        <v>306</v>
      </c>
      <c r="I938" s="580" t="s">
        <v>307</v>
      </c>
      <c r="J938" s="581">
        <f>SUM(J937:J937)</f>
        <v>114.7</v>
      </c>
      <c r="K938" s="220" t="s">
        <v>313</v>
      </c>
    </row>
    <row r="939" spans="1:11" ht="15" hidden="1" thickBot="1">
      <c r="A939" s="22"/>
      <c r="B939" s="578"/>
      <c r="C939" s="578"/>
      <c r="D939" s="578"/>
      <c r="E939" s="578"/>
      <c r="F939" s="578"/>
      <c r="G939" s="578"/>
      <c r="H939" s="579"/>
      <c r="I939" s="580"/>
      <c r="J939" s="581"/>
      <c r="K939" s="220"/>
    </row>
    <row r="940" spans="1:11" ht="13.8" hidden="1" thickBot="1">
      <c r="A940" s="582"/>
      <c r="B940" s="583"/>
      <c r="C940" s="583"/>
      <c r="D940" s="584" t="s">
        <v>308</v>
      </c>
      <c r="E940" s="583"/>
      <c r="F940" s="585" t="s">
        <v>309</v>
      </c>
      <c r="G940" s="585"/>
      <c r="H940" s="585"/>
      <c r="I940" s="586" t="s">
        <v>307</v>
      </c>
      <c r="J940" s="587">
        <v>0</v>
      </c>
      <c r="K940" s="221" t="s">
        <v>313</v>
      </c>
    </row>
    <row r="941" spans="1:11" ht="13.8" hidden="1" thickBot="1">
      <c r="A941" s="588"/>
      <c r="B941" s="589"/>
      <c r="C941" s="589"/>
      <c r="D941" s="590" t="s">
        <v>310</v>
      </c>
      <c r="E941" s="589"/>
      <c r="F941" s="591" t="s">
        <v>309</v>
      </c>
      <c r="G941" s="591"/>
      <c r="H941" s="591"/>
      <c r="I941" s="592" t="s">
        <v>307</v>
      </c>
      <c r="J941" s="593">
        <f>J938-J940</f>
        <v>114.7</v>
      </c>
      <c r="K941" s="222" t="s">
        <v>313</v>
      </c>
    </row>
    <row r="942" spans="1:11" ht="13.8" hidden="1" thickBot="1">
      <c r="A942" s="582"/>
      <c r="B942" s="594"/>
      <c r="C942" s="594"/>
      <c r="D942" s="584" t="s">
        <v>311</v>
      </c>
      <c r="E942" s="594"/>
      <c r="F942" s="585" t="s">
        <v>309</v>
      </c>
      <c r="G942" s="585"/>
      <c r="H942" s="585"/>
      <c r="I942" s="586" t="s">
        <v>307</v>
      </c>
      <c r="J942" s="587">
        <f>J938</f>
        <v>114.7</v>
      </c>
      <c r="K942" s="221" t="s">
        <v>313</v>
      </c>
    </row>
    <row r="943" spans="1:11" ht="13.8" hidden="1" thickBot="1">
      <c r="A943" s="600"/>
      <c r="B943" s="601"/>
      <c r="C943" s="601"/>
      <c r="D943" s="602" t="s">
        <v>323</v>
      </c>
      <c r="E943" s="603"/>
      <c r="F943" s="604" t="s">
        <v>309</v>
      </c>
      <c r="G943" s="604"/>
      <c r="H943" s="604"/>
      <c r="I943" s="605" t="s">
        <v>307</v>
      </c>
      <c r="J943" s="606">
        <v>0</v>
      </c>
      <c r="K943" s="607" t="str">
        <f>K942</f>
        <v>m</v>
      </c>
    </row>
    <row r="944" spans="1:11" ht="13.8" hidden="1" thickBot="1">
      <c r="A944" s="600"/>
      <c r="B944" s="601"/>
      <c r="C944" s="601"/>
      <c r="D944" s="608"/>
      <c r="E944" s="601"/>
      <c r="F944" s="609"/>
      <c r="G944" s="609"/>
      <c r="H944" s="609"/>
      <c r="I944" s="610"/>
      <c r="J944" s="611"/>
      <c r="K944" s="612"/>
    </row>
    <row r="945" spans="1:11" ht="15" hidden="1" thickBot="1">
      <c r="A945" s="218" t="s">
        <v>230</v>
      </c>
      <c r="B945" s="866" t="str">
        <f>'[1]BM 07'!B91</f>
        <v>ELETRODUTO FLEXÍVEL CORRUGADO REFORÇADO, PVC, DN 25 MM (3/4"), PARA CIRCUITOS TERMINAIS, INSTALADO EM LAJE - FORNECIMENTO E INSTALAÇÃO. AF_12/2015</v>
      </c>
      <c r="C945" s="754"/>
      <c r="D945" s="754"/>
      <c r="E945" s="754"/>
      <c r="F945" s="754"/>
      <c r="G945" s="754"/>
      <c r="H945" s="754"/>
      <c r="I945" s="754"/>
      <c r="J945" s="754"/>
      <c r="K945" s="861"/>
    </row>
    <row r="946" spans="1:11" ht="13.8" hidden="1" thickBot="1">
      <c r="A946" s="571"/>
      <c r="B946" s="572"/>
      <c r="C946" s="572"/>
      <c r="D946" s="572"/>
      <c r="E946" s="234"/>
      <c r="F946" s="233"/>
      <c r="G946" s="233"/>
      <c r="H946" s="233" t="s">
        <v>305</v>
      </c>
      <c r="I946" s="573"/>
      <c r="J946" s="574"/>
      <c r="K946" s="575"/>
    </row>
    <row r="947" spans="1:11" ht="15" hidden="1" thickBot="1">
      <c r="A947" s="253"/>
      <c r="B947" s="254"/>
      <c r="C947" s="255"/>
      <c r="D947" s="256" t="s">
        <v>438</v>
      </c>
      <c r="E947" s="248"/>
      <c r="F947" s="257"/>
      <c r="G947" s="257"/>
      <c r="H947" s="257">
        <v>261.7</v>
      </c>
      <c r="I947" s="258">
        <v>5</v>
      </c>
      <c r="J947" s="259">
        <f>H947</f>
        <v>261.7</v>
      </c>
      <c r="K947" s="260" t="s">
        <v>313</v>
      </c>
    </row>
    <row r="948" spans="1:11" ht="15" hidden="1" thickBot="1">
      <c r="A948" s="22"/>
      <c r="B948" s="578"/>
      <c r="C948" s="578"/>
      <c r="D948" s="578"/>
      <c r="E948" s="578"/>
      <c r="F948" s="578"/>
      <c r="G948" s="578"/>
      <c r="H948" s="579" t="s">
        <v>306</v>
      </c>
      <c r="I948" s="580" t="s">
        <v>307</v>
      </c>
      <c r="J948" s="581">
        <f>SUM(J947:J947)</f>
        <v>261.7</v>
      </c>
      <c r="K948" s="220" t="s">
        <v>313</v>
      </c>
    </row>
    <row r="949" spans="1:11" ht="15" hidden="1" thickBot="1">
      <c r="A949" s="22"/>
      <c r="B949" s="578"/>
      <c r="C949" s="578"/>
      <c r="D949" s="578"/>
      <c r="E949" s="578"/>
      <c r="F949" s="578"/>
      <c r="G949" s="578"/>
      <c r="H949" s="579"/>
      <c r="I949" s="580"/>
      <c r="J949" s="581"/>
      <c r="K949" s="220"/>
    </row>
    <row r="950" spans="1:11" ht="13.8" hidden="1" thickBot="1">
      <c r="A950" s="582"/>
      <c r="B950" s="583"/>
      <c r="C950" s="583"/>
      <c r="D950" s="584" t="s">
        <v>308</v>
      </c>
      <c r="E950" s="583"/>
      <c r="F950" s="585" t="s">
        <v>309</v>
      </c>
      <c r="G950" s="585"/>
      <c r="H950" s="585"/>
      <c r="I950" s="586" t="s">
        <v>307</v>
      </c>
      <c r="J950" s="587">
        <v>0</v>
      </c>
      <c r="K950" s="221" t="s">
        <v>313</v>
      </c>
    </row>
    <row r="951" spans="1:11" ht="13.8" hidden="1" thickBot="1">
      <c r="A951" s="588"/>
      <c r="B951" s="589"/>
      <c r="C951" s="589"/>
      <c r="D951" s="590" t="s">
        <v>310</v>
      </c>
      <c r="E951" s="589"/>
      <c r="F951" s="591" t="s">
        <v>309</v>
      </c>
      <c r="G951" s="591"/>
      <c r="H951" s="591"/>
      <c r="I951" s="592" t="s">
        <v>307</v>
      </c>
      <c r="J951" s="593">
        <f>J948-J950</f>
        <v>261.7</v>
      </c>
      <c r="K951" s="222" t="s">
        <v>313</v>
      </c>
    </row>
    <row r="952" spans="1:11" ht="13.8" hidden="1" thickBot="1">
      <c r="A952" s="582"/>
      <c r="B952" s="594"/>
      <c r="C952" s="594"/>
      <c r="D952" s="584" t="s">
        <v>311</v>
      </c>
      <c r="E952" s="594"/>
      <c r="F952" s="585" t="s">
        <v>309</v>
      </c>
      <c r="G952" s="585"/>
      <c r="H952" s="585"/>
      <c r="I952" s="586" t="s">
        <v>307</v>
      </c>
      <c r="J952" s="587">
        <f>J948</f>
        <v>261.7</v>
      </c>
      <c r="K952" s="221" t="str">
        <f>K951</f>
        <v>m</v>
      </c>
    </row>
    <row r="953" spans="1:11" ht="13.8" hidden="1" thickBot="1">
      <c r="A953" s="600"/>
      <c r="B953" s="601"/>
      <c r="C953" s="601"/>
      <c r="D953" s="602" t="s">
        <v>323</v>
      </c>
      <c r="E953" s="603"/>
      <c r="F953" s="604" t="s">
        <v>309</v>
      </c>
      <c r="G953" s="604"/>
      <c r="H953" s="604"/>
      <c r="I953" s="605" t="s">
        <v>307</v>
      </c>
      <c r="J953" s="606">
        <v>0</v>
      </c>
      <c r="K953" s="607" t="str">
        <f>K952</f>
        <v>m</v>
      </c>
    </row>
    <row r="954" spans="1:11" ht="13.8" hidden="1" thickBot="1">
      <c r="A954" s="600"/>
      <c r="B954" s="601"/>
      <c r="C954" s="601"/>
      <c r="D954" s="608"/>
      <c r="E954" s="601"/>
      <c r="F954" s="609"/>
      <c r="G954" s="609"/>
      <c r="H954" s="609"/>
      <c r="I954" s="610"/>
      <c r="J954" s="611"/>
      <c r="K954" s="612"/>
    </row>
    <row r="955" spans="1:11" ht="15" hidden="1" thickBot="1">
      <c r="A955" s="218" t="s">
        <v>233</v>
      </c>
      <c r="B955" s="866" t="str">
        <f>'[1]BM 07'!B92</f>
        <v>ELETRODUTO RÍGIDO ROSCÁVEL, PVC, DN 40 MM (1 1/4"), PARA CIRCUITOS TERMINAIS, INSTALADO EM FORRO - FORNECIMENTO E INSTALAÇÃO. AF_12/2015</v>
      </c>
      <c r="C955" s="754"/>
      <c r="D955" s="754"/>
      <c r="E955" s="754"/>
      <c r="F955" s="754"/>
      <c r="G955" s="754"/>
      <c r="H955" s="754"/>
      <c r="I955" s="754"/>
      <c r="J955" s="754"/>
      <c r="K955" s="861"/>
    </row>
    <row r="956" spans="1:11" ht="13.8" hidden="1" thickBot="1">
      <c r="A956" s="571"/>
      <c r="B956" s="572"/>
      <c r="C956" s="572"/>
      <c r="D956" s="572"/>
      <c r="E956" s="234" t="s">
        <v>314</v>
      </c>
      <c r="F956" s="233"/>
      <c r="G956" s="233"/>
      <c r="H956" s="233"/>
      <c r="I956" s="573"/>
      <c r="J956" s="574"/>
      <c r="K956" s="575"/>
    </row>
    <row r="957" spans="1:11" ht="15" hidden="1" thickBot="1">
      <c r="A957" s="253"/>
      <c r="B957" s="254"/>
      <c r="C957" s="255"/>
      <c r="D957" s="256" t="s">
        <v>438</v>
      </c>
      <c r="E957" s="248">
        <v>62.6</v>
      </c>
      <c r="F957" s="257"/>
      <c r="G957" s="257"/>
      <c r="H957" s="257"/>
      <c r="I957" s="258">
        <v>5</v>
      </c>
      <c r="J957" s="259">
        <f>E957</f>
        <v>62.6</v>
      </c>
      <c r="K957" s="260" t="s">
        <v>313</v>
      </c>
    </row>
    <row r="958" spans="1:11" ht="15" hidden="1" thickBot="1">
      <c r="A958" s="22"/>
      <c r="B958" s="578"/>
      <c r="C958" s="578"/>
      <c r="D958" s="578"/>
      <c r="E958" s="578"/>
      <c r="F958" s="578"/>
      <c r="G958" s="578"/>
      <c r="H958" s="579" t="s">
        <v>306</v>
      </c>
      <c r="I958" s="580" t="s">
        <v>307</v>
      </c>
      <c r="J958" s="581">
        <f>SUM(J957:J957)</f>
        <v>62.6</v>
      </c>
      <c r="K958" s="220" t="s">
        <v>313</v>
      </c>
    </row>
    <row r="959" spans="1:11" ht="15" hidden="1" thickBot="1">
      <c r="A959" s="22"/>
      <c r="B959" s="578"/>
      <c r="C959" s="578"/>
      <c r="D959" s="578"/>
      <c r="E959" s="578"/>
      <c r="F959" s="578"/>
      <c r="G959" s="578"/>
      <c r="H959" s="579"/>
      <c r="I959" s="580"/>
      <c r="J959" s="581"/>
      <c r="K959" s="220"/>
    </row>
    <row r="960" spans="1:11" ht="13.8" hidden="1" thickBot="1">
      <c r="A960" s="582"/>
      <c r="B960" s="583"/>
      <c r="C960" s="583"/>
      <c r="D960" s="584" t="s">
        <v>308</v>
      </c>
      <c r="E960" s="583"/>
      <c r="F960" s="585" t="s">
        <v>309</v>
      </c>
      <c r="G960" s="585"/>
      <c r="H960" s="585"/>
      <c r="I960" s="586" t="s">
        <v>307</v>
      </c>
      <c r="J960" s="587">
        <v>0</v>
      </c>
      <c r="K960" s="221" t="s">
        <v>313</v>
      </c>
    </row>
    <row r="961" spans="1:11" ht="13.8" hidden="1" thickBot="1">
      <c r="A961" s="588"/>
      <c r="B961" s="589"/>
      <c r="C961" s="589"/>
      <c r="D961" s="590" t="s">
        <v>310</v>
      </c>
      <c r="E961" s="589"/>
      <c r="F961" s="591" t="s">
        <v>309</v>
      </c>
      <c r="G961" s="591"/>
      <c r="H961" s="591"/>
      <c r="I961" s="592" t="s">
        <v>307</v>
      </c>
      <c r="J961" s="593">
        <f>J958-J960</f>
        <v>62.6</v>
      </c>
      <c r="K961" s="222" t="s">
        <v>313</v>
      </c>
    </row>
    <row r="962" spans="1:11" ht="13.8" hidden="1" thickBot="1">
      <c r="A962" s="582"/>
      <c r="B962" s="594"/>
      <c r="C962" s="594"/>
      <c r="D962" s="584" t="s">
        <v>311</v>
      </c>
      <c r="E962" s="594"/>
      <c r="F962" s="585" t="s">
        <v>309</v>
      </c>
      <c r="G962" s="585"/>
      <c r="H962" s="585"/>
      <c r="I962" s="586" t="s">
        <v>307</v>
      </c>
      <c r="J962" s="587">
        <f>J958</f>
        <v>62.6</v>
      </c>
      <c r="K962" s="221" t="str">
        <f>K961</f>
        <v>m</v>
      </c>
    </row>
    <row r="963" spans="1:11" ht="13.8" hidden="1" thickBot="1">
      <c r="A963" s="600"/>
      <c r="B963" s="601"/>
      <c r="C963" s="601"/>
      <c r="D963" s="602" t="s">
        <v>323</v>
      </c>
      <c r="E963" s="603"/>
      <c r="F963" s="604" t="s">
        <v>309</v>
      </c>
      <c r="G963" s="604"/>
      <c r="H963" s="604"/>
      <c r="I963" s="605" t="s">
        <v>307</v>
      </c>
      <c r="J963" s="606">
        <v>0</v>
      </c>
      <c r="K963" s="607" t="str">
        <f>K962</f>
        <v>m</v>
      </c>
    </row>
    <row r="964" spans="1:11" ht="13.8" hidden="1" thickBot="1">
      <c r="A964" s="600"/>
      <c r="B964" s="601"/>
      <c r="C964" s="601"/>
      <c r="D964" s="608"/>
      <c r="E964" s="601"/>
      <c r="F964" s="609"/>
      <c r="G964" s="609"/>
      <c r="H964" s="609"/>
      <c r="I964" s="610"/>
      <c r="J964" s="611"/>
      <c r="K964" s="612"/>
    </row>
    <row r="965" spans="1:11" ht="15" hidden="1" thickBot="1">
      <c r="A965" s="218" t="s">
        <v>242</v>
      </c>
      <c r="B965" s="866" t="str">
        <f>'[1]BM 07'!B95</f>
        <v>QUADRO DE DISTRIBUIÇÃO DE ENERGIA EM CHAPA DE AÇO GALVANIZADO, DE EMBUTIR, COM BARRAMENTO TRIFÁSICO, PARA 24 DISJUNTORES DIN 100A - FORNECIMENTO E INSTALAÇÃO. AF_10/2020</v>
      </c>
      <c r="C965" s="754"/>
      <c r="D965" s="754"/>
      <c r="E965" s="754"/>
      <c r="F965" s="754"/>
      <c r="G965" s="754"/>
      <c r="H965" s="754"/>
      <c r="I965" s="754"/>
      <c r="J965" s="754"/>
      <c r="K965" s="861"/>
    </row>
    <row r="966" spans="1:11" ht="13.8" hidden="1" thickBot="1">
      <c r="A966" s="571"/>
      <c r="B966" s="572"/>
      <c r="C966" s="572"/>
      <c r="D966" s="572"/>
      <c r="E966" s="234"/>
      <c r="F966" s="233"/>
      <c r="G966" s="233"/>
      <c r="H966" s="233" t="s">
        <v>305</v>
      </c>
      <c r="I966" s="573"/>
      <c r="J966" s="574"/>
      <c r="K966" s="575"/>
    </row>
    <row r="967" spans="1:11" ht="15" hidden="1" thickBot="1">
      <c r="A967" s="253"/>
      <c r="B967" s="254"/>
      <c r="C967" s="255"/>
      <c r="D967" s="256" t="s">
        <v>438</v>
      </c>
      <c r="E967" s="248"/>
      <c r="F967" s="257"/>
      <c r="G967" s="257"/>
      <c r="H967" s="257">
        <v>1</v>
      </c>
      <c r="I967" s="258">
        <v>5</v>
      </c>
      <c r="J967" s="259">
        <f>H967</f>
        <v>1</v>
      </c>
      <c r="K967" s="260" t="s">
        <v>406</v>
      </c>
    </row>
    <row r="968" spans="1:11" ht="15" hidden="1" thickBot="1">
      <c r="A968" s="22"/>
      <c r="B968" s="578"/>
      <c r="C968" s="578"/>
      <c r="D968" s="578"/>
      <c r="E968" s="578"/>
      <c r="F968" s="578"/>
      <c r="G968" s="578"/>
      <c r="H968" s="579" t="s">
        <v>306</v>
      </c>
      <c r="I968" s="580" t="s">
        <v>307</v>
      </c>
      <c r="J968" s="581">
        <f>SUM(J967:J967)</f>
        <v>1</v>
      </c>
      <c r="K968" s="220" t="s">
        <v>406</v>
      </c>
    </row>
    <row r="969" spans="1:11" ht="15" hidden="1" thickBot="1">
      <c r="A969" s="22"/>
      <c r="B969" s="578"/>
      <c r="C969" s="578"/>
      <c r="D969" s="578"/>
      <c r="E969" s="578"/>
      <c r="F969" s="578"/>
      <c r="G969" s="578"/>
      <c r="H969" s="579"/>
      <c r="I969" s="580"/>
      <c r="J969" s="581"/>
      <c r="K969" s="220"/>
    </row>
    <row r="970" spans="1:11" ht="13.8" hidden="1" thickBot="1">
      <c r="A970" s="582"/>
      <c r="B970" s="583"/>
      <c r="C970" s="583"/>
      <c r="D970" s="584" t="s">
        <v>308</v>
      </c>
      <c r="E970" s="583"/>
      <c r="F970" s="585" t="s">
        <v>309</v>
      </c>
      <c r="G970" s="585"/>
      <c r="H970" s="585"/>
      <c r="I970" s="586" t="s">
        <v>307</v>
      </c>
      <c r="J970" s="587">
        <v>0</v>
      </c>
      <c r="K970" s="221" t="s">
        <v>406</v>
      </c>
    </row>
    <row r="971" spans="1:11" ht="13.8" hidden="1" thickBot="1">
      <c r="A971" s="588"/>
      <c r="B971" s="589"/>
      <c r="C971" s="589"/>
      <c r="D971" s="590" t="s">
        <v>310</v>
      </c>
      <c r="E971" s="589"/>
      <c r="F971" s="591" t="s">
        <v>309</v>
      </c>
      <c r="G971" s="591"/>
      <c r="H971" s="591"/>
      <c r="I971" s="592" t="s">
        <v>307</v>
      </c>
      <c r="J971" s="593">
        <f>J968-J970</f>
        <v>1</v>
      </c>
      <c r="K971" s="222" t="s">
        <v>406</v>
      </c>
    </row>
    <row r="972" spans="1:11" ht="13.8" hidden="1" thickBot="1">
      <c r="A972" s="582"/>
      <c r="B972" s="594"/>
      <c r="C972" s="594"/>
      <c r="D972" s="584" t="s">
        <v>311</v>
      </c>
      <c r="E972" s="594"/>
      <c r="F972" s="585" t="s">
        <v>309</v>
      </c>
      <c r="G972" s="585"/>
      <c r="H972" s="585"/>
      <c r="I972" s="586" t="s">
        <v>307</v>
      </c>
      <c r="J972" s="587">
        <f>J968</f>
        <v>1</v>
      </c>
      <c r="K972" s="221" t="str">
        <f>K971</f>
        <v>und</v>
      </c>
    </row>
    <row r="973" spans="1:11" ht="13.8" hidden="1" thickBot="1">
      <c r="A973" s="600"/>
      <c r="B973" s="601"/>
      <c r="C973" s="601"/>
      <c r="D973" s="602" t="s">
        <v>323</v>
      </c>
      <c r="E973" s="603"/>
      <c r="F973" s="604" t="s">
        <v>309</v>
      </c>
      <c r="G973" s="604"/>
      <c r="H973" s="604"/>
      <c r="I973" s="605" t="s">
        <v>307</v>
      </c>
      <c r="J973" s="606">
        <v>0</v>
      </c>
      <c r="K973" s="607" t="str">
        <f>K972</f>
        <v>und</v>
      </c>
    </row>
    <row r="974" spans="1:11" ht="13.8" hidden="1" thickBot="1">
      <c r="A974" s="600"/>
      <c r="B974" s="601"/>
      <c r="C974" s="601"/>
      <c r="D974" s="608"/>
      <c r="E974" s="601"/>
      <c r="F974" s="609"/>
      <c r="G974" s="609"/>
      <c r="H974" s="609"/>
      <c r="I974" s="610"/>
      <c r="J974" s="611"/>
      <c r="K974" s="612"/>
    </row>
    <row r="975" spans="1:11" ht="15" hidden="1" thickBot="1">
      <c r="A975" s="306" t="s">
        <v>245</v>
      </c>
      <c r="B975" s="848" t="str">
        <f>'[1]BM 05'!B95:G95</f>
        <v>INSTALAÇÕES HIDRÁULICAS</v>
      </c>
      <c r="C975" s="848"/>
      <c r="D975" s="848"/>
      <c r="E975" s="848"/>
      <c r="F975" s="848"/>
      <c r="G975" s="848"/>
      <c r="H975" s="848"/>
      <c r="I975" s="570"/>
      <c r="J975" s="52"/>
      <c r="K975" s="53"/>
    </row>
    <row r="976" spans="1:11" ht="15" hidden="1" thickBot="1">
      <c r="A976" s="218" t="s">
        <v>432</v>
      </c>
      <c r="B976" s="754" t="str">
        <f>'[1]BM 08'!B104</f>
        <v>CAIXA D´ÁGUA EM POLIETILENO, 2000 LITROS - FORNECIMENTO E INSTALAÇÃO. AF_06/2021</v>
      </c>
      <c r="C976" s="754"/>
      <c r="D976" s="754"/>
      <c r="E976" s="754"/>
      <c r="F976" s="754"/>
      <c r="G976" s="754"/>
      <c r="H976" s="754"/>
      <c r="I976" s="754"/>
      <c r="J976" s="754"/>
      <c r="K976" s="861"/>
    </row>
    <row r="977" spans="1:11" ht="13.8" hidden="1" thickBot="1">
      <c r="A977" s="571"/>
      <c r="B977" s="572"/>
      <c r="C977" s="572"/>
      <c r="D977" s="572"/>
      <c r="E977" s="234"/>
      <c r="F977" s="233"/>
      <c r="G977" s="233"/>
      <c r="H977" s="233" t="s">
        <v>305</v>
      </c>
      <c r="I977" s="573"/>
      <c r="J977" s="574"/>
      <c r="K977" s="575"/>
    </row>
    <row r="978" spans="1:11" ht="15" hidden="1" thickBot="1">
      <c r="A978" s="253"/>
      <c r="B978" s="254"/>
      <c r="C978" s="255"/>
      <c r="D978" s="256" t="s">
        <v>405</v>
      </c>
      <c r="E978" s="248"/>
      <c r="F978" s="257"/>
      <c r="G978" s="257"/>
      <c r="H978" s="257">
        <v>2</v>
      </c>
      <c r="I978" s="258">
        <v>5</v>
      </c>
      <c r="J978" s="259">
        <f>H978</f>
        <v>2</v>
      </c>
      <c r="K978" s="260" t="s">
        <v>406</v>
      </c>
    </row>
    <row r="979" spans="1:11" ht="15" hidden="1" thickBot="1">
      <c r="A979" s="22"/>
      <c r="B979" s="578"/>
      <c r="C979" s="578"/>
      <c r="D979" s="578"/>
      <c r="E979" s="578"/>
      <c r="F979" s="578"/>
      <c r="G979" s="578"/>
      <c r="H979" s="579" t="s">
        <v>306</v>
      </c>
      <c r="I979" s="580" t="s">
        <v>307</v>
      </c>
      <c r="J979" s="581">
        <f>SUM(J978:J978)</f>
        <v>2</v>
      </c>
      <c r="K979" s="220" t="s">
        <v>406</v>
      </c>
    </row>
    <row r="980" spans="1:11" ht="15" hidden="1" thickBot="1">
      <c r="A980" s="22"/>
      <c r="B980" s="578"/>
      <c r="C980" s="578"/>
      <c r="D980" s="578"/>
      <c r="E980" s="578"/>
      <c r="F980" s="578"/>
      <c r="G980" s="578"/>
      <c r="H980" s="579"/>
      <c r="I980" s="580"/>
      <c r="J980" s="581"/>
      <c r="K980" s="220"/>
    </row>
    <row r="981" spans="1:11" ht="13.8" hidden="1" thickBot="1">
      <c r="A981" s="582"/>
      <c r="B981" s="583"/>
      <c r="C981" s="583"/>
      <c r="D981" s="584" t="s">
        <v>308</v>
      </c>
      <c r="E981" s="583"/>
      <c r="F981" s="585" t="s">
        <v>309</v>
      </c>
      <c r="G981" s="585"/>
      <c r="H981" s="585"/>
      <c r="I981" s="586" t="s">
        <v>307</v>
      </c>
      <c r="J981" s="587">
        <v>0</v>
      </c>
      <c r="K981" s="221" t="s">
        <v>406</v>
      </c>
    </row>
    <row r="982" spans="1:11" ht="13.8" hidden="1" thickBot="1">
      <c r="A982" s="588"/>
      <c r="B982" s="589"/>
      <c r="C982" s="589"/>
      <c r="D982" s="590" t="s">
        <v>310</v>
      </c>
      <c r="E982" s="589"/>
      <c r="F982" s="591" t="s">
        <v>309</v>
      </c>
      <c r="G982" s="591"/>
      <c r="H982" s="591"/>
      <c r="I982" s="592" t="s">
        <v>307</v>
      </c>
      <c r="J982" s="593">
        <f>J979-J981</f>
        <v>2</v>
      </c>
      <c r="K982" s="222" t="str">
        <f>K981</f>
        <v>und</v>
      </c>
    </row>
    <row r="983" spans="1:11" ht="13.8" hidden="1" thickBot="1">
      <c r="A983" s="582"/>
      <c r="B983" s="594"/>
      <c r="C983" s="594"/>
      <c r="D983" s="584" t="s">
        <v>311</v>
      </c>
      <c r="E983" s="594"/>
      <c r="F983" s="585" t="s">
        <v>309</v>
      </c>
      <c r="G983" s="585"/>
      <c r="H983" s="585"/>
      <c r="I983" s="586" t="s">
        <v>307</v>
      </c>
      <c r="J983" s="587">
        <f>J979</f>
        <v>2</v>
      </c>
      <c r="K983" s="221" t="str">
        <f>K982</f>
        <v>und</v>
      </c>
    </row>
    <row r="984" spans="1:11" ht="13.8" hidden="1" thickBot="1">
      <c r="A984" s="600"/>
      <c r="B984" s="601"/>
      <c r="C984" s="601"/>
      <c r="D984" s="602" t="s">
        <v>323</v>
      </c>
      <c r="E984" s="603"/>
      <c r="F984" s="604" t="s">
        <v>309</v>
      </c>
      <c r="G984" s="604"/>
      <c r="H984" s="604"/>
      <c r="I984" s="605" t="s">
        <v>307</v>
      </c>
      <c r="J984" s="606">
        <v>0</v>
      </c>
      <c r="K984" s="607" t="str">
        <f>K983</f>
        <v>und</v>
      </c>
    </row>
    <row r="985" spans="1:11" ht="13.8" hidden="1" thickBot="1">
      <c r="A985" s="600"/>
      <c r="B985" s="601"/>
      <c r="C985" s="601"/>
      <c r="D985" s="608"/>
      <c r="E985" s="601"/>
      <c r="F985" s="609"/>
      <c r="G985" s="609"/>
      <c r="H985" s="609"/>
      <c r="I985" s="610"/>
      <c r="J985" s="611"/>
      <c r="K985" s="612"/>
    </row>
    <row r="986" spans="1:11" ht="13.2">
      <c r="A986" s="645" t="s">
        <v>347</v>
      </c>
      <c r="B986" s="646"/>
      <c r="C986" s="646"/>
      <c r="D986" s="646"/>
      <c r="E986" s="646"/>
      <c r="F986" s="647" t="s">
        <v>348</v>
      </c>
      <c r="G986" s="648"/>
      <c r="H986" s="649"/>
      <c r="I986" s="648"/>
      <c r="J986" s="650" t="s">
        <v>349</v>
      </c>
      <c r="K986" s="651"/>
    </row>
    <row r="987" spans="1:11" ht="13.2">
      <c r="A987" s="652"/>
      <c r="B987" s="653"/>
      <c r="C987" s="653"/>
      <c r="D987" s="653"/>
      <c r="E987" s="653"/>
      <c r="F987" s="654"/>
      <c r="G987" s="655"/>
      <c r="H987" s="656"/>
      <c r="I987" s="655"/>
      <c r="J987" s="657"/>
      <c r="K987" s="658"/>
    </row>
    <row r="988" spans="1:11" ht="13.2">
      <c r="A988" s="652"/>
      <c r="B988" s="653"/>
      <c r="C988" s="653"/>
      <c r="D988" s="653"/>
      <c r="E988" s="653"/>
      <c r="F988" s="652"/>
      <c r="G988" s="656"/>
      <c r="H988" s="659"/>
      <c r="I988" s="659"/>
      <c r="J988" s="660"/>
      <c r="K988" s="658"/>
    </row>
    <row r="989" spans="1:11" ht="13.8" thickBot="1">
      <c r="A989" s="661"/>
      <c r="B989" s="662"/>
      <c r="C989" s="662"/>
      <c r="D989" s="662"/>
      <c r="E989" s="662"/>
      <c r="F989" s="661"/>
      <c r="G989" s="663"/>
      <c r="H989" s="664"/>
      <c r="I989" s="664"/>
      <c r="J989" s="665"/>
      <c r="K989" s="666"/>
    </row>
  </sheetData>
  <mergeCells count="86">
    <mergeCell ref="B976:K976"/>
    <mergeCell ref="B875:K875"/>
    <mergeCell ref="B885:K885"/>
    <mergeCell ref="B895:K895"/>
    <mergeCell ref="B905:K905"/>
    <mergeCell ref="B915:K915"/>
    <mergeCell ref="B925:K925"/>
    <mergeCell ref="B935:K935"/>
    <mergeCell ref="B945:K945"/>
    <mergeCell ref="B955:K955"/>
    <mergeCell ref="B965:K965"/>
    <mergeCell ref="B975:H975"/>
    <mergeCell ref="B865:K865"/>
    <mergeCell ref="B782:K782"/>
    <mergeCell ref="B792:H792"/>
    <mergeCell ref="B793:K793"/>
    <mergeCell ref="B803:K803"/>
    <mergeCell ref="B813:K813"/>
    <mergeCell ref="B823:K823"/>
    <mergeCell ref="B833:H833"/>
    <mergeCell ref="B834:K834"/>
    <mergeCell ref="B844:K844"/>
    <mergeCell ref="B854:H854"/>
    <mergeCell ref="B855:K855"/>
    <mergeCell ref="B772:K772"/>
    <mergeCell ref="B647:K647"/>
    <mergeCell ref="B657:K657"/>
    <mergeCell ref="B667:K667"/>
    <mergeCell ref="B677:K677"/>
    <mergeCell ref="B687:K687"/>
    <mergeCell ref="B698:K698"/>
    <mergeCell ref="B708:K708"/>
    <mergeCell ref="B718:K718"/>
    <mergeCell ref="B728:K728"/>
    <mergeCell ref="A729:D729"/>
    <mergeCell ref="B771:H771"/>
    <mergeCell ref="B637:K637"/>
    <mergeCell ref="B295:K295"/>
    <mergeCell ref="B311:H311"/>
    <mergeCell ref="B312:K312"/>
    <mergeCell ref="A313:D313"/>
    <mergeCell ref="B401:K401"/>
    <mergeCell ref="A402:D402"/>
    <mergeCell ref="B490:K490"/>
    <mergeCell ref="B590:K590"/>
    <mergeCell ref="B607:K607"/>
    <mergeCell ref="B617:K617"/>
    <mergeCell ref="B627:K627"/>
    <mergeCell ref="B294:H294"/>
    <mergeCell ref="B179:H179"/>
    <mergeCell ref="B180:K180"/>
    <mergeCell ref="B191:K191"/>
    <mergeCell ref="B202:K202"/>
    <mergeCell ref="B216:K216"/>
    <mergeCell ref="B230:K230"/>
    <mergeCell ref="B242:K242"/>
    <mergeCell ref="B252:K252"/>
    <mergeCell ref="B263:K263"/>
    <mergeCell ref="B274:K274"/>
    <mergeCell ref="B289:K289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</mergeCells>
  <pageMargins left="0.511811024" right="0.511811024" top="0.78740157499999996" bottom="0.78740157499999996" header="0.31496062000000002" footer="0.31496062000000002"/>
  <pageSetup paperSize="9" scale="63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6"/>
  <sheetViews>
    <sheetView view="pageBreakPreview" zoomScale="90" zoomScaleNormal="100" workbookViewId="0">
      <selection activeCell="C206" sqref="C206:H206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2.75" customHeight="1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2.75" customHeight="1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300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0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497.81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10" t="s">
        <v>35</v>
      </c>
      <c r="B27" s="729" t="s">
        <v>36</v>
      </c>
      <c r="C27" s="729"/>
      <c r="D27" s="729"/>
      <c r="E27" s="729"/>
      <c r="F27" s="729"/>
      <c r="G27" s="729"/>
      <c r="H27" s="729"/>
      <c r="I27" s="51"/>
      <c r="J27" s="52"/>
      <c r="K27" s="53"/>
    </row>
    <row r="28" spans="1:11" ht="15" customHeight="1">
      <c r="A28" s="11" t="s">
        <v>37</v>
      </c>
      <c r="B28" s="727" t="s">
        <v>38</v>
      </c>
      <c r="C28" s="727"/>
      <c r="D28" s="727"/>
      <c r="E28" s="727"/>
      <c r="F28" s="727"/>
      <c r="G28" s="727"/>
      <c r="H28" s="727"/>
      <c r="I28" s="727"/>
      <c r="J28" s="727"/>
      <c r="K28" s="728"/>
    </row>
    <row r="29" spans="1:11" ht="13.2">
      <c r="A29" s="12"/>
      <c r="B29" s="13"/>
      <c r="C29" s="13"/>
      <c r="D29" s="13"/>
      <c r="E29" s="14" t="s">
        <v>314</v>
      </c>
      <c r="F29" s="15" t="s">
        <v>315</v>
      </c>
      <c r="G29" s="15" t="s">
        <v>316</v>
      </c>
      <c r="H29" s="15" t="s">
        <v>305</v>
      </c>
      <c r="I29" s="54"/>
      <c r="J29" s="55"/>
      <c r="K29" s="56"/>
    </row>
    <row r="30" spans="1:11">
      <c r="B30" s="16"/>
      <c r="C30" s="17"/>
      <c r="D30" s="19" t="s">
        <v>317</v>
      </c>
      <c r="E30" s="20">
        <v>0.7</v>
      </c>
      <c r="F30" s="21">
        <v>0.75</v>
      </c>
      <c r="G30" s="21">
        <v>0.25</v>
      </c>
      <c r="H30" s="21">
        <v>1</v>
      </c>
      <c r="I30" s="57">
        <v>5</v>
      </c>
      <c r="J30" s="9">
        <f>E30*F30*G30*H30</f>
        <v>0.13124999999999998</v>
      </c>
      <c r="K30" s="68" t="s">
        <v>39</v>
      </c>
    </row>
    <row r="31" spans="1:11">
      <c r="B31" s="16"/>
      <c r="C31" s="17"/>
      <c r="D31" s="19" t="s">
        <v>318</v>
      </c>
      <c r="E31" s="20">
        <v>0.95</v>
      </c>
      <c r="F31" s="21">
        <v>1</v>
      </c>
      <c r="G31" s="21">
        <v>0.25</v>
      </c>
      <c r="H31" s="21">
        <v>9</v>
      </c>
      <c r="I31" s="57">
        <v>5</v>
      </c>
      <c r="J31" s="9">
        <f t="shared" ref="J31:J33" si="0">E31*F31*G31*H31</f>
        <v>2.1374999999999997</v>
      </c>
      <c r="K31" s="68" t="s">
        <v>39</v>
      </c>
    </row>
    <row r="32" spans="1:11">
      <c r="B32" s="16"/>
      <c r="C32" s="17"/>
      <c r="D32" s="19" t="s">
        <v>319</v>
      </c>
      <c r="E32" s="20">
        <v>0.9</v>
      </c>
      <c r="F32" s="21">
        <v>0.95</v>
      </c>
      <c r="G32" s="21">
        <v>0.25</v>
      </c>
      <c r="H32" s="21">
        <v>18</v>
      </c>
      <c r="I32" s="57">
        <v>5</v>
      </c>
      <c r="J32" s="9">
        <f t="shared" si="0"/>
        <v>3.8475000000000001</v>
      </c>
      <c r="K32" s="68" t="s">
        <v>39</v>
      </c>
    </row>
    <row r="33" spans="1:11">
      <c r="B33" s="16"/>
      <c r="C33" s="17"/>
      <c r="D33" s="19" t="s">
        <v>320</v>
      </c>
      <c r="E33" s="20">
        <v>0.85</v>
      </c>
      <c r="F33" s="21">
        <v>0.9</v>
      </c>
      <c r="G33" s="21">
        <v>0.25</v>
      </c>
      <c r="H33" s="21">
        <v>8</v>
      </c>
      <c r="I33" s="57">
        <v>5</v>
      </c>
      <c r="J33" s="9">
        <f t="shared" si="0"/>
        <v>1.53</v>
      </c>
      <c r="K33" s="68" t="s">
        <v>39</v>
      </c>
    </row>
    <row r="34" spans="1:11">
      <c r="A34" s="22"/>
      <c r="B34" s="23"/>
      <c r="C34" s="23"/>
      <c r="D34" s="23"/>
      <c r="E34" s="23"/>
      <c r="F34" s="23"/>
      <c r="G34" s="23"/>
      <c r="H34" s="24" t="s">
        <v>306</v>
      </c>
      <c r="I34" s="59" t="s">
        <v>307</v>
      </c>
      <c r="J34" s="60">
        <f>SUM(J30:J33)</f>
        <v>7.6462500000000002</v>
      </c>
      <c r="K34" s="61" t="str">
        <f>K31</f>
        <v>m³</v>
      </c>
    </row>
    <row r="35" spans="1:11">
      <c r="A35" s="22"/>
      <c r="B35" s="23"/>
      <c r="C35" s="23"/>
      <c r="D35" s="23"/>
      <c r="E35" s="23"/>
      <c r="F35" s="23"/>
      <c r="G35" s="23"/>
      <c r="H35" s="24"/>
      <c r="I35" s="59"/>
      <c r="J35" s="60"/>
      <c r="K35" s="61"/>
    </row>
    <row r="36" spans="1:11" ht="13.2">
      <c r="A36" s="25"/>
      <c r="B36" s="26"/>
      <c r="C36" s="26"/>
      <c r="D36" s="27" t="s">
        <v>308</v>
      </c>
      <c r="E36" s="26"/>
      <c r="F36" s="28" t="s">
        <v>309</v>
      </c>
      <c r="G36" s="28"/>
      <c r="H36" s="28"/>
      <c r="I36" s="62" t="s">
        <v>307</v>
      </c>
      <c r="J36" s="63">
        <v>0</v>
      </c>
      <c r="K36" s="64" t="str">
        <f>K34</f>
        <v>m³</v>
      </c>
    </row>
    <row r="37" spans="1:11" ht="13.2">
      <c r="A37" s="29"/>
      <c r="B37" s="30"/>
      <c r="C37" s="30"/>
      <c r="D37" s="31" t="s">
        <v>310</v>
      </c>
      <c r="E37" s="30"/>
      <c r="F37" s="32" t="s">
        <v>309</v>
      </c>
      <c r="G37" s="32"/>
      <c r="H37" s="32"/>
      <c r="I37" s="65" t="s">
        <v>307</v>
      </c>
      <c r="J37" s="66">
        <f>J34</f>
        <v>7.6462500000000002</v>
      </c>
      <c r="K37" s="67" t="str">
        <f>K36</f>
        <v>m³</v>
      </c>
    </row>
    <row r="38" spans="1:11" ht="13.2">
      <c r="A38" s="25"/>
      <c r="B38" s="33"/>
      <c r="C38" s="33"/>
      <c r="D38" s="27" t="s">
        <v>311</v>
      </c>
      <c r="E38" s="33"/>
      <c r="F38" s="28" t="s">
        <v>309</v>
      </c>
      <c r="G38" s="28"/>
      <c r="H38" s="28"/>
      <c r="I38" s="62" t="s">
        <v>307</v>
      </c>
      <c r="J38" s="63">
        <f>J36+J37</f>
        <v>7.6462500000000002</v>
      </c>
      <c r="K38" s="64" t="str">
        <f>K37</f>
        <v>m³</v>
      </c>
    </row>
    <row r="39" spans="1:11" ht="13.2">
      <c r="A39" s="43"/>
      <c r="B39" s="44"/>
      <c r="C39" s="44"/>
      <c r="D39" s="45"/>
      <c r="E39" s="46"/>
      <c r="F39" s="47"/>
      <c r="G39" s="47"/>
      <c r="H39" s="47"/>
      <c r="I39" s="72"/>
      <c r="J39" s="73"/>
      <c r="K39" s="74"/>
    </row>
    <row r="40" spans="1:11" ht="13.2">
      <c r="A40" s="43"/>
      <c r="B40" s="44"/>
      <c r="C40" s="44"/>
      <c r="D40" s="45"/>
      <c r="E40" s="46"/>
      <c r="F40" s="47"/>
      <c r="G40" s="47"/>
      <c r="H40" s="47"/>
      <c r="I40" s="72"/>
      <c r="J40" s="73"/>
      <c r="K40" s="74"/>
    </row>
    <row r="41" spans="1:11">
      <c r="A41" s="180" t="s">
        <v>37</v>
      </c>
      <c r="B41" s="730" t="s">
        <v>321</v>
      </c>
      <c r="C41" s="730"/>
      <c r="D41" s="730"/>
      <c r="E41" s="730"/>
      <c r="F41" s="730"/>
      <c r="G41" s="730"/>
      <c r="H41" s="730"/>
      <c r="I41" s="730"/>
      <c r="J41" s="730"/>
      <c r="K41" s="731"/>
    </row>
    <row r="42" spans="1:11" ht="13.2">
      <c r="A42" s="12"/>
      <c r="B42" s="13"/>
      <c r="C42" s="13"/>
      <c r="D42" s="13"/>
      <c r="E42" s="14" t="s">
        <v>314</v>
      </c>
      <c r="F42" s="15" t="s">
        <v>315</v>
      </c>
      <c r="G42" s="15" t="s">
        <v>316</v>
      </c>
      <c r="H42" s="15" t="s">
        <v>305</v>
      </c>
      <c r="I42" s="54"/>
      <c r="J42" s="55"/>
      <c r="K42" s="56"/>
    </row>
    <row r="43" spans="1:11">
      <c r="B43" s="16"/>
      <c r="C43" s="17"/>
      <c r="D43" s="19" t="s">
        <v>317</v>
      </c>
      <c r="E43" s="20">
        <v>0.7</v>
      </c>
      <c r="F43" s="21">
        <v>0.75</v>
      </c>
      <c r="G43" s="21">
        <v>1</v>
      </c>
      <c r="H43" s="21">
        <v>1</v>
      </c>
      <c r="I43" s="57">
        <v>5</v>
      </c>
      <c r="J43" s="9">
        <f>E43*F43*G43*H43</f>
        <v>0.52499999999999991</v>
      </c>
      <c r="K43" s="68" t="s">
        <v>39</v>
      </c>
    </row>
    <row r="44" spans="1:11">
      <c r="B44" s="16"/>
      <c r="C44" s="17"/>
      <c r="D44" s="19" t="s">
        <v>318</v>
      </c>
      <c r="E44" s="20">
        <v>0.95</v>
      </c>
      <c r="F44" s="21">
        <v>1</v>
      </c>
      <c r="G44" s="21">
        <v>1</v>
      </c>
      <c r="H44" s="21">
        <v>9</v>
      </c>
      <c r="I44" s="57">
        <v>5</v>
      </c>
      <c r="J44" s="9">
        <f t="shared" ref="J44:J46" si="1">E44*F44*G44*H44</f>
        <v>8.5499999999999989</v>
      </c>
      <c r="K44" s="68" t="s">
        <v>39</v>
      </c>
    </row>
    <row r="45" spans="1:11">
      <c r="B45" s="16"/>
      <c r="C45" s="17"/>
      <c r="D45" s="19" t="s">
        <v>319</v>
      </c>
      <c r="E45" s="20">
        <v>0.9</v>
      </c>
      <c r="F45" s="21">
        <v>0.95</v>
      </c>
      <c r="G45" s="21">
        <v>1</v>
      </c>
      <c r="H45" s="21">
        <v>18</v>
      </c>
      <c r="I45" s="57">
        <v>5</v>
      </c>
      <c r="J45" s="9">
        <f t="shared" si="1"/>
        <v>15.39</v>
      </c>
      <c r="K45" s="68" t="s">
        <v>39</v>
      </c>
    </row>
    <row r="46" spans="1:11">
      <c r="B46" s="16"/>
      <c r="C46" s="17"/>
      <c r="D46" s="19" t="s">
        <v>320</v>
      </c>
      <c r="E46" s="20">
        <v>0.85</v>
      </c>
      <c r="F46" s="21">
        <v>0.9</v>
      </c>
      <c r="G46" s="21">
        <v>1</v>
      </c>
      <c r="H46" s="21">
        <v>8</v>
      </c>
      <c r="I46" s="57">
        <v>5</v>
      </c>
      <c r="J46" s="9">
        <f t="shared" si="1"/>
        <v>6.12</v>
      </c>
      <c r="K46" s="68" t="s">
        <v>39</v>
      </c>
    </row>
    <row r="47" spans="1:11">
      <c r="A47" s="22"/>
      <c r="B47" s="23"/>
      <c r="C47" s="23"/>
      <c r="D47" s="23"/>
      <c r="E47" s="23"/>
      <c r="F47" s="23"/>
      <c r="G47" s="23"/>
      <c r="H47" s="24" t="s">
        <v>306</v>
      </c>
      <c r="I47" s="59" t="s">
        <v>307</v>
      </c>
      <c r="J47" s="60">
        <f>SUM(J43:J46)</f>
        <v>30.585000000000001</v>
      </c>
      <c r="K47" s="61" t="str">
        <f>K44</f>
        <v>m³</v>
      </c>
    </row>
    <row r="48" spans="1:11">
      <c r="A48" s="22"/>
      <c r="B48" s="23"/>
      <c r="C48" s="23"/>
      <c r="D48" s="23"/>
      <c r="E48" s="23"/>
      <c r="F48" s="23"/>
      <c r="G48" s="23"/>
      <c r="H48" s="24"/>
      <c r="I48" s="59"/>
      <c r="J48" s="60"/>
      <c r="K48" s="61"/>
    </row>
    <row r="49" spans="1:11" ht="13.2">
      <c r="A49" s="25"/>
      <c r="B49" s="26"/>
      <c r="C49" s="26"/>
      <c r="D49" s="27" t="s">
        <v>308</v>
      </c>
      <c r="E49" s="26"/>
      <c r="F49" s="28" t="s">
        <v>309</v>
      </c>
      <c r="G49" s="28"/>
      <c r="H49" s="28"/>
      <c r="I49" s="62" t="s">
        <v>307</v>
      </c>
      <c r="J49" s="63">
        <v>0</v>
      </c>
      <c r="K49" s="64" t="str">
        <f>K47</f>
        <v>m³</v>
      </c>
    </row>
    <row r="50" spans="1:11" ht="13.2">
      <c r="A50" s="29"/>
      <c r="B50" s="30"/>
      <c r="C50" s="30"/>
      <c r="D50" s="181" t="s">
        <v>322</v>
      </c>
      <c r="E50" s="182"/>
      <c r="F50" s="183" t="s">
        <v>309</v>
      </c>
      <c r="G50" s="183"/>
      <c r="H50" s="183"/>
      <c r="I50" s="185" t="s">
        <v>307</v>
      </c>
      <c r="J50" s="186">
        <f>J47</f>
        <v>30.585000000000001</v>
      </c>
      <c r="K50" s="187" t="str">
        <f>K49</f>
        <v>m³</v>
      </c>
    </row>
    <row r="51" spans="1:11" ht="13.2">
      <c r="A51" s="25"/>
      <c r="B51" s="33"/>
      <c r="C51" s="33"/>
      <c r="D51" s="45" t="s">
        <v>311</v>
      </c>
      <c r="E51" s="184"/>
      <c r="F51" s="47" t="s">
        <v>309</v>
      </c>
      <c r="G51" s="47"/>
      <c r="H51" s="47"/>
      <c r="I51" s="72" t="s">
        <v>307</v>
      </c>
      <c r="J51" s="73">
        <f>J49+J50</f>
        <v>30.585000000000001</v>
      </c>
      <c r="K51" s="188" t="str">
        <f>K50</f>
        <v>m³</v>
      </c>
    </row>
    <row r="52" spans="1:11" ht="13.2">
      <c r="A52" s="43"/>
      <c r="B52" s="44"/>
      <c r="C52" s="44"/>
      <c r="D52" s="45"/>
      <c r="E52" s="46"/>
      <c r="F52" s="47"/>
      <c r="G52" s="47"/>
      <c r="H52" s="47"/>
      <c r="I52" s="72"/>
      <c r="J52" s="73"/>
      <c r="K52" s="74"/>
    </row>
    <row r="53" spans="1:11" ht="13.2">
      <c r="A53" s="43"/>
      <c r="B53" s="44"/>
      <c r="C53" s="44"/>
      <c r="D53" s="48"/>
      <c r="E53" s="44"/>
      <c r="F53" s="49"/>
      <c r="G53" s="49"/>
      <c r="H53" s="49"/>
      <c r="I53" s="75"/>
      <c r="J53" s="76"/>
      <c r="K53" s="77"/>
    </row>
    <row r="54" spans="1:11" ht="15" customHeight="1">
      <c r="A54" s="50" t="s">
        <v>41</v>
      </c>
      <c r="B54" s="727" t="s">
        <v>42</v>
      </c>
      <c r="C54" s="727"/>
      <c r="D54" s="727"/>
      <c r="E54" s="727"/>
      <c r="F54" s="727"/>
      <c r="G54" s="727"/>
      <c r="H54" s="727"/>
      <c r="I54" s="727"/>
      <c r="J54" s="727"/>
      <c r="K54" s="728"/>
    </row>
    <row r="55" spans="1:11" ht="13.2">
      <c r="A55" s="12"/>
      <c r="B55" s="13"/>
      <c r="C55" s="13"/>
      <c r="D55" s="13"/>
      <c r="E55" s="14" t="s">
        <v>314</v>
      </c>
      <c r="F55" s="15" t="s">
        <v>315</v>
      </c>
      <c r="G55" s="15" t="s">
        <v>316</v>
      </c>
      <c r="H55" s="15" t="s">
        <v>305</v>
      </c>
      <c r="I55" s="54"/>
      <c r="J55" s="55"/>
      <c r="K55" s="56"/>
    </row>
    <row r="56" spans="1:11">
      <c r="B56" s="16"/>
      <c r="C56" s="17"/>
      <c r="D56" s="19" t="s">
        <v>317</v>
      </c>
      <c r="E56" s="20">
        <v>0.7</v>
      </c>
      <c r="F56" s="21">
        <v>0.75</v>
      </c>
      <c r="G56" s="21"/>
      <c r="H56" s="21">
        <v>1</v>
      </c>
      <c r="I56" s="57">
        <v>5</v>
      </c>
      <c r="J56" s="9">
        <f>E56*F56*H56</f>
        <v>0.52499999999999991</v>
      </c>
      <c r="K56" s="78" t="s">
        <v>43</v>
      </c>
    </row>
    <row r="57" spans="1:11">
      <c r="B57" s="16"/>
      <c r="C57" s="17"/>
      <c r="D57" s="19" t="s">
        <v>318</v>
      </c>
      <c r="E57" s="20">
        <v>0.95</v>
      </c>
      <c r="F57" s="21">
        <v>1</v>
      </c>
      <c r="G57" s="21"/>
      <c r="H57" s="21">
        <v>9</v>
      </c>
      <c r="I57" s="57">
        <v>5</v>
      </c>
      <c r="J57" s="9">
        <f t="shared" ref="J57:J59" si="2">E57*F57*H57</f>
        <v>8.5499999999999989</v>
      </c>
      <c r="K57" s="78" t="s">
        <v>43</v>
      </c>
    </row>
    <row r="58" spans="1:11">
      <c r="B58" s="16"/>
      <c r="C58" s="17"/>
      <c r="D58" s="19" t="s">
        <v>319</v>
      </c>
      <c r="E58" s="20">
        <v>0.9</v>
      </c>
      <c r="F58" s="21">
        <v>0.95</v>
      </c>
      <c r="G58" s="21"/>
      <c r="H58" s="21">
        <v>18</v>
      </c>
      <c r="I58" s="57">
        <v>5</v>
      </c>
      <c r="J58" s="9">
        <f t="shared" si="2"/>
        <v>15.39</v>
      </c>
      <c r="K58" s="78" t="s">
        <v>43</v>
      </c>
    </row>
    <row r="59" spans="1:11">
      <c r="B59" s="16"/>
      <c r="C59" s="17"/>
      <c r="D59" s="19" t="s">
        <v>320</v>
      </c>
      <c r="E59" s="20">
        <v>0.85</v>
      </c>
      <c r="F59" s="21">
        <v>0.9</v>
      </c>
      <c r="G59" s="21"/>
      <c r="H59" s="21">
        <v>8</v>
      </c>
      <c r="I59" s="57">
        <v>5</v>
      </c>
      <c r="J59" s="9">
        <f t="shared" si="2"/>
        <v>6.12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SUM(J56:J59)</f>
        <v>30.585000000000001</v>
      </c>
      <c r="K60" s="61" t="str">
        <f>K57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>
        <v>0</v>
      </c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f>J60</f>
        <v>30.585000000000001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30.585000000000001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f>J60-J63</f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 ht="15" customHeight="1">
      <c r="A67" s="50" t="s">
        <v>45</v>
      </c>
      <c r="B67" s="727" t="s">
        <v>46</v>
      </c>
      <c r="C67" s="727"/>
      <c r="D67" s="727"/>
      <c r="E67" s="727"/>
      <c r="F67" s="727"/>
      <c r="G67" s="727"/>
      <c r="H67" s="727"/>
      <c r="I67" s="727"/>
      <c r="J67" s="727"/>
      <c r="K67" s="728"/>
    </row>
    <row r="68" spans="1:11" ht="13.2">
      <c r="A68" s="12"/>
      <c r="B68" s="13"/>
      <c r="C68" s="13"/>
      <c r="D68" s="13"/>
      <c r="E68" s="14" t="s">
        <v>314</v>
      </c>
      <c r="F68" s="15" t="s">
        <v>315</v>
      </c>
      <c r="G68" s="15" t="s">
        <v>316</v>
      </c>
      <c r="H68" s="15" t="s">
        <v>305</v>
      </c>
      <c r="I68" s="54"/>
      <c r="J68" s="55"/>
      <c r="K68" s="56"/>
    </row>
    <row r="69" spans="1:11">
      <c r="B69" s="16"/>
      <c r="C69" s="17"/>
      <c r="D69" s="19" t="s">
        <v>317</v>
      </c>
      <c r="E69" s="20">
        <v>0.7</v>
      </c>
      <c r="F69" s="21">
        <v>0.75</v>
      </c>
      <c r="G69" s="21"/>
      <c r="H69" s="21">
        <v>1</v>
      </c>
      <c r="I69" s="57">
        <v>5</v>
      </c>
      <c r="J69" s="9">
        <f>E69*F69*H69</f>
        <v>0.52499999999999991</v>
      </c>
      <c r="K69" s="78" t="s">
        <v>43</v>
      </c>
    </row>
    <row r="70" spans="1:11">
      <c r="B70" s="16"/>
      <c r="C70" s="17"/>
      <c r="D70" s="19" t="s">
        <v>318</v>
      </c>
      <c r="E70" s="20">
        <v>0.95</v>
      </c>
      <c r="F70" s="21">
        <v>1</v>
      </c>
      <c r="G70" s="21"/>
      <c r="H70" s="21">
        <v>9</v>
      </c>
      <c r="I70" s="57">
        <v>5</v>
      </c>
      <c r="J70" s="9">
        <f t="shared" ref="J70:J72" si="3">E70*F70*H70</f>
        <v>8.5499999999999989</v>
      </c>
      <c r="K70" s="78" t="s">
        <v>43</v>
      </c>
    </row>
    <row r="71" spans="1:11">
      <c r="B71" s="16"/>
      <c r="C71" s="17"/>
      <c r="D71" s="19" t="s">
        <v>319</v>
      </c>
      <c r="E71" s="20">
        <v>0.9</v>
      </c>
      <c r="F71" s="21">
        <v>0.95</v>
      </c>
      <c r="G71" s="21"/>
      <c r="H71" s="21">
        <v>18</v>
      </c>
      <c r="I71" s="57">
        <v>5</v>
      </c>
      <c r="J71" s="9">
        <f t="shared" si="3"/>
        <v>15.39</v>
      </c>
      <c r="K71" s="78" t="s">
        <v>43</v>
      </c>
    </row>
    <row r="72" spans="1:11">
      <c r="B72" s="16"/>
      <c r="C72" s="17"/>
      <c r="D72" s="19" t="s">
        <v>320</v>
      </c>
      <c r="E72" s="20">
        <v>0.85</v>
      </c>
      <c r="F72" s="21">
        <v>0.9</v>
      </c>
      <c r="G72" s="21"/>
      <c r="H72" s="21">
        <v>8</v>
      </c>
      <c r="I72" s="57">
        <v>5</v>
      </c>
      <c r="J72" s="9">
        <f t="shared" si="3"/>
        <v>6.12</v>
      </c>
      <c r="K72" s="78" t="s">
        <v>43</v>
      </c>
    </row>
    <row r="73" spans="1:11">
      <c r="A73" s="22"/>
      <c r="B73" s="23"/>
      <c r="C73" s="23"/>
      <c r="D73" s="23"/>
      <c r="E73" s="23"/>
      <c r="F73" s="23"/>
      <c r="G73" s="23"/>
      <c r="H73" s="24" t="s">
        <v>306</v>
      </c>
      <c r="I73" s="59" t="s">
        <v>307</v>
      </c>
      <c r="J73" s="60">
        <f>SUM(J69:J72)</f>
        <v>30.585000000000001</v>
      </c>
      <c r="K73" s="61" t="str">
        <f>K70</f>
        <v>m²</v>
      </c>
    </row>
    <row r="74" spans="1:11">
      <c r="A74" s="22"/>
      <c r="B74" s="23"/>
      <c r="C74" s="23"/>
      <c r="D74" s="23"/>
      <c r="E74" s="23"/>
      <c r="F74" s="23"/>
      <c r="G74" s="23"/>
      <c r="H74" s="24"/>
      <c r="I74" s="59"/>
      <c r="J74" s="60"/>
      <c r="K74" s="61"/>
    </row>
    <row r="75" spans="1:11" ht="13.2">
      <c r="A75" s="25"/>
      <c r="B75" s="26"/>
      <c r="C75" s="26"/>
      <c r="D75" s="27" t="s">
        <v>308</v>
      </c>
      <c r="E75" s="26"/>
      <c r="F75" s="28" t="s">
        <v>309</v>
      </c>
      <c r="G75" s="28"/>
      <c r="H75" s="28"/>
      <c r="I75" s="62" t="s">
        <v>307</v>
      </c>
      <c r="J75" s="63">
        <v>0</v>
      </c>
      <c r="K75" s="64" t="str">
        <f>K73</f>
        <v>m²</v>
      </c>
    </row>
    <row r="76" spans="1:11" ht="13.2">
      <c r="A76" s="29"/>
      <c r="B76" s="30"/>
      <c r="C76" s="30"/>
      <c r="D76" s="31" t="s">
        <v>310</v>
      </c>
      <c r="E76" s="30"/>
      <c r="F76" s="32" t="s">
        <v>309</v>
      </c>
      <c r="G76" s="32"/>
      <c r="H76" s="32"/>
      <c r="I76" s="65" t="s">
        <v>307</v>
      </c>
      <c r="J76" s="66">
        <f>J73</f>
        <v>30.585000000000001</v>
      </c>
      <c r="K76" s="67" t="str">
        <f>K75</f>
        <v>m²</v>
      </c>
    </row>
    <row r="77" spans="1:11" ht="13.2">
      <c r="A77" s="25"/>
      <c r="B77" s="33"/>
      <c r="C77" s="33"/>
      <c r="D77" s="27" t="s">
        <v>311</v>
      </c>
      <c r="E77" s="33"/>
      <c r="F77" s="28" t="s">
        <v>309</v>
      </c>
      <c r="G77" s="28"/>
      <c r="H77" s="28"/>
      <c r="I77" s="62" t="s">
        <v>307</v>
      </c>
      <c r="J77" s="63">
        <f>J73</f>
        <v>30.585000000000001</v>
      </c>
      <c r="K77" s="64" t="str">
        <f>K76</f>
        <v>m²</v>
      </c>
    </row>
    <row r="78" spans="1:11" ht="13.2">
      <c r="A78" s="43"/>
      <c r="B78" s="44"/>
      <c r="C78" s="44"/>
      <c r="D78" s="45" t="s">
        <v>323</v>
      </c>
      <c r="E78" s="46"/>
      <c r="F78" s="47" t="s">
        <v>309</v>
      </c>
      <c r="G78" s="47"/>
      <c r="H78" s="47"/>
      <c r="I78" s="72" t="s">
        <v>307</v>
      </c>
      <c r="J78" s="73">
        <f>J73-J76</f>
        <v>0</v>
      </c>
      <c r="K78" s="74" t="str">
        <f>K77</f>
        <v>m²</v>
      </c>
    </row>
    <row r="79" spans="1:11" ht="13.2">
      <c r="A79" s="43"/>
      <c r="B79" s="44"/>
      <c r="C79" s="44"/>
      <c r="D79" s="48"/>
      <c r="E79" s="44"/>
      <c r="F79" s="49"/>
      <c r="G79" s="49"/>
      <c r="H79" s="49"/>
      <c r="I79" s="75"/>
      <c r="J79" s="76"/>
      <c r="K79" s="77"/>
    </row>
    <row r="80" spans="1:11" ht="15" customHeight="1">
      <c r="A80" s="50" t="s">
        <v>48</v>
      </c>
      <c r="B80" s="727" t="s">
        <v>49</v>
      </c>
      <c r="C80" s="727"/>
      <c r="D80" s="727"/>
      <c r="E80" s="727"/>
      <c r="F80" s="727"/>
      <c r="G80" s="727"/>
      <c r="H80" s="727"/>
      <c r="I80" s="727"/>
      <c r="J80" s="727"/>
      <c r="K80" s="728"/>
    </row>
    <row r="81" spans="1:11" ht="13.2">
      <c r="A81" s="12"/>
      <c r="B81" s="13"/>
      <c r="C81" s="13"/>
      <c r="D81" s="13"/>
      <c r="E81" s="14"/>
      <c r="F81" s="15"/>
      <c r="G81" s="15" t="s">
        <v>324</v>
      </c>
      <c r="H81" s="15"/>
      <c r="I81" s="54"/>
      <c r="J81" s="55"/>
      <c r="K81" s="56"/>
    </row>
    <row r="82" spans="1:11">
      <c r="B82" s="16"/>
      <c r="C82" s="17"/>
      <c r="D82" s="79" t="s">
        <v>325</v>
      </c>
      <c r="E82" s="20"/>
      <c r="F82" s="21"/>
      <c r="G82" s="21">
        <v>131.38999999999999</v>
      </c>
      <c r="H82" s="21"/>
      <c r="I82" s="57">
        <v>5</v>
      </c>
      <c r="J82" s="9">
        <f>G82</f>
        <v>131.38999999999999</v>
      </c>
      <c r="K82" s="78" t="s">
        <v>43</v>
      </c>
    </row>
    <row r="83" spans="1:11">
      <c r="B83" s="16"/>
      <c r="C83" s="17"/>
      <c r="D83" s="79" t="s">
        <v>326</v>
      </c>
      <c r="E83" s="20"/>
      <c r="F83" s="21"/>
      <c r="G83" s="21">
        <v>91.43</v>
      </c>
      <c r="H83" s="21"/>
      <c r="I83" s="57">
        <v>5</v>
      </c>
      <c r="J83" s="9">
        <f>G83</f>
        <v>91.43</v>
      </c>
      <c r="K83" s="78" t="s">
        <v>43</v>
      </c>
    </row>
    <row r="84" spans="1:11">
      <c r="B84" s="16"/>
      <c r="C84" s="17"/>
      <c r="D84" s="79" t="s">
        <v>327</v>
      </c>
      <c r="E84" s="20"/>
      <c r="F84" s="21"/>
      <c r="G84" s="21">
        <v>52.77</v>
      </c>
      <c r="H84" s="21"/>
      <c r="I84" s="57">
        <v>5</v>
      </c>
      <c r="J84" s="9">
        <f>G84</f>
        <v>52.77</v>
      </c>
      <c r="K84" s="78" t="s">
        <v>43</v>
      </c>
    </row>
    <row r="85" spans="1:11">
      <c r="A85" s="22"/>
      <c r="B85" s="23"/>
      <c r="C85" s="23"/>
      <c r="D85" s="23"/>
      <c r="E85" s="23"/>
      <c r="F85" s="23"/>
      <c r="G85" s="23"/>
      <c r="H85" s="24" t="s">
        <v>306</v>
      </c>
      <c r="I85" s="59" t="s">
        <v>307</v>
      </c>
      <c r="J85" s="60">
        <f>SUM(J82:J84)</f>
        <v>275.58999999999997</v>
      </c>
      <c r="K85" s="61" t="str">
        <f>K83</f>
        <v>m²</v>
      </c>
    </row>
    <row r="86" spans="1:11">
      <c r="A86" s="22"/>
      <c r="B86" s="23"/>
      <c r="C86" s="23"/>
      <c r="D86" s="23"/>
      <c r="E86" s="23"/>
      <c r="F86" s="23"/>
      <c r="G86" s="23"/>
      <c r="H86" s="24"/>
      <c r="I86" s="59"/>
      <c r="J86" s="60"/>
      <c r="K86" s="61"/>
    </row>
    <row r="87" spans="1:11" ht="13.2">
      <c r="A87" s="25"/>
      <c r="B87" s="26"/>
      <c r="C87" s="26"/>
      <c r="D87" s="27" t="s">
        <v>308</v>
      </c>
      <c r="E87" s="26"/>
      <c r="F87" s="28" t="s">
        <v>309</v>
      </c>
      <c r="G87" s="28"/>
      <c r="H87" s="28"/>
      <c r="I87" s="62" t="s">
        <v>307</v>
      </c>
      <c r="J87" s="63">
        <v>0</v>
      </c>
      <c r="K87" s="64" t="str">
        <f>K85</f>
        <v>m²</v>
      </c>
    </row>
    <row r="88" spans="1:11" ht="13.2">
      <c r="A88" s="29"/>
      <c r="B88" s="30"/>
      <c r="C88" s="30"/>
      <c r="D88" s="31" t="s">
        <v>310</v>
      </c>
      <c r="E88" s="30"/>
      <c r="F88" s="32" t="s">
        <v>309</v>
      </c>
      <c r="G88" s="32"/>
      <c r="H88" s="32"/>
      <c r="I88" s="65" t="s">
        <v>307</v>
      </c>
      <c r="J88" s="66">
        <f>J85</f>
        <v>275.58999999999997</v>
      </c>
      <c r="K88" s="67" t="str">
        <f>K87</f>
        <v>m²</v>
      </c>
    </row>
    <row r="89" spans="1:11" ht="13.2">
      <c r="A89" s="25"/>
      <c r="B89" s="33"/>
      <c r="C89" s="33"/>
      <c r="D89" s="27" t="s">
        <v>311</v>
      </c>
      <c r="E89" s="33"/>
      <c r="F89" s="28" t="s">
        <v>309</v>
      </c>
      <c r="G89" s="28"/>
      <c r="H89" s="28"/>
      <c r="I89" s="62" t="s">
        <v>307</v>
      </c>
      <c r="J89" s="63">
        <f>J85</f>
        <v>275.58999999999997</v>
      </c>
      <c r="K89" s="64" t="str">
        <f>K88</f>
        <v>m²</v>
      </c>
    </row>
    <row r="90" spans="1:11" ht="13.2">
      <c r="A90" s="43"/>
      <c r="B90" s="44"/>
      <c r="C90" s="44"/>
      <c r="D90" s="45" t="s">
        <v>323</v>
      </c>
      <c r="E90" s="46"/>
      <c r="F90" s="47" t="s">
        <v>309</v>
      </c>
      <c r="G90" s="47"/>
      <c r="H90" s="47"/>
      <c r="I90" s="72" t="s">
        <v>307</v>
      </c>
      <c r="J90" s="73">
        <f>J85-J88</f>
        <v>0</v>
      </c>
      <c r="K90" s="74" t="str">
        <f>K89</f>
        <v>m²</v>
      </c>
    </row>
    <row r="91" spans="1:11" ht="13.2">
      <c r="A91" s="43"/>
      <c r="B91" s="44"/>
      <c r="C91" s="44"/>
      <c r="D91" s="48"/>
      <c r="E91" s="44"/>
      <c r="F91" s="49"/>
      <c r="G91" s="49"/>
      <c r="H91" s="49"/>
      <c r="I91" s="75"/>
      <c r="J91" s="76"/>
      <c r="K91" s="77"/>
    </row>
    <row r="92" spans="1:11" ht="15" customHeight="1">
      <c r="A92" s="50" t="s">
        <v>51</v>
      </c>
      <c r="B92" s="727" t="s">
        <v>52</v>
      </c>
      <c r="C92" s="727"/>
      <c r="D92" s="727"/>
      <c r="E92" s="727"/>
      <c r="F92" s="727"/>
      <c r="G92" s="727"/>
      <c r="H92" s="727"/>
      <c r="I92" s="727"/>
      <c r="J92" s="727"/>
      <c r="K92" s="728"/>
    </row>
    <row r="93" spans="1:11" ht="13.2">
      <c r="A93" s="12"/>
      <c r="B93" s="13"/>
      <c r="C93" s="13"/>
      <c r="D93" s="13"/>
      <c r="E93" s="14"/>
      <c r="F93" s="15"/>
      <c r="G93" s="15" t="s">
        <v>328</v>
      </c>
      <c r="H93" s="15"/>
      <c r="I93" s="54"/>
      <c r="J93" s="55"/>
      <c r="K93" s="56"/>
    </row>
    <row r="94" spans="1:11">
      <c r="B94" s="16"/>
      <c r="C94" s="17"/>
      <c r="D94" s="79" t="s">
        <v>325</v>
      </c>
      <c r="E94" s="20"/>
      <c r="F94" s="21"/>
      <c r="G94" s="21">
        <v>132.9</v>
      </c>
      <c r="H94" s="21"/>
      <c r="I94" s="57">
        <v>5</v>
      </c>
      <c r="J94" s="9">
        <f>G94</f>
        <v>132.9</v>
      </c>
      <c r="K94" s="78" t="s">
        <v>329</v>
      </c>
    </row>
    <row r="95" spans="1:11">
      <c r="B95" s="16"/>
      <c r="C95" s="17"/>
      <c r="D95" s="79" t="s">
        <v>326</v>
      </c>
      <c r="E95" s="20"/>
      <c r="F95" s="21"/>
      <c r="G95" s="21">
        <v>92.3</v>
      </c>
      <c r="H95" s="21"/>
      <c r="I95" s="57">
        <v>5</v>
      </c>
      <c r="J95" s="9">
        <f>G95</f>
        <v>92.3</v>
      </c>
      <c r="K95" s="78" t="s">
        <v>329</v>
      </c>
    </row>
    <row r="96" spans="1:11">
      <c r="B96" s="16"/>
      <c r="C96" s="17"/>
      <c r="D96" s="79" t="s">
        <v>327</v>
      </c>
      <c r="E96" s="20"/>
      <c r="F96" s="21"/>
      <c r="G96" s="21">
        <v>51.9</v>
      </c>
      <c r="H96" s="21"/>
      <c r="I96" s="57">
        <v>5</v>
      </c>
      <c r="J96" s="9">
        <f>G96</f>
        <v>51.9</v>
      </c>
      <c r="K96" s="78" t="s">
        <v>329</v>
      </c>
    </row>
    <row r="97" spans="1:11">
      <c r="A97" s="22"/>
      <c r="B97" s="23"/>
      <c r="C97" s="23"/>
      <c r="D97" s="23"/>
      <c r="E97" s="23"/>
      <c r="F97" s="23"/>
      <c r="G97" s="23"/>
      <c r="H97" s="24" t="s">
        <v>306</v>
      </c>
      <c r="I97" s="59" t="s">
        <v>307</v>
      </c>
      <c r="J97" s="60">
        <f>SUM(J94:J96)</f>
        <v>277.09999999999997</v>
      </c>
      <c r="K97" s="61" t="str">
        <f>K95</f>
        <v>kg</v>
      </c>
    </row>
    <row r="98" spans="1:11">
      <c r="A98" s="22"/>
      <c r="B98" s="23"/>
      <c r="C98" s="23"/>
      <c r="D98" s="23"/>
      <c r="E98" s="23"/>
      <c r="F98" s="23"/>
      <c r="G98" s="23"/>
      <c r="H98" s="24"/>
      <c r="I98" s="59"/>
      <c r="J98" s="60"/>
      <c r="K98" s="61"/>
    </row>
    <row r="99" spans="1:11" ht="13.2">
      <c r="A99" s="25"/>
      <c r="B99" s="26"/>
      <c r="C99" s="26"/>
      <c r="D99" s="27" t="s">
        <v>308</v>
      </c>
      <c r="E99" s="26"/>
      <c r="F99" s="28" t="s">
        <v>309</v>
      </c>
      <c r="G99" s="28"/>
      <c r="H99" s="28"/>
      <c r="I99" s="62" t="s">
        <v>307</v>
      </c>
      <c r="J99" s="63">
        <v>0</v>
      </c>
      <c r="K99" s="64" t="str">
        <f>K97</f>
        <v>kg</v>
      </c>
    </row>
    <row r="100" spans="1:11" ht="13.2">
      <c r="A100" s="29"/>
      <c r="B100" s="30"/>
      <c r="C100" s="30"/>
      <c r="D100" s="31" t="s">
        <v>310</v>
      </c>
      <c r="E100" s="30"/>
      <c r="F100" s="32" t="s">
        <v>309</v>
      </c>
      <c r="G100" s="32"/>
      <c r="H100" s="32"/>
      <c r="I100" s="65" t="s">
        <v>307</v>
      </c>
      <c r="J100" s="66">
        <f>J97</f>
        <v>277.09999999999997</v>
      </c>
      <c r="K100" s="67" t="str">
        <f>K99</f>
        <v>kg</v>
      </c>
    </row>
    <row r="101" spans="1:11" ht="13.2">
      <c r="A101" s="25"/>
      <c r="B101" s="33"/>
      <c r="C101" s="33"/>
      <c r="D101" s="27" t="s">
        <v>311</v>
      </c>
      <c r="E101" s="33"/>
      <c r="F101" s="28" t="s">
        <v>309</v>
      </c>
      <c r="G101" s="28"/>
      <c r="H101" s="28"/>
      <c r="I101" s="62" t="s">
        <v>307</v>
      </c>
      <c r="J101" s="63">
        <f>J97</f>
        <v>277.09999999999997</v>
      </c>
      <c r="K101" s="64" t="str">
        <f>K100</f>
        <v>kg</v>
      </c>
    </row>
    <row r="102" spans="1:11" ht="13.2">
      <c r="A102" s="43"/>
      <c r="B102" s="44"/>
      <c r="C102" s="44"/>
      <c r="D102" s="45" t="s">
        <v>323</v>
      </c>
      <c r="E102" s="46"/>
      <c r="F102" s="47" t="s">
        <v>309</v>
      </c>
      <c r="G102" s="47"/>
      <c r="H102" s="47"/>
      <c r="I102" s="72" t="s">
        <v>307</v>
      </c>
      <c r="J102" s="73">
        <f>J97-J100</f>
        <v>0</v>
      </c>
      <c r="K102" s="74" t="str">
        <f>K101</f>
        <v>kg</v>
      </c>
    </row>
    <row r="103" spans="1:11" ht="13.2">
      <c r="A103" s="43"/>
      <c r="B103" s="44"/>
      <c r="C103" s="44"/>
      <c r="D103" s="48"/>
      <c r="E103" s="44"/>
      <c r="F103" s="49"/>
      <c r="G103" s="49"/>
      <c r="H103" s="49"/>
      <c r="I103" s="75"/>
      <c r="J103" s="76"/>
      <c r="K103" s="77"/>
    </row>
    <row r="104" spans="1:11" ht="15" customHeight="1">
      <c r="A104" s="50" t="s">
        <v>55</v>
      </c>
      <c r="B104" s="727" t="s">
        <v>56</v>
      </c>
      <c r="C104" s="727"/>
      <c r="D104" s="727"/>
      <c r="E104" s="727"/>
      <c r="F104" s="727"/>
      <c r="G104" s="727"/>
      <c r="H104" s="727"/>
      <c r="I104" s="727"/>
      <c r="J104" s="727"/>
      <c r="K104" s="728"/>
    </row>
    <row r="105" spans="1:11" ht="13.2">
      <c r="A105" s="12"/>
      <c r="B105" s="13"/>
      <c r="C105" s="13"/>
      <c r="D105" s="13"/>
      <c r="E105" s="14"/>
      <c r="F105" s="15"/>
      <c r="G105" s="15" t="s">
        <v>328</v>
      </c>
      <c r="H105" s="15"/>
      <c r="I105" s="54"/>
      <c r="J105" s="55"/>
      <c r="K105" s="56"/>
    </row>
    <row r="106" spans="1:11">
      <c r="B106" s="16"/>
      <c r="C106" s="17"/>
      <c r="D106" s="79" t="s">
        <v>325</v>
      </c>
      <c r="E106" s="20"/>
      <c r="F106" s="21"/>
      <c r="G106" s="21">
        <v>222</v>
      </c>
      <c r="H106" s="21"/>
      <c r="I106" s="57">
        <v>5</v>
      </c>
      <c r="J106" s="9">
        <f>G106</f>
        <v>222</v>
      </c>
      <c r="K106" s="78" t="s">
        <v>329</v>
      </c>
    </row>
    <row r="107" spans="1:11">
      <c r="B107" s="16"/>
      <c r="C107" s="17"/>
      <c r="D107" s="79" t="s">
        <v>326</v>
      </c>
      <c r="E107" s="20"/>
      <c r="F107" s="21"/>
      <c r="G107" s="21">
        <v>218.8</v>
      </c>
      <c r="H107" s="21"/>
      <c r="I107" s="57">
        <v>5</v>
      </c>
      <c r="J107" s="9">
        <f>G107</f>
        <v>218.8</v>
      </c>
      <c r="K107" s="78" t="s">
        <v>329</v>
      </c>
    </row>
    <row r="108" spans="1:11">
      <c r="B108" s="16"/>
      <c r="C108" s="17"/>
      <c r="D108" s="79" t="s">
        <v>327</v>
      </c>
      <c r="E108" s="20"/>
      <c r="F108" s="21"/>
      <c r="G108" s="21">
        <v>70</v>
      </c>
      <c r="H108" s="21"/>
      <c r="I108" s="57">
        <v>5</v>
      </c>
      <c r="J108" s="9">
        <f>G108</f>
        <v>70</v>
      </c>
      <c r="K108" s="78" t="s">
        <v>329</v>
      </c>
    </row>
    <row r="109" spans="1:11">
      <c r="A109" s="22"/>
      <c r="B109" s="23"/>
      <c r="C109" s="23"/>
      <c r="D109" s="23"/>
      <c r="E109" s="23"/>
      <c r="F109" s="23"/>
      <c r="G109" s="23"/>
      <c r="H109" s="24" t="s">
        <v>306</v>
      </c>
      <c r="I109" s="59" t="s">
        <v>307</v>
      </c>
      <c r="J109" s="60">
        <f>SUM(J106:J108)</f>
        <v>510.8</v>
      </c>
      <c r="K109" s="61" t="str">
        <f>K107</f>
        <v>kg</v>
      </c>
    </row>
    <row r="110" spans="1:11">
      <c r="A110" s="22"/>
      <c r="B110" s="23"/>
      <c r="C110" s="23"/>
      <c r="D110" s="23"/>
      <c r="E110" s="23"/>
      <c r="F110" s="23"/>
      <c r="G110" s="23"/>
      <c r="H110" s="24"/>
      <c r="I110" s="59"/>
      <c r="J110" s="60"/>
      <c r="K110" s="61"/>
    </row>
    <row r="111" spans="1:11" ht="13.2">
      <c r="A111" s="25"/>
      <c r="B111" s="26"/>
      <c r="C111" s="26"/>
      <c r="D111" s="27" t="s">
        <v>308</v>
      </c>
      <c r="E111" s="26"/>
      <c r="F111" s="28" t="s">
        <v>309</v>
      </c>
      <c r="G111" s="28"/>
      <c r="H111" s="28"/>
      <c r="I111" s="62" t="s">
        <v>307</v>
      </c>
      <c r="J111" s="63">
        <v>0</v>
      </c>
      <c r="K111" s="64" t="str">
        <f>K109</f>
        <v>kg</v>
      </c>
    </row>
    <row r="112" spans="1:11" ht="13.2">
      <c r="A112" s="29"/>
      <c r="B112" s="30"/>
      <c r="C112" s="30"/>
      <c r="D112" s="31" t="s">
        <v>310</v>
      </c>
      <c r="E112" s="30"/>
      <c r="F112" s="32" t="s">
        <v>309</v>
      </c>
      <c r="G112" s="32"/>
      <c r="H112" s="32"/>
      <c r="I112" s="65" t="s">
        <v>307</v>
      </c>
      <c r="J112" s="66">
        <f>J109</f>
        <v>510.8</v>
      </c>
      <c r="K112" s="67" t="str">
        <f>K111</f>
        <v>kg</v>
      </c>
    </row>
    <row r="113" spans="1:11" ht="13.2">
      <c r="A113" s="25"/>
      <c r="B113" s="33"/>
      <c r="C113" s="33"/>
      <c r="D113" s="27" t="s">
        <v>311</v>
      </c>
      <c r="E113" s="33"/>
      <c r="F113" s="28" t="s">
        <v>309</v>
      </c>
      <c r="G113" s="28"/>
      <c r="H113" s="28"/>
      <c r="I113" s="62" t="s">
        <v>307</v>
      </c>
      <c r="J113" s="63">
        <f>J109</f>
        <v>510.8</v>
      </c>
      <c r="K113" s="64" t="str">
        <f>K112</f>
        <v>kg</v>
      </c>
    </row>
    <row r="114" spans="1:11" ht="13.2">
      <c r="A114" s="43"/>
      <c r="B114" s="44"/>
      <c r="C114" s="44"/>
      <c r="D114" s="45" t="s">
        <v>323</v>
      </c>
      <c r="E114" s="46"/>
      <c r="F114" s="47" t="s">
        <v>309</v>
      </c>
      <c r="G114" s="47"/>
      <c r="H114" s="47"/>
      <c r="I114" s="72" t="s">
        <v>307</v>
      </c>
      <c r="J114" s="73">
        <f>J109-J112</f>
        <v>0</v>
      </c>
      <c r="K114" s="74" t="str">
        <f>K113</f>
        <v>kg</v>
      </c>
    </row>
    <row r="115" spans="1:11" ht="13.2">
      <c r="A115" s="43"/>
      <c r="B115" s="44"/>
      <c r="C115" s="44"/>
      <c r="D115" s="48"/>
      <c r="E115" s="44"/>
      <c r="F115" s="49"/>
      <c r="G115" s="49"/>
      <c r="H115" s="49"/>
      <c r="I115" s="75"/>
      <c r="J115" s="76"/>
      <c r="K115" s="77"/>
    </row>
    <row r="116" spans="1:11" ht="15" customHeight="1">
      <c r="A116" s="50" t="s">
        <v>58</v>
      </c>
      <c r="B116" s="727" t="s">
        <v>59</v>
      </c>
      <c r="C116" s="727"/>
      <c r="D116" s="727"/>
      <c r="E116" s="727"/>
      <c r="F116" s="727"/>
      <c r="G116" s="727"/>
      <c r="H116" s="727"/>
      <c r="I116" s="727"/>
      <c r="J116" s="727"/>
      <c r="K116" s="728"/>
    </row>
    <row r="117" spans="1:11" ht="13.2">
      <c r="A117" s="12"/>
      <c r="B117" s="13"/>
      <c r="C117" s="13"/>
      <c r="D117" s="13"/>
      <c r="E117" s="14"/>
      <c r="F117" s="15"/>
      <c r="G117" s="15" t="s">
        <v>328</v>
      </c>
      <c r="H117" s="15"/>
      <c r="I117" s="54"/>
      <c r="J117" s="55"/>
      <c r="K117" s="56"/>
    </row>
    <row r="118" spans="1:11">
      <c r="B118" s="16"/>
      <c r="C118" s="17"/>
      <c r="D118" s="79" t="s">
        <v>325</v>
      </c>
      <c r="E118" s="20"/>
      <c r="F118" s="21"/>
      <c r="G118" s="21">
        <v>307</v>
      </c>
      <c r="H118" s="21"/>
      <c r="I118" s="57">
        <v>5</v>
      </c>
      <c r="J118" s="9">
        <f>G118</f>
        <v>307</v>
      </c>
      <c r="K118" s="78" t="s">
        <v>329</v>
      </c>
    </row>
    <row r="119" spans="1:11">
      <c r="B119" s="16"/>
      <c r="C119" s="17"/>
      <c r="D119" s="79" t="s">
        <v>327</v>
      </c>
      <c r="E119" s="20"/>
      <c r="F119" s="21"/>
      <c r="G119" s="21">
        <v>151.6</v>
      </c>
      <c r="H119" s="21"/>
      <c r="I119" s="57">
        <v>5</v>
      </c>
      <c r="J119" s="9">
        <f>G119</f>
        <v>151.6</v>
      </c>
      <c r="K119" s="78" t="s">
        <v>329</v>
      </c>
    </row>
    <row r="120" spans="1:11">
      <c r="A120" s="22"/>
      <c r="B120" s="23"/>
      <c r="C120" s="23"/>
      <c r="D120" s="23"/>
      <c r="E120" s="23"/>
      <c r="F120" s="23"/>
      <c r="G120" s="23"/>
      <c r="H120" s="24" t="s">
        <v>306</v>
      </c>
      <c r="I120" s="59" t="s">
        <v>307</v>
      </c>
      <c r="J120" s="60">
        <f>SUM(J118:J119)</f>
        <v>458.6</v>
      </c>
      <c r="K120" s="61" t="s">
        <v>329</v>
      </c>
    </row>
    <row r="121" spans="1:11">
      <c r="A121" s="22"/>
      <c r="B121" s="23"/>
      <c r="C121" s="23"/>
      <c r="D121" s="23"/>
      <c r="E121" s="23"/>
      <c r="F121" s="23"/>
      <c r="G121" s="23"/>
      <c r="H121" s="24"/>
      <c r="I121" s="59"/>
      <c r="J121" s="60"/>
      <c r="K121" s="61"/>
    </row>
    <row r="122" spans="1:11" ht="13.2">
      <c r="A122" s="25"/>
      <c r="B122" s="26"/>
      <c r="C122" s="26"/>
      <c r="D122" s="27" t="s">
        <v>308</v>
      </c>
      <c r="E122" s="26"/>
      <c r="F122" s="28" t="s">
        <v>309</v>
      </c>
      <c r="G122" s="28"/>
      <c r="H122" s="28"/>
      <c r="I122" s="62" t="s">
        <v>307</v>
      </c>
      <c r="J122" s="63">
        <v>0</v>
      </c>
      <c r="K122" s="64" t="s">
        <v>329</v>
      </c>
    </row>
    <row r="123" spans="1:11" ht="13.2">
      <c r="A123" s="29"/>
      <c r="B123" s="30"/>
      <c r="C123" s="30"/>
      <c r="D123" s="31" t="s">
        <v>310</v>
      </c>
      <c r="E123" s="30"/>
      <c r="F123" s="32" t="s">
        <v>309</v>
      </c>
      <c r="G123" s="32"/>
      <c r="H123" s="32"/>
      <c r="I123" s="65" t="s">
        <v>307</v>
      </c>
      <c r="J123" s="66">
        <f>J120</f>
        <v>458.6</v>
      </c>
      <c r="K123" s="67" t="str">
        <f>K122</f>
        <v>kg</v>
      </c>
    </row>
    <row r="124" spans="1:11" ht="13.2">
      <c r="A124" s="25"/>
      <c r="B124" s="33"/>
      <c r="C124" s="33"/>
      <c r="D124" s="27" t="s">
        <v>311</v>
      </c>
      <c r="E124" s="33"/>
      <c r="F124" s="28" t="s">
        <v>309</v>
      </c>
      <c r="G124" s="28"/>
      <c r="H124" s="28"/>
      <c r="I124" s="62" t="s">
        <v>307</v>
      </c>
      <c r="J124" s="63">
        <f>J120</f>
        <v>458.6</v>
      </c>
      <c r="K124" s="64" t="str">
        <f>K123</f>
        <v>kg</v>
      </c>
    </row>
    <row r="125" spans="1:11" ht="13.2">
      <c r="A125" s="43"/>
      <c r="B125" s="44"/>
      <c r="C125" s="44"/>
      <c r="D125" s="45" t="s">
        <v>323</v>
      </c>
      <c r="E125" s="46"/>
      <c r="F125" s="47" t="s">
        <v>309</v>
      </c>
      <c r="G125" s="47"/>
      <c r="H125" s="47"/>
      <c r="I125" s="72" t="s">
        <v>307</v>
      </c>
      <c r="J125" s="73">
        <f>J120-J123</f>
        <v>0</v>
      </c>
      <c r="K125" s="74" t="str">
        <f>K124</f>
        <v>kg</v>
      </c>
    </row>
    <row r="126" spans="1:11" ht="13.2">
      <c r="A126" s="43"/>
      <c r="B126" s="44"/>
      <c r="C126" s="44"/>
      <c r="D126" s="48"/>
      <c r="E126" s="44"/>
      <c r="F126" s="49"/>
      <c r="G126" s="49"/>
      <c r="H126" s="49"/>
      <c r="I126" s="75"/>
      <c r="J126" s="76"/>
      <c r="K126" s="77"/>
    </row>
    <row r="127" spans="1:11" ht="15" customHeight="1">
      <c r="A127" s="50" t="s">
        <v>61</v>
      </c>
      <c r="B127" s="727" t="s">
        <v>62</v>
      </c>
      <c r="C127" s="727"/>
      <c r="D127" s="727"/>
      <c r="E127" s="727"/>
      <c r="F127" s="727"/>
      <c r="G127" s="727"/>
      <c r="H127" s="727"/>
      <c r="I127" s="727"/>
      <c r="J127" s="727"/>
      <c r="K127" s="728"/>
    </row>
    <row r="128" spans="1:11" ht="13.2">
      <c r="A128" s="12"/>
      <c r="B128" s="13"/>
      <c r="C128" s="13"/>
      <c r="D128" s="13"/>
      <c r="E128" s="14"/>
      <c r="F128" s="15"/>
      <c r="G128" s="15" t="s">
        <v>328</v>
      </c>
      <c r="H128" s="15"/>
      <c r="I128" s="54"/>
      <c r="J128" s="55"/>
      <c r="K128" s="56"/>
    </row>
    <row r="129" spans="1:13">
      <c r="B129" s="16"/>
      <c r="C129" s="17"/>
      <c r="D129" s="79" t="s">
        <v>325</v>
      </c>
      <c r="E129" s="20"/>
      <c r="F129" s="21"/>
      <c r="G129" s="21">
        <v>132.19999999999999</v>
      </c>
      <c r="H129" s="21"/>
      <c r="I129" s="57">
        <v>5</v>
      </c>
      <c r="J129" s="9">
        <f>G129</f>
        <v>132.19999999999999</v>
      </c>
      <c r="K129" s="78" t="s">
        <v>329</v>
      </c>
    </row>
    <row r="130" spans="1:13">
      <c r="A130" s="22"/>
      <c r="B130" s="23"/>
      <c r="C130" s="23"/>
      <c r="D130" s="23"/>
      <c r="E130" s="23"/>
      <c r="F130" s="23"/>
      <c r="G130" s="23"/>
      <c r="H130" s="24" t="s">
        <v>306</v>
      </c>
      <c r="I130" s="59" t="s">
        <v>307</v>
      </c>
      <c r="J130" s="60">
        <f>SUM(J129:J129)</f>
        <v>132.19999999999999</v>
      </c>
      <c r="K130" s="61" t="s">
        <v>329</v>
      </c>
    </row>
    <row r="131" spans="1:13">
      <c r="A131" s="22"/>
      <c r="B131" s="23"/>
      <c r="C131" s="23"/>
      <c r="D131" s="23"/>
      <c r="E131" s="23"/>
      <c r="F131" s="23"/>
      <c r="G131" s="23"/>
      <c r="H131" s="24"/>
      <c r="I131" s="59"/>
      <c r="J131" s="60"/>
      <c r="K131" s="61"/>
    </row>
    <row r="132" spans="1:13" ht="13.2">
      <c r="A132" s="25"/>
      <c r="B132" s="26"/>
      <c r="C132" s="26"/>
      <c r="D132" s="27" t="s">
        <v>308</v>
      </c>
      <c r="E132" s="26"/>
      <c r="F132" s="28" t="s">
        <v>309</v>
      </c>
      <c r="G132" s="28"/>
      <c r="H132" s="28"/>
      <c r="I132" s="62" t="s">
        <v>307</v>
      </c>
      <c r="J132" s="63">
        <v>0</v>
      </c>
      <c r="K132" s="64" t="s">
        <v>329</v>
      </c>
    </row>
    <row r="133" spans="1:13" ht="13.2">
      <c r="A133" s="29"/>
      <c r="B133" s="30"/>
      <c r="C133" s="30"/>
      <c r="D133" s="31" t="s">
        <v>310</v>
      </c>
      <c r="E133" s="30"/>
      <c r="F133" s="32" t="s">
        <v>309</v>
      </c>
      <c r="G133" s="32"/>
      <c r="H133" s="32"/>
      <c r="I133" s="65" t="s">
        <v>307</v>
      </c>
      <c r="J133" s="66">
        <f>J130</f>
        <v>132.19999999999999</v>
      </c>
      <c r="K133" s="67" t="str">
        <f>K132</f>
        <v>kg</v>
      </c>
    </row>
    <row r="134" spans="1:13" ht="13.2">
      <c r="A134" s="25"/>
      <c r="B134" s="33"/>
      <c r="C134" s="33"/>
      <c r="D134" s="27" t="s">
        <v>311</v>
      </c>
      <c r="E134" s="33"/>
      <c r="F134" s="28" t="s">
        <v>309</v>
      </c>
      <c r="G134" s="28"/>
      <c r="H134" s="28"/>
      <c r="I134" s="62" t="s">
        <v>307</v>
      </c>
      <c r="J134" s="63">
        <f>J130</f>
        <v>132.19999999999999</v>
      </c>
      <c r="K134" s="64" t="str">
        <f>K133</f>
        <v>kg</v>
      </c>
    </row>
    <row r="135" spans="1:13" ht="13.2">
      <c r="A135" s="43"/>
      <c r="B135" s="44"/>
      <c r="C135" s="44"/>
      <c r="D135" s="45" t="s">
        <v>323</v>
      </c>
      <c r="E135" s="46"/>
      <c r="F135" s="47" t="s">
        <v>309</v>
      </c>
      <c r="G135" s="47"/>
      <c r="H135" s="47"/>
      <c r="I135" s="72" t="s">
        <v>307</v>
      </c>
      <c r="J135" s="73">
        <f>J130-J133</f>
        <v>0</v>
      </c>
      <c r="K135" s="74" t="str">
        <f>K134</f>
        <v>kg</v>
      </c>
    </row>
    <row r="136" spans="1:13" ht="13.2">
      <c r="A136" s="43"/>
      <c r="B136" s="44"/>
      <c r="C136" s="44"/>
      <c r="D136" s="48"/>
      <c r="E136" s="44"/>
      <c r="F136" s="49"/>
      <c r="G136" s="49"/>
      <c r="H136" s="49"/>
      <c r="I136" s="75"/>
      <c r="J136" s="76"/>
      <c r="K136" s="77"/>
    </row>
    <row r="137" spans="1:13" ht="15" customHeight="1">
      <c r="A137" s="50" t="s">
        <v>64</v>
      </c>
      <c r="B137" s="727" t="s">
        <v>65</v>
      </c>
      <c r="C137" s="727"/>
      <c r="D137" s="727"/>
      <c r="E137" s="727"/>
      <c r="F137" s="727"/>
      <c r="G137" s="727"/>
      <c r="H137" s="727"/>
      <c r="I137" s="727"/>
      <c r="J137" s="727"/>
      <c r="K137" s="728"/>
    </row>
    <row r="138" spans="1:13" ht="13.2">
      <c r="A138" s="12"/>
      <c r="B138" s="13"/>
      <c r="C138" s="13"/>
      <c r="D138" s="13"/>
      <c r="E138" s="14"/>
      <c r="F138" s="15"/>
      <c r="G138" s="15" t="s">
        <v>330</v>
      </c>
      <c r="H138" s="15"/>
      <c r="I138" s="54"/>
      <c r="J138" s="55"/>
      <c r="K138" s="56"/>
    </row>
    <row r="139" spans="1:13">
      <c r="B139" s="16"/>
      <c r="C139" s="17"/>
      <c r="D139" s="79" t="s">
        <v>325</v>
      </c>
      <c r="E139" s="20"/>
      <c r="F139" s="21"/>
      <c r="G139" s="21">
        <v>12.97</v>
      </c>
      <c r="H139" s="21"/>
      <c r="I139" s="57">
        <v>5</v>
      </c>
      <c r="J139" s="9">
        <f>G139</f>
        <v>12.97</v>
      </c>
      <c r="K139" s="78" t="s">
        <v>39</v>
      </c>
    </row>
    <row r="140" spans="1:13">
      <c r="B140" s="16"/>
      <c r="C140" s="17"/>
      <c r="D140" s="79" t="s">
        <v>326</v>
      </c>
      <c r="E140" s="20"/>
      <c r="F140" s="21"/>
      <c r="G140" s="21">
        <v>5.49</v>
      </c>
      <c r="H140" s="21"/>
      <c r="I140" s="57">
        <v>5</v>
      </c>
      <c r="J140" s="9">
        <f>G140</f>
        <v>5.49</v>
      </c>
      <c r="K140" s="78" t="s">
        <v>39</v>
      </c>
    </row>
    <row r="141" spans="1:13">
      <c r="B141" s="16"/>
      <c r="C141" s="17"/>
      <c r="D141" s="79" t="s">
        <v>327</v>
      </c>
      <c r="E141" s="20"/>
      <c r="F141" s="21"/>
      <c r="G141" s="21">
        <v>3.17</v>
      </c>
      <c r="H141" s="21"/>
      <c r="I141" s="57">
        <v>5</v>
      </c>
      <c r="J141" s="9">
        <f>G141</f>
        <v>3.17</v>
      </c>
      <c r="K141" s="78" t="s">
        <v>39</v>
      </c>
      <c r="M141" s="179"/>
    </row>
    <row r="142" spans="1:13">
      <c r="A142" s="22"/>
      <c r="B142" s="23"/>
      <c r="C142" s="23"/>
      <c r="D142" s="23"/>
      <c r="E142" s="23"/>
      <c r="F142" s="23"/>
      <c r="G142" s="23"/>
      <c r="H142" s="24" t="s">
        <v>306</v>
      </c>
      <c r="I142" s="59" t="s">
        <v>307</v>
      </c>
      <c r="J142" s="60">
        <f>SUM(J139:J141)</f>
        <v>21.630000000000003</v>
      </c>
      <c r="K142" s="61" t="s">
        <v>39</v>
      </c>
    </row>
    <row r="143" spans="1:13">
      <c r="A143" s="22"/>
      <c r="B143" s="23"/>
      <c r="C143" s="23"/>
      <c r="D143" s="23"/>
      <c r="E143" s="23"/>
      <c r="F143" s="23"/>
      <c r="G143" s="23"/>
      <c r="H143" s="24"/>
      <c r="I143" s="59"/>
      <c r="J143" s="60"/>
      <c r="K143" s="61"/>
    </row>
    <row r="144" spans="1:13" ht="13.2">
      <c r="A144" s="25"/>
      <c r="B144" s="26"/>
      <c r="C144" s="26"/>
      <c r="D144" s="27" t="s">
        <v>308</v>
      </c>
      <c r="E144" s="26"/>
      <c r="F144" s="28" t="s">
        <v>309</v>
      </c>
      <c r="G144" s="28"/>
      <c r="H144" s="28"/>
      <c r="I144" s="62" t="s">
        <v>307</v>
      </c>
      <c r="J144" s="63">
        <v>0</v>
      </c>
      <c r="K144" s="64" t="s">
        <v>39</v>
      </c>
    </row>
    <row r="145" spans="1:11" ht="13.2">
      <c r="A145" s="29"/>
      <c r="B145" s="30"/>
      <c r="C145" s="30"/>
      <c r="D145" s="31" t="s">
        <v>310</v>
      </c>
      <c r="E145" s="30"/>
      <c r="F145" s="32" t="s">
        <v>309</v>
      </c>
      <c r="G145" s="32"/>
      <c r="H145" s="32"/>
      <c r="I145" s="65" t="s">
        <v>307</v>
      </c>
      <c r="J145" s="66">
        <f>J142</f>
        <v>21.630000000000003</v>
      </c>
      <c r="K145" s="67" t="str">
        <f>K144</f>
        <v>m³</v>
      </c>
    </row>
    <row r="146" spans="1:11" ht="13.2">
      <c r="A146" s="25"/>
      <c r="B146" s="33"/>
      <c r="C146" s="33"/>
      <c r="D146" s="27" t="s">
        <v>311</v>
      </c>
      <c r="E146" s="33"/>
      <c r="F146" s="28" t="s">
        <v>309</v>
      </c>
      <c r="G146" s="28"/>
      <c r="H146" s="28"/>
      <c r="I146" s="62" t="s">
        <v>307</v>
      </c>
      <c r="J146" s="63">
        <f>J142</f>
        <v>21.630000000000003</v>
      </c>
      <c r="K146" s="64" t="str">
        <f>K145</f>
        <v>m³</v>
      </c>
    </row>
    <row r="147" spans="1:11" ht="13.2">
      <c r="A147" s="43"/>
      <c r="B147" s="44"/>
      <c r="C147" s="44"/>
      <c r="D147" s="45" t="s">
        <v>323</v>
      </c>
      <c r="E147" s="46"/>
      <c r="F147" s="47" t="s">
        <v>309</v>
      </c>
      <c r="G147" s="47"/>
      <c r="H147" s="47"/>
      <c r="I147" s="72" t="s">
        <v>307</v>
      </c>
      <c r="J147" s="73">
        <f>J142-J145</f>
        <v>0</v>
      </c>
      <c r="K147" s="74" t="str">
        <f>K146</f>
        <v>m³</v>
      </c>
    </row>
    <row r="148" spans="1:11" ht="13.2">
      <c r="A148" s="43"/>
      <c r="B148" s="44"/>
      <c r="C148" s="44"/>
      <c r="D148" s="48"/>
      <c r="E148" s="44"/>
      <c r="F148" s="49"/>
      <c r="G148" s="49"/>
      <c r="H148" s="49"/>
      <c r="I148" s="75"/>
      <c r="J148" s="76"/>
      <c r="K148" s="77"/>
    </row>
    <row r="149" spans="1:11" ht="15" customHeight="1">
      <c r="A149" s="50" t="s">
        <v>67</v>
      </c>
      <c r="B149" s="727" t="s">
        <v>68</v>
      </c>
      <c r="C149" s="727"/>
      <c r="D149" s="727"/>
      <c r="E149" s="727"/>
      <c r="F149" s="727"/>
      <c r="G149" s="727"/>
      <c r="H149" s="727"/>
      <c r="I149" s="727"/>
      <c r="J149" s="727"/>
      <c r="K149" s="728"/>
    </row>
    <row r="150" spans="1:11" ht="13.2">
      <c r="A150" s="12"/>
      <c r="B150" s="13"/>
      <c r="C150" s="13"/>
      <c r="D150" s="13"/>
      <c r="E150" s="14"/>
      <c r="F150" s="15"/>
      <c r="G150" s="15" t="s">
        <v>331</v>
      </c>
      <c r="H150" s="15"/>
      <c r="I150" s="54"/>
      <c r="J150" s="55"/>
      <c r="K150" s="56"/>
    </row>
    <row r="151" spans="1:11">
      <c r="B151" s="16"/>
      <c r="C151" s="17"/>
      <c r="D151" s="79" t="s">
        <v>332</v>
      </c>
      <c r="E151" s="20"/>
      <c r="F151" s="21"/>
      <c r="G151" s="21">
        <v>132.91</v>
      </c>
      <c r="H151" s="21"/>
      <c r="I151" s="57">
        <v>5</v>
      </c>
      <c r="J151" s="9">
        <f>G151</f>
        <v>132.91</v>
      </c>
      <c r="K151" s="78" t="s">
        <v>43</v>
      </c>
    </row>
    <row r="152" spans="1:11">
      <c r="A152" s="22"/>
      <c r="B152" s="23"/>
      <c r="C152" s="23"/>
      <c r="D152" s="23"/>
      <c r="E152" s="23"/>
      <c r="F152" s="23"/>
      <c r="G152" s="23"/>
      <c r="H152" s="24" t="s">
        <v>306</v>
      </c>
      <c r="I152" s="59" t="s">
        <v>307</v>
      </c>
      <c r="J152" s="60">
        <f>SUM(J151:J151)</f>
        <v>132.91</v>
      </c>
      <c r="K152" s="61" t="s">
        <v>43</v>
      </c>
    </row>
    <row r="153" spans="1:11">
      <c r="A153" s="22"/>
      <c r="B153" s="23"/>
      <c r="C153" s="23"/>
      <c r="D153" s="23"/>
      <c r="E153" s="23"/>
      <c r="F153" s="23"/>
      <c r="G153" s="23"/>
      <c r="H153" s="24"/>
      <c r="I153" s="59"/>
      <c r="J153" s="60"/>
      <c r="K153" s="61"/>
    </row>
    <row r="154" spans="1:11" ht="13.2">
      <c r="A154" s="25"/>
      <c r="B154" s="26"/>
      <c r="C154" s="26"/>
      <c r="D154" s="27" t="s">
        <v>308</v>
      </c>
      <c r="E154" s="26"/>
      <c r="F154" s="28" t="s">
        <v>309</v>
      </c>
      <c r="G154" s="28"/>
      <c r="H154" s="28"/>
      <c r="I154" s="62" t="s">
        <v>307</v>
      </c>
      <c r="J154" s="63">
        <v>0</v>
      </c>
      <c r="K154" s="64" t="s">
        <v>43</v>
      </c>
    </row>
    <row r="155" spans="1:11" ht="13.2">
      <c r="A155" s="29"/>
      <c r="B155" s="30"/>
      <c r="C155" s="30"/>
      <c r="D155" s="31" t="s">
        <v>310</v>
      </c>
      <c r="E155" s="30"/>
      <c r="F155" s="32" t="s">
        <v>309</v>
      </c>
      <c r="G155" s="32"/>
      <c r="H155" s="32"/>
      <c r="I155" s="65" t="s">
        <v>307</v>
      </c>
      <c r="J155" s="66">
        <f>J152</f>
        <v>132.91</v>
      </c>
      <c r="K155" s="67" t="str">
        <f>K154</f>
        <v>m²</v>
      </c>
    </row>
    <row r="156" spans="1:11" ht="13.2">
      <c r="A156" s="25"/>
      <c r="B156" s="33"/>
      <c r="C156" s="33"/>
      <c r="D156" s="27" t="s">
        <v>311</v>
      </c>
      <c r="E156" s="33"/>
      <c r="F156" s="28" t="s">
        <v>309</v>
      </c>
      <c r="G156" s="28"/>
      <c r="H156" s="28"/>
      <c r="I156" s="62" t="s">
        <v>307</v>
      </c>
      <c r="J156" s="63">
        <f>J152</f>
        <v>132.91</v>
      </c>
      <c r="K156" s="64" t="str">
        <f>K155</f>
        <v>m²</v>
      </c>
    </row>
    <row r="157" spans="1:11" ht="13.2">
      <c r="A157" s="43"/>
      <c r="B157" s="44"/>
      <c r="C157" s="44"/>
      <c r="D157" s="45" t="s">
        <v>323</v>
      </c>
      <c r="E157" s="46"/>
      <c r="F157" s="47" t="s">
        <v>309</v>
      </c>
      <c r="G157" s="47"/>
      <c r="H157" s="47"/>
      <c r="I157" s="72" t="s">
        <v>307</v>
      </c>
      <c r="J157" s="73">
        <f>J152-J155</f>
        <v>0</v>
      </c>
      <c r="K157" s="74" t="str">
        <f>K156</f>
        <v>m²</v>
      </c>
    </row>
    <row r="158" spans="1:11" ht="13.2">
      <c r="A158" s="43"/>
      <c r="B158" s="44"/>
      <c r="C158" s="44"/>
      <c r="D158" s="48"/>
      <c r="E158" s="44"/>
      <c r="F158" s="49"/>
      <c r="G158" s="49"/>
      <c r="H158" s="49"/>
      <c r="I158" s="75"/>
      <c r="J158" s="76"/>
      <c r="K158" s="77"/>
    </row>
    <row r="159" spans="1:11">
      <c r="A159" s="10" t="s">
        <v>70</v>
      </c>
      <c r="B159" s="729" t="s">
        <v>71</v>
      </c>
      <c r="C159" s="729"/>
      <c r="D159" s="729"/>
      <c r="E159" s="729"/>
      <c r="F159" s="729"/>
      <c r="G159" s="729"/>
      <c r="H159" s="729"/>
      <c r="I159" s="51"/>
      <c r="J159" s="52"/>
      <c r="K159" s="53"/>
    </row>
    <row r="160" spans="1:11" ht="15" customHeight="1">
      <c r="A160" s="50" t="s">
        <v>78</v>
      </c>
      <c r="B160" s="727" t="s">
        <v>79</v>
      </c>
      <c r="C160" s="727"/>
      <c r="D160" s="727"/>
      <c r="E160" s="727"/>
      <c r="F160" s="727"/>
      <c r="G160" s="727"/>
      <c r="H160" s="727"/>
      <c r="I160" s="727"/>
      <c r="J160" s="727"/>
      <c r="K160" s="728"/>
    </row>
    <row r="161" spans="1:11" ht="13.2">
      <c r="A161" s="12"/>
      <c r="B161" s="13"/>
      <c r="C161" s="13"/>
      <c r="D161" s="13"/>
      <c r="E161" s="14"/>
      <c r="F161" s="15"/>
      <c r="G161" s="15" t="s">
        <v>333</v>
      </c>
      <c r="H161" s="15"/>
      <c r="I161" s="54"/>
      <c r="J161" s="55"/>
      <c r="K161" s="56"/>
    </row>
    <row r="162" spans="1:11">
      <c r="B162" s="16"/>
      <c r="C162" s="17"/>
      <c r="D162" s="79" t="s">
        <v>334</v>
      </c>
      <c r="E162" s="20"/>
      <c r="F162" s="21"/>
      <c r="G162" s="21">
        <v>101.5</v>
      </c>
      <c r="H162" s="21"/>
      <c r="I162" s="57">
        <v>5</v>
      </c>
      <c r="J162" s="9">
        <f>G162</f>
        <v>101.5</v>
      </c>
      <c r="K162" s="78" t="s">
        <v>329</v>
      </c>
    </row>
    <row r="163" spans="1:11">
      <c r="A163" s="22"/>
      <c r="B163" s="23"/>
      <c r="C163" s="23"/>
      <c r="D163" s="23"/>
      <c r="E163" s="23"/>
      <c r="F163" s="23"/>
      <c r="G163" s="23"/>
      <c r="H163" s="24" t="s">
        <v>306</v>
      </c>
      <c r="I163" s="59" t="s">
        <v>307</v>
      </c>
      <c r="J163" s="60">
        <f>SUM(J162:J162)</f>
        <v>101.5</v>
      </c>
      <c r="K163" s="61" t="s">
        <v>329</v>
      </c>
    </row>
    <row r="164" spans="1:11">
      <c r="A164" s="22"/>
      <c r="B164" s="23"/>
      <c r="C164" s="23"/>
      <c r="D164" s="23"/>
      <c r="E164" s="23"/>
      <c r="F164" s="23"/>
      <c r="G164" s="23"/>
      <c r="H164" s="24"/>
      <c r="I164" s="59"/>
      <c r="J164" s="60"/>
      <c r="K164" s="61"/>
    </row>
    <row r="165" spans="1:11" ht="13.2">
      <c r="A165" s="25"/>
      <c r="B165" s="26"/>
      <c r="C165" s="26"/>
      <c r="D165" s="27" t="s">
        <v>308</v>
      </c>
      <c r="E165" s="26"/>
      <c r="F165" s="28" t="s">
        <v>309</v>
      </c>
      <c r="G165" s="28"/>
      <c r="H165" s="28"/>
      <c r="I165" s="62" t="s">
        <v>307</v>
      </c>
      <c r="J165" s="63">
        <v>0</v>
      </c>
      <c r="K165" s="64" t="s">
        <v>329</v>
      </c>
    </row>
    <row r="166" spans="1:11" ht="13.2">
      <c r="A166" s="29"/>
      <c r="B166" s="30"/>
      <c r="C166" s="30"/>
      <c r="D166" s="31" t="s">
        <v>310</v>
      </c>
      <c r="E166" s="30"/>
      <c r="F166" s="32" t="s">
        <v>309</v>
      </c>
      <c r="G166" s="32"/>
      <c r="H166" s="32"/>
      <c r="I166" s="65" t="s">
        <v>307</v>
      </c>
      <c r="J166" s="66">
        <f>J163</f>
        <v>101.5</v>
      </c>
      <c r="K166" s="67" t="str">
        <f>K165</f>
        <v>kg</v>
      </c>
    </row>
    <row r="167" spans="1:11" ht="13.2">
      <c r="A167" s="25"/>
      <c r="B167" s="33"/>
      <c r="C167" s="33"/>
      <c r="D167" s="27" t="s">
        <v>311</v>
      </c>
      <c r="E167" s="33"/>
      <c r="F167" s="28" t="s">
        <v>309</v>
      </c>
      <c r="G167" s="28"/>
      <c r="H167" s="28"/>
      <c r="I167" s="62" t="s">
        <v>307</v>
      </c>
      <c r="J167" s="63">
        <f>J163</f>
        <v>101.5</v>
      </c>
      <c r="K167" s="64" t="str">
        <f>K166</f>
        <v>kg</v>
      </c>
    </row>
    <row r="168" spans="1:11" ht="13.2">
      <c r="A168" s="43"/>
      <c r="B168" s="44"/>
      <c r="C168" s="44"/>
      <c r="D168" s="45" t="s">
        <v>323</v>
      </c>
      <c r="E168" s="46"/>
      <c r="F168" s="47" t="s">
        <v>309</v>
      </c>
      <c r="G168" s="47"/>
      <c r="H168" s="47"/>
      <c r="I168" s="72" t="s">
        <v>307</v>
      </c>
      <c r="J168" s="73">
        <f>J163-J166</f>
        <v>0</v>
      </c>
      <c r="K168" s="74" t="str">
        <f>K167</f>
        <v>kg</v>
      </c>
    </row>
    <row r="169" spans="1:11" ht="13.2">
      <c r="A169" s="43"/>
      <c r="B169" s="44"/>
      <c r="C169" s="44"/>
      <c r="D169" s="48"/>
      <c r="E169" s="44"/>
      <c r="F169" s="49"/>
      <c r="G169" s="49"/>
      <c r="H169" s="49"/>
      <c r="I169" s="75"/>
      <c r="J169" s="76"/>
      <c r="K169" s="77"/>
    </row>
    <row r="170" spans="1:11" ht="15" customHeight="1">
      <c r="A170" s="50" t="s">
        <v>81</v>
      </c>
      <c r="B170" s="727" t="s">
        <v>82</v>
      </c>
      <c r="C170" s="727"/>
      <c r="D170" s="727"/>
      <c r="E170" s="727"/>
      <c r="F170" s="727"/>
      <c r="G170" s="727"/>
      <c r="H170" s="727"/>
      <c r="I170" s="727"/>
      <c r="J170" s="727"/>
      <c r="K170" s="728"/>
    </row>
    <row r="171" spans="1:11" ht="13.2">
      <c r="A171" s="12"/>
      <c r="B171" s="13"/>
      <c r="C171" s="13"/>
      <c r="D171" s="13"/>
      <c r="E171" s="14"/>
      <c r="F171" s="15"/>
      <c r="G171" s="15" t="s">
        <v>333</v>
      </c>
      <c r="H171" s="15"/>
      <c r="I171" s="54"/>
      <c r="J171" s="55"/>
      <c r="K171" s="56"/>
    </row>
    <row r="172" spans="1:11">
      <c r="B172" s="16"/>
      <c r="C172" s="17"/>
      <c r="D172" s="79" t="s">
        <v>334</v>
      </c>
      <c r="E172" s="20"/>
      <c r="F172" s="21"/>
      <c r="G172" s="21">
        <v>121.5</v>
      </c>
      <c r="H172" s="21"/>
      <c r="I172" s="57">
        <v>5</v>
      </c>
      <c r="J172" s="9">
        <f>G172</f>
        <v>121.5</v>
      </c>
      <c r="K172" s="78" t="s">
        <v>329</v>
      </c>
    </row>
    <row r="173" spans="1:11">
      <c r="A173" s="22"/>
      <c r="B173" s="23"/>
      <c r="C173" s="23"/>
      <c r="D173" s="23"/>
      <c r="E173" s="23"/>
      <c r="F173" s="23"/>
      <c r="G173" s="23"/>
      <c r="H173" s="24" t="s">
        <v>306</v>
      </c>
      <c r="I173" s="59" t="s">
        <v>307</v>
      </c>
      <c r="J173" s="60">
        <f>SUM(J172:J172)</f>
        <v>121.5</v>
      </c>
      <c r="K173" s="61" t="s">
        <v>329</v>
      </c>
    </row>
    <row r="174" spans="1:11">
      <c r="A174" s="22"/>
      <c r="B174" s="23"/>
      <c r="C174" s="23"/>
      <c r="D174" s="23"/>
      <c r="E174" s="23"/>
      <c r="F174" s="23"/>
      <c r="G174" s="23"/>
      <c r="H174" s="24"/>
      <c r="I174" s="59"/>
      <c r="J174" s="60"/>
      <c r="K174" s="61"/>
    </row>
    <row r="175" spans="1:11" ht="13.2">
      <c r="A175" s="25"/>
      <c r="B175" s="26"/>
      <c r="C175" s="26"/>
      <c r="D175" s="27" t="s">
        <v>308</v>
      </c>
      <c r="E175" s="26"/>
      <c r="F175" s="28" t="s">
        <v>309</v>
      </c>
      <c r="G175" s="28"/>
      <c r="H175" s="28"/>
      <c r="I175" s="62" t="s">
        <v>307</v>
      </c>
      <c r="J175" s="63">
        <v>0</v>
      </c>
      <c r="K175" s="64" t="s">
        <v>329</v>
      </c>
    </row>
    <row r="176" spans="1:11" ht="13.2">
      <c r="A176" s="29"/>
      <c r="B176" s="30"/>
      <c r="C176" s="30"/>
      <c r="D176" s="31" t="s">
        <v>310</v>
      </c>
      <c r="E176" s="30"/>
      <c r="F176" s="32" t="s">
        <v>309</v>
      </c>
      <c r="G176" s="32"/>
      <c r="H176" s="32"/>
      <c r="I176" s="65" t="s">
        <v>307</v>
      </c>
      <c r="J176" s="66">
        <f>J173</f>
        <v>121.5</v>
      </c>
      <c r="K176" s="67" t="str">
        <f>K175</f>
        <v>kg</v>
      </c>
    </row>
    <row r="177" spans="1:11" ht="13.2">
      <c r="A177" s="25"/>
      <c r="B177" s="33"/>
      <c r="C177" s="33"/>
      <c r="D177" s="27" t="s">
        <v>311</v>
      </c>
      <c r="E177" s="33"/>
      <c r="F177" s="28" t="s">
        <v>309</v>
      </c>
      <c r="G177" s="28"/>
      <c r="H177" s="28"/>
      <c r="I177" s="62" t="s">
        <v>307</v>
      </c>
      <c r="J177" s="63">
        <f>J173</f>
        <v>121.5</v>
      </c>
      <c r="K177" s="64" t="str">
        <f>K176</f>
        <v>kg</v>
      </c>
    </row>
    <row r="178" spans="1:11" ht="13.2">
      <c r="A178" s="43"/>
      <c r="B178" s="44"/>
      <c r="C178" s="44"/>
      <c r="D178" s="45" t="s">
        <v>323</v>
      </c>
      <c r="E178" s="46"/>
      <c r="F178" s="47" t="s">
        <v>309</v>
      </c>
      <c r="G178" s="47"/>
      <c r="H178" s="47"/>
      <c r="I178" s="72" t="s">
        <v>307</v>
      </c>
      <c r="J178" s="73">
        <f>J173-J176</f>
        <v>0</v>
      </c>
      <c r="K178" s="74" t="str">
        <f>K177</f>
        <v>kg</v>
      </c>
    </row>
    <row r="179" spans="1:11" ht="13.2">
      <c r="A179" s="43"/>
      <c r="B179" s="44"/>
      <c r="C179" s="44"/>
      <c r="D179" s="48"/>
      <c r="E179" s="44"/>
      <c r="F179" s="49"/>
      <c r="G179" s="49"/>
      <c r="H179" s="49"/>
      <c r="I179" s="75"/>
      <c r="J179" s="76"/>
      <c r="K179" s="77"/>
    </row>
    <row r="180" spans="1:11" ht="15" customHeight="1">
      <c r="A180" s="50" t="s">
        <v>84</v>
      </c>
      <c r="B180" s="727" t="s">
        <v>85</v>
      </c>
      <c r="C180" s="727"/>
      <c r="D180" s="727"/>
      <c r="E180" s="727"/>
      <c r="F180" s="727"/>
      <c r="G180" s="727"/>
      <c r="H180" s="727"/>
      <c r="I180" s="727"/>
      <c r="J180" s="727"/>
      <c r="K180" s="728"/>
    </row>
    <row r="181" spans="1:11" ht="13.2">
      <c r="A181" s="12"/>
      <c r="B181" s="13"/>
      <c r="C181" s="13"/>
      <c r="D181" s="13"/>
      <c r="E181" s="14"/>
      <c r="F181" s="15"/>
      <c r="G181" s="15" t="s">
        <v>333</v>
      </c>
      <c r="H181" s="15"/>
      <c r="I181" s="54"/>
      <c r="J181" s="55"/>
      <c r="K181" s="56"/>
    </row>
    <row r="182" spans="1:11">
      <c r="B182" s="16"/>
      <c r="C182" s="17"/>
      <c r="D182" s="79" t="s">
        <v>334</v>
      </c>
      <c r="E182" s="20"/>
      <c r="F182" s="21"/>
      <c r="G182" s="21">
        <v>445.6</v>
      </c>
      <c r="H182" s="21"/>
      <c r="I182" s="57">
        <v>5</v>
      </c>
      <c r="J182" s="9">
        <f>G182</f>
        <v>445.6</v>
      </c>
      <c r="K182" s="78" t="s">
        <v>329</v>
      </c>
    </row>
    <row r="183" spans="1:11">
      <c r="A183" s="22"/>
      <c r="B183" s="23"/>
      <c r="C183" s="23"/>
      <c r="D183" s="23"/>
      <c r="E183" s="23"/>
      <c r="F183" s="23"/>
      <c r="G183" s="23"/>
      <c r="H183" s="24" t="s">
        <v>306</v>
      </c>
      <c r="I183" s="59" t="s">
        <v>307</v>
      </c>
      <c r="J183" s="60">
        <f>SUM(J182:J182)</f>
        <v>445.6</v>
      </c>
      <c r="K183" s="61" t="s">
        <v>329</v>
      </c>
    </row>
    <row r="184" spans="1:11">
      <c r="A184" s="22"/>
      <c r="B184" s="23"/>
      <c r="C184" s="23"/>
      <c r="D184" s="23"/>
      <c r="E184" s="23"/>
      <c r="F184" s="23"/>
      <c r="G184" s="23"/>
      <c r="H184" s="24"/>
      <c r="I184" s="59"/>
      <c r="J184" s="60"/>
      <c r="K184" s="61"/>
    </row>
    <row r="185" spans="1:11" ht="13.2">
      <c r="A185" s="25"/>
      <c r="B185" s="26"/>
      <c r="C185" s="26"/>
      <c r="D185" s="27" t="s">
        <v>308</v>
      </c>
      <c r="E185" s="26"/>
      <c r="F185" s="28" t="s">
        <v>309</v>
      </c>
      <c r="G185" s="28"/>
      <c r="H185" s="28"/>
      <c r="I185" s="62" t="s">
        <v>307</v>
      </c>
      <c r="J185" s="63">
        <v>0</v>
      </c>
      <c r="K185" s="64" t="s">
        <v>329</v>
      </c>
    </row>
    <row r="186" spans="1:11" ht="13.2">
      <c r="A186" s="29"/>
      <c r="B186" s="30"/>
      <c r="C186" s="30"/>
      <c r="D186" s="31" t="s">
        <v>310</v>
      </c>
      <c r="E186" s="30"/>
      <c r="F186" s="32" t="s">
        <v>309</v>
      </c>
      <c r="G186" s="32"/>
      <c r="H186" s="32"/>
      <c r="I186" s="65" t="s">
        <v>307</v>
      </c>
      <c r="J186" s="66">
        <f>J183</f>
        <v>445.6</v>
      </c>
      <c r="K186" s="67" t="str">
        <f>K185</f>
        <v>kg</v>
      </c>
    </row>
    <row r="187" spans="1:11" ht="13.2">
      <c r="A187" s="25"/>
      <c r="B187" s="33"/>
      <c r="C187" s="33"/>
      <c r="D187" s="27" t="s">
        <v>311</v>
      </c>
      <c r="E187" s="33"/>
      <c r="F187" s="28" t="s">
        <v>309</v>
      </c>
      <c r="G187" s="28"/>
      <c r="H187" s="28"/>
      <c r="I187" s="62" t="s">
        <v>307</v>
      </c>
      <c r="J187" s="63">
        <f>J183</f>
        <v>445.6</v>
      </c>
      <c r="K187" s="64" t="str">
        <f>K186</f>
        <v>kg</v>
      </c>
    </row>
    <row r="188" spans="1:11" ht="13.2">
      <c r="A188" s="43"/>
      <c r="B188" s="44"/>
      <c r="C188" s="44"/>
      <c r="D188" s="45" t="s">
        <v>323</v>
      </c>
      <c r="E188" s="46"/>
      <c r="F188" s="47" t="s">
        <v>309</v>
      </c>
      <c r="G188" s="47"/>
      <c r="H188" s="47"/>
      <c r="I188" s="72" t="s">
        <v>307</v>
      </c>
      <c r="J188" s="73">
        <f>J183-J186</f>
        <v>0</v>
      </c>
      <c r="K188" s="74" t="str">
        <f>K187</f>
        <v>kg</v>
      </c>
    </row>
    <row r="189" spans="1:11" ht="13.2">
      <c r="A189" s="43"/>
      <c r="B189" s="44"/>
      <c r="C189" s="44"/>
      <c r="D189" s="48"/>
      <c r="E189" s="44"/>
      <c r="F189" s="49"/>
      <c r="G189" s="49"/>
      <c r="H189" s="49"/>
      <c r="I189" s="75"/>
      <c r="J189" s="76"/>
      <c r="K189" s="77"/>
    </row>
    <row r="190" spans="1:11">
      <c r="A190" s="10" t="s">
        <v>99</v>
      </c>
      <c r="B190" s="729" t="s">
        <v>100</v>
      </c>
      <c r="C190" s="729"/>
      <c r="D190" s="729"/>
      <c r="E190" s="729"/>
      <c r="F190" s="729"/>
      <c r="G190" s="729"/>
      <c r="H190" s="729"/>
      <c r="I190" s="51"/>
      <c r="J190" s="52"/>
      <c r="K190" s="53"/>
    </row>
    <row r="191" spans="1:11">
      <c r="A191" s="50" t="s">
        <v>101</v>
      </c>
      <c r="B191" s="727" t="s">
        <v>102</v>
      </c>
      <c r="C191" s="727"/>
      <c r="D191" s="727"/>
      <c r="E191" s="727"/>
      <c r="F191" s="727"/>
      <c r="G191" s="727"/>
      <c r="H191" s="727"/>
      <c r="I191" s="727"/>
      <c r="J191" s="727"/>
      <c r="K191" s="728"/>
    </row>
    <row r="192" spans="1:11" ht="13.2">
      <c r="A192" s="12"/>
      <c r="B192" s="13"/>
      <c r="C192" s="13"/>
      <c r="D192" s="13"/>
      <c r="E192" s="14"/>
      <c r="F192" s="15" t="s">
        <v>335</v>
      </c>
      <c r="G192" s="15" t="s">
        <v>316</v>
      </c>
      <c r="H192" s="15" t="s">
        <v>305</v>
      </c>
      <c r="I192" s="54"/>
      <c r="J192" s="55"/>
      <c r="K192" s="56"/>
    </row>
    <row r="193" spans="1:11">
      <c r="B193" s="16"/>
      <c r="C193" s="17"/>
      <c r="D193" s="79"/>
      <c r="E193" s="20"/>
      <c r="F193" s="21">
        <v>20.2</v>
      </c>
      <c r="G193" s="21">
        <v>1</v>
      </c>
      <c r="H193" s="21">
        <v>3</v>
      </c>
      <c r="I193" s="57">
        <v>5</v>
      </c>
      <c r="J193" s="9">
        <f>G193*H193*F193</f>
        <v>60.599999999999994</v>
      </c>
      <c r="K193" s="78" t="s">
        <v>43</v>
      </c>
    </row>
    <row r="194" spans="1:11">
      <c r="B194" s="16"/>
      <c r="C194" s="17"/>
      <c r="D194" s="79"/>
      <c r="E194" s="20"/>
      <c r="F194" s="21">
        <v>12.86</v>
      </c>
      <c r="G194" s="21">
        <v>1</v>
      </c>
      <c r="H194" s="21">
        <v>1</v>
      </c>
      <c r="I194" s="57">
        <v>5</v>
      </c>
      <c r="J194" s="9">
        <f>G194*H194*F194</f>
        <v>12.86</v>
      </c>
      <c r="K194" s="78" t="s">
        <v>43</v>
      </c>
    </row>
    <row r="195" spans="1:11">
      <c r="A195" s="22"/>
      <c r="B195" s="23"/>
      <c r="C195" s="23"/>
      <c r="D195" s="23"/>
      <c r="E195" s="23"/>
      <c r="F195" s="23"/>
      <c r="G195" s="23"/>
      <c r="H195" s="24" t="s">
        <v>306</v>
      </c>
      <c r="I195" s="59" t="s">
        <v>307</v>
      </c>
      <c r="J195" s="60">
        <f>SUM(J193:J194)</f>
        <v>73.459999999999994</v>
      </c>
      <c r="K195" s="61" t="s">
        <v>43</v>
      </c>
    </row>
    <row r="196" spans="1:11">
      <c r="A196" s="22"/>
      <c r="B196" s="23"/>
      <c r="C196" s="23"/>
      <c r="D196" s="23"/>
      <c r="E196" s="23"/>
      <c r="F196" s="23"/>
      <c r="G196" s="23"/>
      <c r="H196" s="24"/>
      <c r="I196" s="59"/>
      <c r="J196" s="60"/>
      <c r="K196" s="61"/>
    </row>
    <row r="197" spans="1:11" ht="13.2">
      <c r="A197" s="25"/>
      <c r="B197" s="26"/>
      <c r="C197" s="26"/>
      <c r="D197" s="27" t="s">
        <v>308</v>
      </c>
      <c r="E197" s="26"/>
      <c r="F197" s="28" t="s">
        <v>309</v>
      </c>
      <c r="G197" s="28"/>
      <c r="H197" s="28"/>
      <c r="I197" s="62" t="s">
        <v>307</v>
      </c>
      <c r="J197" s="63">
        <v>0</v>
      </c>
      <c r="K197" s="64" t="s">
        <v>43</v>
      </c>
    </row>
    <row r="198" spans="1:11" ht="13.2">
      <c r="A198" s="29"/>
      <c r="B198" s="30"/>
      <c r="C198" s="30"/>
      <c r="D198" s="31" t="s">
        <v>310</v>
      </c>
      <c r="E198" s="30"/>
      <c r="F198" s="32" t="s">
        <v>309</v>
      </c>
      <c r="G198" s="32"/>
      <c r="H198" s="32"/>
      <c r="I198" s="65" t="s">
        <v>307</v>
      </c>
      <c r="J198" s="66">
        <f>J195</f>
        <v>73.459999999999994</v>
      </c>
      <c r="K198" s="67" t="str">
        <f>K197</f>
        <v>m²</v>
      </c>
    </row>
    <row r="199" spans="1:11" ht="13.2">
      <c r="A199" s="25"/>
      <c r="B199" s="33"/>
      <c r="C199" s="33"/>
      <c r="D199" s="27" t="s">
        <v>311</v>
      </c>
      <c r="E199" s="33"/>
      <c r="F199" s="28" t="s">
        <v>309</v>
      </c>
      <c r="G199" s="28"/>
      <c r="H199" s="28"/>
      <c r="I199" s="62" t="s">
        <v>307</v>
      </c>
      <c r="J199" s="63">
        <f>J195</f>
        <v>73.459999999999994</v>
      </c>
      <c r="K199" s="64" t="str">
        <f>K198</f>
        <v>m²</v>
      </c>
    </row>
    <row r="200" spans="1:11" ht="13.2">
      <c r="A200" s="43"/>
      <c r="B200" s="44"/>
      <c r="C200" s="44"/>
      <c r="D200" s="45" t="s">
        <v>323</v>
      </c>
      <c r="E200" s="46"/>
      <c r="F200" s="47" t="s">
        <v>309</v>
      </c>
      <c r="G200" s="47"/>
      <c r="H200" s="47"/>
      <c r="I200" s="72" t="s">
        <v>307</v>
      </c>
      <c r="J200" s="73">
        <f>J195-J198</f>
        <v>0</v>
      </c>
      <c r="K200" s="74" t="str">
        <f>K199</f>
        <v>m²</v>
      </c>
    </row>
    <row r="201" spans="1:11" ht="13.2">
      <c r="A201" s="43"/>
      <c r="B201" s="44"/>
      <c r="C201" s="44"/>
      <c r="D201" s="48"/>
      <c r="E201" s="44"/>
      <c r="F201" s="49"/>
      <c r="G201" s="49"/>
      <c r="H201" s="49"/>
      <c r="I201" s="75"/>
      <c r="J201" s="76"/>
      <c r="K201" s="77"/>
    </row>
    <row r="206" spans="1:11">
      <c r="C206" s="726" t="s">
        <v>290</v>
      </c>
      <c r="D206" s="726"/>
      <c r="E206" s="726"/>
      <c r="F206" s="726"/>
      <c r="G206" s="726"/>
      <c r="H206" s="726"/>
    </row>
  </sheetData>
  <mergeCells count="31"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H27"/>
    <mergeCell ref="B28:K28"/>
    <mergeCell ref="B41:K41"/>
    <mergeCell ref="B54:K54"/>
    <mergeCell ref="B67:K67"/>
    <mergeCell ref="B80:K80"/>
    <mergeCell ref="B92:K92"/>
    <mergeCell ref="B104:K104"/>
    <mergeCell ref="B116:K116"/>
    <mergeCell ref="B127:K127"/>
    <mergeCell ref="B137:K137"/>
    <mergeCell ref="B149:K149"/>
    <mergeCell ref="B159:H159"/>
    <mergeCell ref="C206:H206"/>
    <mergeCell ref="B160:K160"/>
    <mergeCell ref="B170:K170"/>
    <mergeCell ref="B180:K180"/>
    <mergeCell ref="B190:H190"/>
    <mergeCell ref="B191:K191"/>
  </mergeCells>
  <pageMargins left="0.511811024" right="0.511811024" top="0.78740157499999996" bottom="0.78740157499999996" header="0.31496062000000002" footer="0.31496062000000002"/>
  <pageSetup paperSize="9" scale="65" orientation="portrait" horizontalDpi="360" verticalDpi="36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8"/>
  <sheetViews>
    <sheetView workbookViewId="0">
      <selection activeCell="A135" sqref="A135:XFD141"/>
    </sheetView>
  </sheetViews>
  <sheetFormatPr defaultRowHeight="14.4"/>
  <cols>
    <col min="1" max="1" width="12.109375" style="4" customWidth="1"/>
    <col min="2" max="3" width="8.8867187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73" t="s">
        <v>497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e">
        <f>#REF!</f>
        <v>#REF!</v>
      </c>
      <c r="B8" s="729" t="e">
        <f>#REF!</f>
        <v>#REF!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 ht="34.799999999999997" customHeight="1">
      <c r="A9" s="11" t="e">
        <f>#REF!</f>
        <v>#REF!</v>
      </c>
      <c r="B9" s="727" t="e">
        <f>#REF!</f>
        <v>#REF!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358"/>
      <c r="B10" s="13"/>
      <c r="C10" s="13"/>
      <c r="D10" s="13"/>
      <c r="E10" s="13"/>
      <c r="F10" s="14" t="s">
        <v>498</v>
      </c>
      <c r="G10" s="15"/>
      <c r="H10" s="15"/>
      <c r="I10" s="54"/>
      <c r="J10" s="55"/>
      <c r="K10" s="56"/>
    </row>
    <row r="11" spans="1:11">
      <c r="A11" s="189"/>
      <c r="B11" s="190"/>
      <c r="C11" s="191"/>
      <c r="D11" s="198"/>
      <c r="E11" s="282"/>
      <c r="F11" s="215">
        <v>29.1</v>
      </c>
      <c r="G11" s="193">
        <v>1</v>
      </c>
      <c r="H11" s="193">
        <v>1</v>
      </c>
      <c r="I11" s="194">
        <v>5</v>
      </c>
      <c r="J11" s="195">
        <f>F11*G11*H11</f>
        <v>29.1</v>
      </c>
      <c r="K11" s="283" t="s">
        <v>329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29.1</v>
      </c>
      <c r="K12" s="61" t="str">
        <f>K11</f>
        <v>kg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kg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29.1</v>
      </c>
      <c r="K15" s="67" t="str">
        <f>K14</f>
        <v>kg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29.1</v>
      </c>
      <c r="K16" s="64" t="str">
        <f>K15</f>
        <v>kg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t="30.6" customHeight="1">
      <c r="A18" s="11" t="e">
        <f>#REF!</f>
        <v>#REF!</v>
      </c>
      <c r="B18" s="727" t="e">
        <f>#REF!</f>
        <v>#REF!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358"/>
      <c r="B19" s="13"/>
      <c r="C19" s="13"/>
      <c r="D19" s="13"/>
      <c r="E19" s="13"/>
      <c r="F19" s="14" t="s">
        <v>498</v>
      </c>
      <c r="G19" s="15"/>
      <c r="H19" s="15"/>
      <c r="I19" s="54"/>
      <c r="J19" s="55"/>
      <c r="K19" s="56"/>
    </row>
    <row r="20" spans="1:11">
      <c r="B20" s="16"/>
      <c r="C20" s="17"/>
      <c r="D20" s="18"/>
      <c r="E20" s="19"/>
      <c r="F20" s="34">
        <v>58.1</v>
      </c>
      <c r="G20" s="21"/>
      <c r="H20" s="21"/>
      <c r="I20" s="57">
        <v>5</v>
      </c>
      <c r="J20" s="9">
        <f>F20</f>
        <v>58.1</v>
      </c>
      <c r="K20" s="68" t="s">
        <v>329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58.1</v>
      </c>
      <c r="K21" s="61" t="str">
        <f>K20</f>
        <v>kg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/>
      <c r="K23" s="64" t="str">
        <f>K21</f>
        <v>kg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500.1</v>
      </c>
      <c r="K24" s="67" t="str">
        <f>K23</f>
        <v>kg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v>500.1</v>
      </c>
      <c r="K25" s="64" t="str">
        <f>K24</f>
        <v>kg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82" t="e">
        <f>#REF!</f>
        <v>#REF!</v>
      </c>
      <c r="B27" s="745" t="e">
        <f>#REF!</f>
        <v>#REF!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>
      <c r="A28" s="358"/>
      <c r="B28" s="13"/>
      <c r="C28" s="13"/>
      <c r="D28" s="13"/>
      <c r="E28" s="13"/>
      <c r="F28" s="14" t="s">
        <v>498</v>
      </c>
      <c r="G28" s="15"/>
      <c r="H28" s="15"/>
      <c r="I28" s="54"/>
      <c r="J28" s="55"/>
      <c r="K28" s="56"/>
    </row>
    <row r="29" spans="1:11">
      <c r="A29" s="189"/>
      <c r="B29" s="190"/>
      <c r="C29" s="191"/>
      <c r="D29" s="198"/>
      <c r="E29" s="199" t="s">
        <v>371</v>
      </c>
      <c r="F29" s="200">
        <v>21.79</v>
      </c>
      <c r="G29" s="193">
        <v>1</v>
      </c>
      <c r="H29" s="193"/>
      <c r="I29" s="194">
        <v>5</v>
      </c>
      <c r="J29" s="195">
        <f>F29*G29</f>
        <v>21.79</v>
      </c>
      <c r="K29" s="196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21.79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21.79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v>121.95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82" t="e">
        <f>#REF!</f>
        <v>#REF!</v>
      </c>
      <c r="B36" s="745" t="e">
        <f>#REF!</f>
        <v>#REF!</v>
      </c>
      <c r="C36" s="745"/>
      <c r="D36" s="745"/>
      <c r="E36" s="745"/>
      <c r="F36" s="745"/>
      <c r="G36" s="745"/>
      <c r="H36" s="745"/>
      <c r="I36" s="745"/>
      <c r="J36" s="745"/>
      <c r="K36" s="746"/>
    </row>
    <row r="37" spans="1:11" ht="13.2">
      <c r="A37" s="359"/>
      <c r="B37" s="13"/>
      <c r="C37" s="13"/>
      <c r="D37" s="13"/>
      <c r="E37" s="13"/>
      <c r="F37" s="14" t="s">
        <v>499</v>
      </c>
      <c r="G37" s="15"/>
      <c r="H37" s="15"/>
      <c r="I37" s="54"/>
      <c r="J37" s="55"/>
      <c r="K37" s="56"/>
    </row>
    <row r="38" spans="1:11">
      <c r="A38" s="189"/>
      <c r="B38" s="190"/>
      <c r="C38" s="191"/>
      <c r="D38" s="198"/>
      <c r="E38" s="199" t="s">
        <v>371</v>
      </c>
      <c r="F38" s="200">
        <v>13</v>
      </c>
      <c r="G38" s="193">
        <v>1</v>
      </c>
      <c r="H38" s="193"/>
      <c r="I38" s="194">
        <v>5</v>
      </c>
      <c r="J38" s="195">
        <f>F38*G38</f>
        <v>13</v>
      </c>
      <c r="K38" s="196" t="s">
        <v>43</v>
      </c>
    </row>
    <row r="39" spans="1:11">
      <c r="A39" s="22"/>
      <c r="B39" s="23"/>
      <c r="C39" s="23"/>
      <c r="D39" s="23"/>
      <c r="E39" s="23"/>
      <c r="F39" s="23"/>
      <c r="G39" s="23"/>
      <c r="H39" s="24" t="s">
        <v>306</v>
      </c>
      <c r="I39" s="59" t="s">
        <v>307</v>
      </c>
      <c r="J39" s="60">
        <f>SUM(J37:J38)</f>
        <v>13</v>
      </c>
      <c r="K39" s="61" t="str">
        <f>K38</f>
        <v>m²</v>
      </c>
    </row>
    <row r="40" spans="1:11">
      <c r="A40" s="22"/>
      <c r="B40" s="23"/>
      <c r="C40" s="23"/>
      <c r="D40" s="23"/>
      <c r="E40" s="23"/>
      <c r="F40" s="23"/>
      <c r="G40" s="23"/>
      <c r="H40" s="24"/>
      <c r="I40" s="59"/>
      <c r="J40" s="60"/>
      <c r="K40" s="61"/>
    </row>
    <row r="41" spans="1:11" ht="13.2">
      <c r="A41" s="25"/>
      <c r="B41" s="26"/>
      <c r="C41" s="26"/>
      <c r="D41" s="27" t="s">
        <v>308</v>
      </c>
      <c r="E41" s="26"/>
      <c r="F41" s="28" t="s">
        <v>309</v>
      </c>
      <c r="G41" s="28"/>
      <c r="H41" s="28"/>
      <c r="I41" s="62" t="s">
        <v>307</v>
      </c>
      <c r="J41" s="63">
        <v>0</v>
      </c>
      <c r="K41" s="64" t="str">
        <f>K39</f>
        <v>m²</v>
      </c>
    </row>
    <row r="42" spans="1:11" ht="13.2">
      <c r="A42" s="29"/>
      <c r="B42" s="30"/>
      <c r="C42" s="30"/>
      <c r="D42" s="31" t="s">
        <v>310</v>
      </c>
      <c r="E42" s="30"/>
      <c r="F42" s="32" t="s">
        <v>309</v>
      </c>
      <c r="G42" s="32"/>
      <c r="H42" s="32"/>
      <c r="I42" s="65" t="s">
        <v>307</v>
      </c>
      <c r="J42" s="66">
        <f>J39</f>
        <v>13</v>
      </c>
      <c r="K42" s="67" t="str">
        <f>K41</f>
        <v>m²</v>
      </c>
    </row>
    <row r="43" spans="1:11" ht="13.2">
      <c r="A43" s="25"/>
      <c r="B43" s="33"/>
      <c r="C43" s="33"/>
      <c r="D43" s="27" t="s">
        <v>311</v>
      </c>
      <c r="E43" s="33"/>
      <c r="F43" s="28" t="s">
        <v>309</v>
      </c>
      <c r="G43" s="28"/>
      <c r="H43" s="28"/>
      <c r="I43" s="62" t="s">
        <v>307</v>
      </c>
      <c r="J43" s="63">
        <f>J42</f>
        <v>13</v>
      </c>
      <c r="K43" s="64" t="str">
        <f>K42</f>
        <v>m²</v>
      </c>
    </row>
    <row r="44" spans="1:11" ht="13.2">
      <c r="A44" s="25"/>
      <c r="B44" s="33"/>
      <c r="C44" s="33"/>
      <c r="D44" s="27"/>
      <c r="E44" s="33"/>
      <c r="F44" s="28"/>
      <c r="G44" s="28"/>
      <c r="H44" s="28"/>
      <c r="I44" s="62"/>
      <c r="J44" s="63"/>
      <c r="K44" s="64"/>
    </row>
    <row r="45" spans="1:11" ht="13.2">
      <c r="A45" s="25"/>
      <c r="B45" s="33"/>
      <c r="C45" s="33"/>
      <c r="D45" s="27"/>
      <c r="E45" s="33"/>
      <c r="F45" s="28"/>
      <c r="G45" s="28"/>
      <c r="H45" s="28"/>
      <c r="I45" s="62"/>
      <c r="J45" s="63"/>
      <c r="K45" s="64"/>
    </row>
    <row r="46" spans="1:11">
      <c r="A46" s="10" t="e">
        <f>#REF!</f>
        <v>#REF!</v>
      </c>
      <c r="B46" s="729" t="e">
        <f>#REF!</f>
        <v>#REF!</v>
      </c>
      <c r="C46" s="729"/>
      <c r="D46" s="729"/>
      <c r="E46" s="729"/>
      <c r="F46" s="729"/>
      <c r="G46" s="729"/>
      <c r="H46" s="729"/>
      <c r="I46" s="51"/>
      <c r="J46" s="52"/>
      <c r="K46" s="53"/>
    </row>
    <row r="47" spans="1:11">
      <c r="A47" s="11" t="e">
        <f>#REF!</f>
        <v>#REF!</v>
      </c>
      <c r="B47" s="727" t="e">
        <f>#REF!</f>
        <v>#REF!</v>
      </c>
      <c r="C47" s="727"/>
      <c r="D47" s="727"/>
      <c r="E47" s="727"/>
      <c r="F47" s="727"/>
      <c r="G47" s="727"/>
      <c r="H47" s="727"/>
      <c r="I47" s="727"/>
      <c r="J47" s="727"/>
      <c r="K47" s="728"/>
    </row>
    <row r="48" spans="1:11" ht="13.2">
      <c r="A48" s="358"/>
      <c r="B48" s="13"/>
      <c r="C48" s="13"/>
      <c r="D48" s="13"/>
      <c r="E48" s="14" t="s">
        <v>314</v>
      </c>
      <c r="F48" s="15" t="s">
        <v>315</v>
      </c>
      <c r="G48" s="15" t="s">
        <v>316</v>
      </c>
      <c r="H48" s="15" t="s">
        <v>305</v>
      </c>
      <c r="I48" s="54"/>
      <c r="J48" s="55"/>
      <c r="K48" s="56"/>
    </row>
    <row r="49" spans="1:11">
      <c r="B49" s="16"/>
      <c r="C49" s="17"/>
      <c r="D49" s="19" t="s">
        <v>317</v>
      </c>
      <c r="E49" s="20">
        <v>111.82</v>
      </c>
      <c r="F49" s="21">
        <v>1</v>
      </c>
      <c r="G49" s="21">
        <v>1</v>
      </c>
      <c r="H49" s="21">
        <v>1</v>
      </c>
      <c r="I49" s="57">
        <v>5</v>
      </c>
      <c r="J49" s="9">
        <f>E49*F49*G49*H49</f>
        <v>111.82</v>
      </c>
      <c r="K49" s="68" t="s">
        <v>43</v>
      </c>
    </row>
    <row r="50" spans="1:11">
      <c r="A50" s="22"/>
      <c r="B50" s="23"/>
      <c r="C50" s="23"/>
      <c r="D50" s="23"/>
      <c r="E50" s="23"/>
      <c r="F50" s="23"/>
      <c r="G50" s="23"/>
      <c r="H50" s="24" t="s">
        <v>306</v>
      </c>
      <c r="I50" s="59" t="s">
        <v>307</v>
      </c>
      <c r="J50" s="60">
        <f>SUM(J49:J49)</f>
        <v>111.82</v>
      </c>
      <c r="K50" s="61" t="str">
        <f>K49</f>
        <v>m²</v>
      </c>
    </row>
    <row r="51" spans="1:11">
      <c r="A51" s="22"/>
      <c r="B51" s="23"/>
      <c r="C51" s="23"/>
      <c r="D51" s="23"/>
      <c r="E51" s="23"/>
      <c r="F51" s="23"/>
      <c r="G51" s="23"/>
      <c r="H51" s="24"/>
      <c r="I51" s="59"/>
      <c r="J51" s="60"/>
      <c r="K51" s="61"/>
    </row>
    <row r="52" spans="1:11" ht="13.2">
      <c r="A52" s="25"/>
      <c r="B52" s="26"/>
      <c r="C52" s="26"/>
      <c r="D52" s="27" t="s">
        <v>308</v>
      </c>
      <c r="E52" s="26"/>
      <c r="F52" s="28" t="s">
        <v>309</v>
      </c>
      <c r="G52" s="28"/>
      <c r="H52" s="28"/>
      <c r="I52" s="62" t="s">
        <v>307</v>
      </c>
      <c r="J52" s="63"/>
      <c r="K52" s="64" t="str">
        <f>K50</f>
        <v>m²</v>
      </c>
    </row>
    <row r="53" spans="1:11" ht="13.2">
      <c r="A53" s="29"/>
      <c r="B53" s="30"/>
      <c r="C53" s="30"/>
      <c r="D53" s="31" t="s">
        <v>310</v>
      </c>
      <c r="E53" s="30"/>
      <c r="F53" s="32" t="s">
        <v>309</v>
      </c>
      <c r="G53" s="32"/>
      <c r="H53" s="32"/>
      <c r="I53" s="65" t="s">
        <v>307</v>
      </c>
      <c r="J53" s="66">
        <v>0</v>
      </c>
      <c r="K53" s="67" t="str">
        <f>K52</f>
        <v>m²</v>
      </c>
    </row>
    <row r="54" spans="1:11" ht="13.2">
      <c r="A54" s="25"/>
      <c r="B54" s="33"/>
      <c r="C54" s="33"/>
      <c r="D54" s="27" t="s">
        <v>311</v>
      </c>
      <c r="E54" s="33"/>
      <c r="F54" s="28" t="s">
        <v>309</v>
      </c>
      <c r="G54" s="28"/>
      <c r="H54" s="28"/>
      <c r="I54" s="62" t="s">
        <v>307</v>
      </c>
      <c r="J54" s="63">
        <f>J50</f>
        <v>111.82</v>
      </c>
      <c r="K54" s="64" t="str">
        <f>K53</f>
        <v>m²</v>
      </c>
    </row>
    <row r="55" spans="1:11" ht="13.2">
      <c r="A55" s="43"/>
      <c r="B55" s="44"/>
      <c r="C55" s="44"/>
      <c r="D55" s="45" t="s">
        <v>323</v>
      </c>
      <c r="E55" s="46"/>
      <c r="F55" s="47" t="s">
        <v>309</v>
      </c>
      <c r="G55" s="47"/>
      <c r="H55" s="47"/>
      <c r="I55" s="72" t="s">
        <v>307</v>
      </c>
      <c r="J55" s="73">
        <v>203.82</v>
      </c>
      <c r="K55" s="74" t="str">
        <f>K54</f>
        <v>m²</v>
      </c>
    </row>
    <row r="56" spans="1:11" ht="13.2">
      <c r="A56" s="43"/>
      <c r="B56" s="44"/>
      <c r="C56" s="44"/>
      <c r="D56" s="48"/>
      <c r="E56" s="44"/>
      <c r="F56" s="49"/>
      <c r="G56" s="49"/>
      <c r="H56" s="49"/>
      <c r="I56" s="75"/>
      <c r="J56" s="76"/>
      <c r="K56" s="77"/>
    </row>
    <row r="57" spans="1:11">
      <c r="A57" s="50" t="e">
        <f>#REF!</f>
        <v>#REF!</v>
      </c>
      <c r="B57" s="727" t="e">
        <f>#REF!</f>
        <v>#REF!</v>
      </c>
      <c r="C57" s="727"/>
      <c r="D57" s="727"/>
      <c r="E57" s="727"/>
      <c r="F57" s="727"/>
      <c r="G57" s="727"/>
      <c r="H57" s="727"/>
      <c r="I57" s="727"/>
      <c r="J57" s="727"/>
      <c r="K57" s="728"/>
    </row>
    <row r="58" spans="1:11" ht="13.2">
      <c r="A58" s="358"/>
      <c r="B58" s="13"/>
      <c r="C58" s="13"/>
      <c r="D58" s="13"/>
      <c r="E58" s="14" t="s">
        <v>314</v>
      </c>
      <c r="F58" s="15" t="s">
        <v>315</v>
      </c>
      <c r="G58" s="15" t="s">
        <v>316</v>
      </c>
      <c r="H58" s="15" t="s">
        <v>305</v>
      </c>
      <c r="I58" s="54"/>
      <c r="J58" s="55"/>
      <c r="K58" s="56"/>
    </row>
    <row r="59" spans="1:11">
      <c r="B59" s="16"/>
      <c r="C59" s="17"/>
      <c r="D59" s="19" t="s">
        <v>317</v>
      </c>
      <c r="E59" s="20">
        <v>186.79</v>
      </c>
      <c r="F59" s="21">
        <v>1</v>
      </c>
      <c r="G59" s="21"/>
      <c r="H59" s="21">
        <v>1</v>
      </c>
      <c r="I59" s="57">
        <v>5</v>
      </c>
      <c r="J59" s="9">
        <f>E59*F59*H59</f>
        <v>186.79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SUM(J59:J59)</f>
        <v>186.79</v>
      </c>
      <c r="K60" s="61" t="str">
        <f>K59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/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v>0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186.79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>
      <c r="A67" s="10" t="e">
        <f>#REF!</f>
        <v>#REF!</v>
      </c>
      <c r="B67" s="729" t="e">
        <f>#REF!</f>
        <v>#REF!</v>
      </c>
      <c r="C67" s="729"/>
      <c r="D67" s="729"/>
      <c r="E67" s="729"/>
      <c r="F67" s="729"/>
      <c r="G67" s="729"/>
      <c r="H67" s="729"/>
      <c r="I67" s="51"/>
      <c r="J67" s="52"/>
      <c r="K67" s="53"/>
    </row>
    <row r="68" spans="1:11">
      <c r="A68" s="82" t="e">
        <f>#REF!</f>
        <v>#REF!</v>
      </c>
      <c r="B68" s="745" t="e">
        <f>#REF!</f>
        <v>#REF!</v>
      </c>
      <c r="C68" s="745"/>
      <c r="D68" s="745"/>
      <c r="E68" s="745"/>
      <c r="F68" s="745"/>
      <c r="G68" s="745"/>
      <c r="H68" s="745"/>
      <c r="I68" s="745"/>
      <c r="J68" s="745"/>
      <c r="K68" s="746"/>
    </row>
    <row r="69" spans="1:11" ht="13.2">
      <c r="A69" s="201"/>
      <c r="B69" s="202"/>
      <c r="C69" s="202"/>
      <c r="D69" s="202"/>
      <c r="E69" s="202"/>
      <c r="F69" s="203"/>
      <c r="G69" s="204" t="s">
        <v>500</v>
      </c>
      <c r="H69" s="204"/>
      <c r="I69" s="205"/>
      <c r="J69" s="206"/>
      <c r="K69" s="207"/>
    </row>
    <row r="70" spans="1:11">
      <c r="A70" s="189"/>
      <c r="B70" s="190"/>
      <c r="C70" s="191"/>
      <c r="D70" s="198"/>
      <c r="E70" s="199" t="s">
        <v>501</v>
      </c>
      <c r="F70" s="200"/>
      <c r="G70" s="193">
        <v>4.8</v>
      </c>
      <c r="H70" s="193"/>
      <c r="I70" s="194">
        <v>5</v>
      </c>
      <c r="J70" s="195">
        <f>G70</f>
        <v>4.8</v>
      </c>
      <c r="K70" s="196" t="s">
        <v>43</v>
      </c>
    </row>
    <row r="71" spans="1:11">
      <c r="A71" s="189"/>
      <c r="B71" s="190"/>
      <c r="C71" s="191"/>
      <c r="D71" s="198"/>
      <c r="E71" s="199"/>
      <c r="F71" s="200"/>
      <c r="G71" s="193"/>
      <c r="H71" s="193"/>
      <c r="I71" s="194">
        <v>5</v>
      </c>
      <c r="J71" s="195">
        <f>G71</f>
        <v>0</v>
      </c>
      <c r="K71" s="196" t="s">
        <v>43</v>
      </c>
    </row>
    <row r="72" spans="1:11">
      <c r="A72" s="189"/>
      <c r="B72" s="190"/>
      <c r="C72" s="191"/>
      <c r="D72" s="198"/>
      <c r="E72" s="199"/>
      <c r="F72" s="200"/>
      <c r="G72" s="193"/>
      <c r="H72" s="193"/>
      <c r="I72" s="194">
        <v>5</v>
      </c>
      <c r="J72" s="195">
        <f>G72</f>
        <v>0</v>
      </c>
      <c r="K72" s="196" t="s">
        <v>43</v>
      </c>
    </row>
    <row r="73" spans="1:11">
      <c r="A73" s="22"/>
      <c r="B73" s="23"/>
      <c r="C73" s="23"/>
      <c r="D73" s="23"/>
      <c r="E73" s="23"/>
      <c r="F73" s="23"/>
      <c r="G73" s="23"/>
      <c r="H73" s="24" t="s">
        <v>306</v>
      </c>
      <c r="I73" s="59" t="s">
        <v>307</v>
      </c>
      <c r="J73" s="60">
        <f>SUM(J70:J72)</f>
        <v>4.8</v>
      </c>
      <c r="K73" s="61" t="str">
        <f>K70</f>
        <v>m²</v>
      </c>
    </row>
    <row r="74" spans="1:11">
      <c r="A74" s="22"/>
      <c r="B74" s="23"/>
      <c r="C74" s="23"/>
      <c r="D74" s="23"/>
      <c r="E74" s="23"/>
      <c r="F74" s="23"/>
      <c r="G74" s="23"/>
      <c r="H74" s="24"/>
      <c r="I74" s="59"/>
      <c r="J74" s="60"/>
      <c r="K74" s="61"/>
    </row>
    <row r="75" spans="1:11" ht="13.2">
      <c r="A75" s="25"/>
      <c r="B75" s="26"/>
      <c r="C75" s="26"/>
      <c r="D75" s="27" t="s">
        <v>308</v>
      </c>
      <c r="E75" s="26"/>
      <c r="F75" s="28" t="s">
        <v>309</v>
      </c>
      <c r="G75" s="28"/>
      <c r="H75" s="28"/>
      <c r="I75" s="62" t="s">
        <v>307</v>
      </c>
      <c r="J75" s="63"/>
      <c r="K75" s="64" t="str">
        <f>K73</f>
        <v>m²</v>
      </c>
    </row>
    <row r="76" spans="1:11" ht="13.2">
      <c r="A76" s="29"/>
      <c r="B76" s="30"/>
      <c r="C76" s="30"/>
      <c r="D76" s="31" t="s">
        <v>310</v>
      </c>
      <c r="E76" s="30"/>
      <c r="F76" s="32" t="s">
        <v>309</v>
      </c>
      <c r="G76" s="32"/>
      <c r="H76" s="32"/>
      <c r="I76" s="65" t="s">
        <v>307</v>
      </c>
      <c r="J76" s="66">
        <f>J77-J75</f>
        <v>4.8</v>
      </c>
      <c r="K76" s="67" t="str">
        <f>K75</f>
        <v>m²</v>
      </c>
    </row>
    <row r="77" spans="1:11" ht="13.2">
      <c r="A77" s="25"/>
      <c r="B77" s="33"/>
      <c r="C77" s="33"/>
      <c r="D77" s="27" t="s">
        <v>311</v>
      </c>
      <c r="E77" s="33"/>
      <c r="F77" s="28" t="s">
        <v>309</v>
      </c>
      <c r="G77" s="28"/>
      <c r="H77" s="28"/>
      <c r="I77" s="62" t="s">
        <v>307</v>
      </c>
      <c r="J77" s="63">
        <f>J73</f>
        <v>4.8</v>
      </c>
      <c r="K77" s="64" t="str">
        <f>K76</f>
        <v>m²</v>
      </c>
    </row>
    <row r="78" spans="1:11" ht="13.2">
      <c r="A78" s="25"/>
      <c r="B78" s="33"/>
      <c r="C78" s="33"/>
      <c r="D78" s="27"/>
      <c r="E78" s="33"/>
      <c r="F78" s="28"/>
      <c r="G78" s="28"/>
      <c r="H78" s="28"/>
      <c r="I78" s="62"/>
      <c r="J78" s="63"/>
      <c r="K78" s="64"/>
    </row>
    <row r="79" spans="1:11">
      <c r="A79" s="82" t="e">
        <f>#REF!</f>
        <v>#REF!</v>
      </c>
      <c r="B79" s="745" t="e">
        <f>#REF!</f>
        <v>#REF!</v>
      </c>
      <c r="C79" s="745"/>
      <c r="D79" s="745"/>
      <c r="E79" s="745"/>
      <c r="F79" s="745"/>
      <c r="G79" s="745"/>
      <c r="H79" s="745"/>
      <c r="I79" s="745"/>
      <c r="J79" s="745"/>
      <c r="K79" s="746"/>
    </row>
    <row r="80" spans="1:11" ht="13.2">
      <c r="A80" s="358"/>
      <c r="B80" s="13"/>
      <c r="C80" s="13"/>
      <c r="D80" s="13"/>
      <c r="E80" s="13"/>
      <c r="F80" s="14"/>
      <c r="G80" s="15" t="s">
        <v>346</v>
      </c>
      <c r="H80" s="15"/>
      <c r="I80" s="54"/>
      <c r="J80" s="55"/>
      <c r="K80" s="56"/>
    </row>
    <row r="81" spans="1:11">
      <c r="A81" s="189"/>
      <c r="B81" s="190"/>
      <c r="C81" s="191"/>
      <c r="D81" s="198"/>
      <c r="E81" s="199" t="s">
        <v>502</v>
      </c>
      <c r="F81" s="200"/>
      <c r="G81" s="193">
        <v>8</v>
      </c>
      <c r="H81" s="193"/>
      <c r="I81" s="194">
        <v>5</v>
      </c>
      <c r="J81" s="195">
        <f>G81</f>
        <v>8</v>
      </c>
      <c r="K81" s="196" t="s">
        <v>329</v>
      </c>
    </row>
    <row r="82" spans="1:11">
      <c r="A82" s="189"/>
      <c r="B82" s="190"/>
      <c r="C82" s="191"/>
      <c r="D82" s="198"/>
      <c r="E82" s="199"/>
      <c r="F82" s="200"/>
      <c r="G82" s="193"/>
      <c r="H82" s="193"/>
      <c r="I82" s="194">
        <v>5</v>
      </c>
      <c r="J82" s="195">
        <f>G82</f>
        <v>0</v>
      </c>
      <c r="K82" s="196" t="s">
        <v>329</v>
      </c>
    </row>
    <row r="83" spans="1:11">
      <c r="A83" s="189"/>
      <c r="B83" s="190"/>
      <c r="C83" s="191"/>
      <c r="D83" s="198"/>
      <c r="E83" s="199"/>
      <c r="F83" s="200"/>
      <c r="G83" s="193"/>
      <c r="H83" s="193"/>
      <c r="I83" s="194">
        <v>5</v>
      </c>
      <c r="J83" s="195">
        <f>G83</f>
        <v>0</v>
      </c>
      <c r="K83" s="196" t="s">
        <v>329</v>
      </c>
    </row>
    <row r="84" spans="1:11">
      <c r="A84" s="208"/>
      <c r="B84" s="209"/>
      <c r="C84" s="209"/>
      <c r="D84" s="209"/>
      <c r="E84" s="209"/>
      <c r="F84" s="209"/>
      <c r="G84" s="209"/>
      <c r="H84" s="210" t="s">
        <v>306</v>
      </c>
      <c r="I84" s="211" t="s">
        <v>307</v>
      </c>
      <c r="J84" s="212">
        <f>SUM(J81:J83)</f>
        <v>8</v>
      </c>
      <c r="K84" s="213" t="str">
        <f>K81</f>
        <v>kg</v>
      </c>
    </row>
    <row r="85" spans="1:11">
      <c r="A85" s="22"/>
      <c r="B85" s="23"/>
      <c r="C85" s="23"/>
      <c r="D85" s="23"/>
      <c r="E85" s="23"/>
      <c r="F85" s="23"/>
      <c r="G85" s="23"/>
      <c r="H85" s="24"/>
      <c r="I85" s="59"/>
      <c r="J85" s="60"/>
      <c r="K85" s="61"/>
    </row>
    <row r="86" spans="1:11" ht="13.2">
      <c r="A86" s="25"/>
      <c r="B86" s="26"/>
      <c r="C86" s="26"/>
      <c r="D86" s="27" t="s">
        <v>308</v>
      </c>
      <c r="E86" s="26"/>
      <c r="F86" s="28" t="s">
        <v>309</v>
      </c>
      <c r="G86" s="28"/>
      <c r="H86" s="28"/>
      <c r="I86" s="62" t="s">
        <v>307</v>
      </c>
      <c r="J86" s="63"/>
      <c r="K86" s="64" t="str">
        <f>K84</f>
        <v>kg</v>
      </c>
    </row>
    <row r="87" spans="1:11" ht="13.2">
      <c r="A87" s="29"/>
      <c r="B87" s="30"/>
      <c r="C87" s="30"/>
      <c r="D87" s="31" t="s">
        <v>310</v>
      </c>
      <c r="E87" s="30"/>
      <c r="F87" s="32" t="s">
        <v>309</v>
      </c>
      <c r="G87" s="32"/>
      <c r="H87" s="32"/>
      <c r="I87" s="65" t="s">
        <v>307</v>
      </c>
      <c r="J87" s="66">
        <f>J88-J86</f>
        <v>8</v>
      </c>
      <c r="K87" s="67" t="str">
        <f>K86</f>
        <v>kg</v>
      </c>
    </row>
    <row r="88" spans="1:11" ht="13.2">
      <c r="A88" s="25"/>
      <c r="B88" s="33"/>
      <c r="C88" s="33"/>
      <c r="D88" s="27" t="s">
        <v>311</v>
      </c>
      <c r="E88" s="33"/>
      <c r="F88" s="28" t="s">
        <v>309</v>
      </c>
      <c r="G88" s="28"/>
      <c r="H88" s="28"/>
      <c r="I88" s="62" t="s">
        <v>307</v>
      </c>
      <c r="J88" s="63">
        <f>J84</f>
        <v>8</v>
      </c>
      <c r="K88" s="64" t="str">
        <f>K87</f>
        <v>kg</v>
      </c>
    </row>
    <row r="89" spans="1:11" ht="13.2">
      <c r="A89" s="25"/>
      <c r="B89" s="33"/>
      <c r="C89" s="33"/>
      <c r="D89" s="27"/>
      <c r="E89" s="33"/>
      <c r="F89" s="28"/>
      <c r="G89" s="28"/>
      <c r="H89" s="28"/>
      <c r="I89" s="62"/>
      <c r="J89" s="63"/>
      <c r="K89" s="64"/>
    </row>
    <row r="90" spans="1:11">
      <c r="A90" s="50" t="e">
        <f>#REF!</f>
        <v>#REF!</v>
      </c>
      <c r="B90" s="727" t="e">
        <f>#REF!</f>
        <v>#REF!</v>
      </c>
      <c r="C90" s="727"/>
      <c r="D90" s="727"/>
      <c r="E90" s="727"/>
      <c r="F90" s="727"/>
      <c r="G90" s="727"/>
      <c r="H90" s="727"/>
      <c r="I90" s="727"/>
      <c r="J90" s="727"/>
      <c r="K90" s="728"/>
    </row>
    <row r="91" spans="1:11" ht="13.2">
      <c r="A91" s="358"/>
      <c r="B91" s="13"/>
      <c r="C91" s="13"/>
      <c r="D91" s="13"/>
      <c r="E91" s="14"/>
      <c r="F91" s="15"/>
      <c r="G91" s="15" t="s">
        <v>503</v>
      </c>
      <c r="H91" s="15"/>
      <c r="I91" s="54"/>
      <c r="J91" s="55"/>
      <c r="K91" s="56"/>
    </row>
    <row r="92" spans="1:11">
      <c r="B92" s="16"/>
      <c r="C92" s="17"/>
      <c r="D92" s="79" t="s">
        <v>504</v>
      </c>
      <c r="E92" s="20"/>
      <c r="F92" s="21"/>
      <c r="G92" s="21">
        <v>52.12</v>
      </c>
      <c r="H92" s="21"/>
      <c r="I92" s="57">
        <v>5</v>
      </c>
      <c r="J92" s="9">
        <f>G92</f>
        <v>52.12</v>
      </c>
      <c r="K92" s="78" t="s">
        <v>329</v>
      </c>
    </row>
    <row r="93" spans="1:11">
      <c r="A93" s="189"/>
      <c r="B93" s="190"/>
      <c r="C93" s="191"/>
      <c r="D93" s="199"/>
      <c r="E93" s="214"/>
      <c r="F93" s="200"/>
      <c r="G93" s="193"/>
      <c r="H93" s="193"/>
      <c r="I93" s="194">
        <v>5</v>
      </c>
      <c r="J93" s="195">
        <f>G93</f>
        <v>0</v>
      </c>
      <c r="K93" s="196" t="s">
        <v>329</v>
      </c>
    </row>
    <row r="94" spans="1:11">
      <c r="A94" s="189"/>
      <c r="B94" s="190"/>
      <c r="C94" s="191"/>
      <c r="D94" s="199"/>
      <c r="E94" s="214"/>
      <c r="F94" s="200"/>
      <c r="G94" s="193"/>
      <c r="H94" s="193"/>
      <c r="I94" s="194">
        <v>5</v>
      </c>
      <c r="J94" s="195">
        <f>G94</f>
        <v>0</v>
      </c>
      <c r="K94" s="196" t="s">
        <v>329</v>
      </c>
    </row>
    <row r="95" spans="1:11">
      <c r="A95" s="189"/>
      <c r="B95" s="190"/>
      <c r="C95" s="191"/>
      <c r="D95" s="199"/>
      <c r="E95" s="214"/>
      <c r="F95" s="200"/>
      <c r="G95" s="193"/>
      <c r="H95" s="193"/>
      <c r="I95" s="194">
        <v>5</v>
      </c>
      <c r="J95" s="195">
        <f>G95</f>
        <v>0</v>
      </c>
      <c r="K95" s="196" t="s">
        <v>329</v>
      </c>
    </row>
    <row r="96" spans="1:11">
      <c r="A96" s="22"/>
      <c r="B96" s="23"/>
      <c r="C96" s="23"/>
      <c r="D96" s="23"/>
      <c r="E96" s="23"/>
      <c r="F96" s="23"/>
      <c r="G96" s="23"/>
      <c r="H96" s="24" t="s">
        <v>306</v>
      </c>
      <c r="I96" s="59" t="s">
        <v>307</v>
      </c>
      <c r="J96" s="60">
        <f>SUM(J92:J95)</f>
        <v>52.12</v>
      </c>
      <c r="K96" s="61" t="s">
        <v>329</v>
      </c>
    </row>
    <row r="97" spans="1:11">
      <c r="A97" s="22"/>
      <c r="B97" s="23"/>
      <c r="C97" s="23"/>
      <c r="D97" s="23"/>
      <c r="E97" s="23"/>
      <c r="F97" s="23"/>
      <c r="G97" s="23"/>
      <c r="H97" s="24"/>
      <c r="I97" s="59"/>
      <c r="J97" s="60"/>
      <c r="K97" s="61"/>
    </row>
    <row r="98" spans="1:11" ht="13.2">
      <c r="A98" s="25"/>
      <c r="B98" s="26"/>
      <c r="C98" s="26"/>
      <c r="D98" s="27" t="s">
        <v>308</v>
      </c>
      <c r="E98" s="26"/>
      <c r="F98" s="28" t="s">
        <v>309</v>
      </c>
      <c r="G98" s="28"/>
      <c r="H98" s="28"/>
      <c r="I98" s="62" t="s">
        <v>307</v>
      </c>
      <c r="J98" s="63"/>
      <c r="K98" s="64" t="s">
        <v>329</v>
      </c>
    </row>
    <row r="99" spans="1:11" ht="13.2">
      <c r="A99" s="29"/>
      <c r="B99" s="30"/>
      <c r="C99" s="30"/>
      <c r="D99" s="31" t="s">
        <v>310</v>
      </c>
      <c r="E99" s="30"/>
      <c r="F99" s="32" t="s">
        <v>309</v>
      </c>
      <c r="G99" s="32"/>
      <c r="H99" s="32"/>
      <c r="I99" s="65" t="s">
        <v>307</v>
      </c>
      <c r="J99" s="66">
        <f>J96-J98</f>
        <v>52.12</v>
      </c>
      <c r="K99" s="67" t="str">
        <f>K98</f>
        <v>kg</v>
      </c>
    </row>
    <row r="100" spans="1:11" ht="13.2">
      <c r="A100" s="25"/>
      <c r="B100" s="33"/>
      <c r="C100" s="33"/>
      <c r="D100" s="27" t="s">
        <v>311</v>
      </c>
      <c r="E100" s="33"/>
      <c r="F100" s="28" t="s">
        <v>309</v>
      </c>
      <c r="G100" s="28"/>
      <c r="H100" s="28"/>
      <c r="I100" s="62" t="s">
        <v>307</v>
      </c>
      <c r="J100" s="63">
        <f>J96</f>
        <v>52.12</v>
      </c>
      <c r="K100" s="64" t="str">
        <f>K99</f>
        <v>kg</v>
      </c>
    </row>
    <row r="101" spans="1:11" ht="13.2">
      <c r="A101" s="43"/>
      <c r="B101" s="44"/>
      <c r="C101" s="44"/>
      <c r="D101" s="45" t="s">
        <v>323</v>
      </c>
      <c r="E101" s="46"/>
      <c r="F101" s="47" t="s">
        <v>309</v>
      </c>
      <c r="G101" s="47"/>
      <c r="H101" s="47"/>
      <c r="I101" s="72" t="s">
        <v>307</v>
      </c>
      <c r="J101" s="73">
        <v>0</v>
      </c>
      <c r="K101" s="74" t="str">
        <f>K100</f>
        <v>kg</v>
      </c>
    </row>
    <row r="102" spans="1:11" ht="13.2">
      <c r="A102" s="43"/>
      <c r="B102" s="44"/>
      <c r="C102" s="44"/>
      <c r="D102" s="48"/>
      <c r="E102" s="44"/>
      <c r="F102" s="49"/>
      <c r="G102" s="49"/>
      <c r="H102" s="49"/>
      <c r="I102" s="75"/>
      <c r="J102" s="76"/>
      <c r="K102" s="77"/>
    </row>
    <row r="103" spans="1:11">
      <c r="A103" s="10" t="e">
        <f>#REF!</f>
        <v>#REF!</v>
      </c>
      <c r="B103" s="729" t="e">
        <f>#REF!</f>
        <v>#REF!</v>
      </c>
      <c r="C103" s="729"/>
      <c r="D103" s="729"/>
      <c r="E103" s="729"/>
      <c r="F103" s="729"/>
      <c r="G103" s="729"/>
      <c r="H103" s="729"/>
      <c r="I103" s="51"/>
      <c r="J103" s="52"/>
      <c r="K103" s="53"/>
    </row>
    <row r="104" spans="1:11">
      <c r="A104" s="50" t="e">
        <f>#REF!</f>
        <v>#REF!</v>
      </c>
      <c r="B104" s="727" t="e">
        <f>#REF!</f>
        <v>#REF!</v>
      </c>
      <c r="C104" s="727"/>
      <c r="D104" s="727"/>
      <c r="E104" s="727"/>
      <c r="F104" s="727"/>
      <c r="G104" s="727"/>
      <c r="H104" s="727"/>
      <c r="I104" s="727"/>
      <c r="J104" s="727"/>
      <c r="K104" s="728"/>
    </row>
    <row r="105" spans="1:11" ht="13.2">
      <c r="A105" s="358"/>
      <c r="B105" s="13"/>
      <c r="C105" s="13"/>
      <c r="D105" s="13"/>
      <c r="E105" s="14"/>
      <c r="F105" s="15" t="s">
        <v>335</v>
      </c>
      <c r="G105" s="15" t="s">
        <v>316</v>
      </c>
      <c r="H105" s="15" t="s">
        <v>305</v>
      </c>
      <c r="I105" s="54"/>
      <c r="J105" s="55"/>
      <c r="K105" s="56"/>
    </row>
    <row r="106" spans="1:11">
      <c r="B106" s="16"/>
      <c r="C106" s="17"/>
      <c r="D106" s="79" t="s">
        <v>342</v>
      </c>
      <c r="E106" s="20"/>
      <c r="F106" s="21">
        <v>2.1800000000000002</v>
      </c>
      <c r="G106" s="21">
        <v>1</v>
      </c>
      <c r="H106" s="21">
        <v>1</v>
      </c>
      <c r="I106" s="57">
        <v>5</v>
      </c>
      <c r="J106" s="9">
        <f>G106*H106*F106</f>
        <v>2.1800000000000002</v>
      </c>
      <c r="K106" s="78" t="s">
        <v>43</v>
      </c>
    </row>
    <row r="107" spans="1:11">
      <c r="B107" s="16"/>
      <c r="C107" s="17"/>
      <c r="D107" s="79"/>
      <c r="E107" s="20"/>
      <c r="F107" s="21"/>
      <c r="G107" s="21"/>
      <c r="H107" s="21"/>
      <c r="I107" s="57">
        <v>5</v>
      </c>
      <c r="J107" s="9">
        <f>G107*H107*F107</f>
        <v>0</v>
      </c>
      <c r="K107" s="78" t="s">
        <v>43</v>
      </c>
    </row>
    <row r="108" spans="1:11">
      <c r="B108" s="16"/>
      <c r="C108" s="17"/>
      <c r="D108" s="79"/>
      <c r="E108" s="20"/>
      <c r="F108" s="21"/>
      <c r="G108" s="21"/>
      <c r="H108" s="21"/>
      <c r="I108" s="57">
        <v>5</v>
      </c>
      <c r="J108" s="9">
        <f>G108*H108*F108</f>
        <v>0</v>
      </c>
      <c r="K108" s="78" t="s">
        <v>43</v>
      </c>
    </row>
    <row r="109" spans="1:11">
      <c r="B109" s="16"/>
      <c r="C109" s="17"/>
      <c r="D109" s="79"/>
      <c r="E109" s="20"/>
      <c r="F109" s="21"/>
      <c r="G109" s="21"/>
      <c r="H109" s="21"/>
      <c r="I109" s="57">
        <v>5</v>
      </c>
      <c r="J109" s="9">
        <f>G109*H109*F109</f>
        <v>0</v>
      </c>
      <c r="K109" s="78" t="s">
        <v>43</v>
      </c>
    </row>
    <row r="110" spans="1:11">
      <c r="A110" s="267"/>
      <c r="B110" s="268"/>
      <c r="C110" s="269"/>
      <c r="D110" s="270"/>
      <c r="E110" s="271"/>
      <c r="F110" s="272"/>
      <c r="G110" s="272"/>
      <c r="H110" s="272"/>
      <c r="I110" s="273">
        <v>5</v>
      </c>
      <c r="J110" s="274">
        <f>G110*H110*F110</f>
        <v>0</v>
      </c>
      <c r="K110" s="275" t="s">
        <v>43</v>
      </c>
    </row>
    <row r="111" spans="1:11">
      <c r="A111" s="22"/>
      <c r="B111" s="23"/>
      <c r="C111" s="23"/>
      <c r="D111" s="23"/>
      <c r="E111" s="23"/>
      <c r="F111" s="23"/>
      <c r="G111" s="23"/>
      <c r="H111" s="24" t="s">
        <v>306</v>
      </c>
      <c r="I111" s="59" t="s">
        <v>307</v>
      </c>
      <c r="J111" s="60">
        <f>SUM(J106:J110)</f>
        <v>2.1800000000000002</v>
      </c>
      <c r="K111" s="61" t="s">
        <v>43</v>
      </c>
    </row>
    <row r="112" spans="1:11">
      <c r="A112" s="22"/>
      <c r="B112" s="23"/>
      <c r="C112" s="23"/>
      <c r="D112" s="23"/>
      <c r="E112" s="23"/>
      <c r="F112" s="23"/>
      <c r="G112" s="23"/>
      <c r="H112" s="24"/>
      <c r="I112" s="59"/>
      <c r="J112" s="60"/>
      <c r="K112" s="61"/>
    </row>
    <row r="113" spans="1:11" ht="13.2">
      <c r="A113" s="25"/>
      <c r="B113" s="26"/>
      <c r="C113" s="26"/>
      <c r="D113" s="27" t="s">
        <v>308</v>
      </c>
      <c r="E113" s="26"/>
      <c r="F113" s="28" t="s">
        <v>309</v>
      </c>
      <c r="G113" s="28"/>
      <c r="H113" s="28"/>
      <c r="I113" s="62" t="s">
        <v>307</v>
      </c>
      <c r="J113" s="63"/>
      <c r="K113" s="64" t="s">
        <v>43</v>
      </c>
    </row>
    <row r="114" spans="1:11" ht="13.2">
      <c r="A114" s="29"/>
      <c r="B114" s="30"/>
      <c r="C114" s="30"/>
      <c r="D114" s="31" t="s">
        <v>310</v>
      </c>
      <c r="E114" s="30"/>
      <c r="F114" s="32" t="s">
        <v>309</v>
      </c>
      <c r="G114" s="32"/>
      <c r="H114" s="32"/>
      <c r="I114" s="65" t="s">
        <v>307</v>
      </c>
      <c r="J114" s="66"/>
      <c r="K114" s="67" t="str">
        <f>K113</f>
        <v>m²</v>
      </c>
    </row>
    <row r="115" spans="1:11" ht="13.2">
      <c r="A115" s="25"/>
      <c r="B115" s="33"/>
      <c r="C115" s="33"/>
      <c r="D115" s="27" t="s">
        <v>311</v>
      </c>
      <c r="E115" s="33"/>
      <c r="F115" s="28" t="s">
        <v>309</v>
      </c>
      <c r="G115" s="28"/>
      <c r="H115" s="28"/>
      <c r="I115" s="62" t="s">
        <v>307</v>
      </c>
      <c r="J115" s="63">
        <f>J111</f>
        <v>2.1800000000000002</v>
      </c>
      <c r="K115" s="64" t="str">
        <f>K114</f>
        <v>m²</v>
      </c>
    </row>
    <row r="116" spans="1:11" ht="13.2">
      <c r="A116" s="43"/>
      <c r="B116" s="44"/>
      <c r="C116" s="44"/>
      <c r="D116" s="45" t="s">
        <v>323</v>
      </c>
      <c r="E116" s="46"/>
      <c r="F116" s="47" t="s">
        <v>309</v>
      </c>
      <c r="G116" s="47"/>
      <c r="H116" s="47"/>
      <c r="I116" s="72" t="s">
        <v>307</v>
      </c>
      <c r="J116" s="73">
        <v>0</v>
      </c>
      <c r="K116" s="74" t="str">
        <f>K115</f>
        <v>m²</v>
      </c>
    </row>
    <row r="117" spans="1:11" ht="13.2">
      <c r="A117" s="43"/>
      <c r="B117" s="44"/>
      <c r="C117" s="44"/>
      <c r="D117" s="48"/>
      <c r="E117" s="44"/>
      <c r="F117" s="49"/>
      <c r="G117" s="49"/>
      <c r="H117" s="49"/>
      <c r="I117" s="75"/>
      <c r="J117" s="76"/>
      <c r="K117" s="77"/>
    </row>
    <row r="118" spans="1:11">
      <c r="A118" s="10" t="e">
        <f>#REF!</f>
        <v>#REF!</v>
      </c>
      <c r="B118" s="729" t="e">
        <f>#REF!</f>
        <v>#REF!</v>
      </c>
      <c r="C118" s="729"/>
      <c r="D118" s="729"/>
      <c r="E118" s="729"/>
      <c r="F118" s="729"/>
      <c r="G118" s="729"/>
      <c r="H118" s="729"/>
      <c r="I118" s="51"/>
      <c r="J118" s="52"/>
      <c r="K118" s="53"/>
    </row>
    <row r="119" spans="1:11">
      <c r="A119" s="50" t="e">
        <f>#REF!</f>
        <v>#REF!</v>
      </c>
      <c r="B119" s="727" t="e">
        <f>#REF!</f>
        <v>#REF!</v>
      </c>
      <c r="C119" s="727"/>
      <c r="D119" s="727"/>
      <c r="E119" s="727"/>
      <c r="F119" s="727"/>
      <c r="G119" s="727"/>
      <c r="H119" s="727"/>
      <c r="I119" s="727"/>
      <c r="J119" s="727"/>
      <c r="K119" s="728"/>
    </row>
    <row r="120" spans="1:11" ht="13.2">
      <c r="A120" s="358"/>
      <c r="B120" s="13"/>
      <c r="C120" s="13"/>
      <c r="D120" s="13"/>
      <c r="E120" s="14"/>
      <c r="F120" s="15"/>
      <c r="G120" s="15" t="s">
        <v>505</v>
      </c>
      <c r="H120" s="15" t="s">
        <v>346</v>
      </c>
      <c r="I120" s="54"/>
      <c r="J120" s="55"/>
      <c r="K120" s="56"/>
    </row>
    <row r="121" spans="1:11">
      <c r="B121" s="16"/>
      <c r="C121" s="17"/>
      <c r="D121" s="79"/>
      <c r="E121" s="20"/>
      <c r="F121" s="21"/>
      <c r="G121" s="21">
        <v>85.76</v>
      </c>
      <c r="H121" s="21">
        <v>1</v>
      </c>
      <c r="I121" s="57">
        <v>5</v>
      </c>
      <c r="J121" s="9">
        <f>H121*G121</f>
        <v>85.76</v>
      </c>
      <c r="K121" s="78" t="s">
        <v>43</v>
      </c>
    </row>
    <row r="122" spans="1:11">
      <c r="A122" s="267"/>
      <c r="B122" s="268"/>
      <c r="C122" s="269"/>
      <c r="D122" s="270"/>
      <c r="E122" s="271"/>
      <c r="F122" s="272"/>
      <c r="G122" s="272"/>
      <c r="H122" s="272"/>
      <c r="I122" s="273">
        <v>5</v>
      </c>
      <c r="J122" s="274">
        <f>G122*H122</f>
        <v>0</v>
      </c>
      <c r="K122" s="275" t="s">
        <v>43</v>
      </c>
    </row>
    <row r="123" spans="1:11">
      <c r="A123" s="267"/>
      <c r="B123" s="268"/>
      <c r="C123" s="269"/>
      <c r="D123" s="270"/>
      <c r="E123" s="271"/>
      <c r="F123" s="272"/>
      <c r="G123" s="272"/>
      <c r="H123" s="272"/>
      <c r="I123" s="273">
        <v>5</v>
      </c>
      <c r="J123" s="274">
        <f>G123*H123</f>
        <v>0</v>
      </c>
      <c r="K123" s="275" t="s">
        <v>43</v>
      </c>
    </row>
    <row r="124" spans="1:11">
      <c r="A124" s="22"/>
      <c r="B124" s="23"/>
      <c r="C124" s="23"/>
      <c r="D124" s="23"/>
      <c r="E124" s="23"/>
      <c r="F124" s="23"/>
      <c r="G124" s="23"/>
      <c r="H124" s="24" t="s">
        <v>306</v>
      </c>
      <c r="I124" s="59" t="s">
        <v>307</v>
      </c>
      <c r="J124" s="60">
        <f>SUM(J121:J123)</f>
        <v>85.76</v>
      </c>
      <c r="K124" s="61" t="s">
        <v>43</v>
      </c>
    </row>
    <row r="125" spans="1:11">
      <c r="A125" s="22"/>
      <c r="B125" s="23"/>
      <c r="C125" s="23"/>
      <c r="D125" s="23"/>
      <c r="E125" s="23"/>
      <c r="F125" s="23"/>
      <c r="G125" s="23"/>
      <c r="H125" s="24"/>
      <c r="I125" s="59"/>
      <c r="J125" s="60"/>
      <c r="K125" s="61"/>
    </row>
    <row r="126" spans="1:11" ht="13.2">
      <c r="A126" s="25"/>
      <c r="B126" s="26"/>
      <c r="C126" s="26"/>
      <c r="D126" s="27" t="s">
        <v>308</v>
      </c>
      <c r="E126" s="26"/>
      <c r="F126" s="28" t="s">
        <v>309</v>
      </c>
      <c r="G126" s="28"/>
      <c r="H126" s="28"/>
      <c r="I126" s="62" t="s">
        <v>307</v>
      </c>
      <c r="J126" s="63"/>
      <c r="K126" s="64" t="s">
        <v>43</v>
      </c>
    </row>
    <row r="127" spans="1:11" ht="13.2">
      <c r="A127" s="29"/>
      <c r="B127" s="30"/>
      <c r="C127" s="30"/>
      <c r="D127" s="31" t="s">
        <v>310</v>
      </c>
      <c r="E127" s="30"/>
      <c r="F127" s="32" t="s">
        <v>309</v>
      </c>
      <c r="G127" s="32"/>
      <c r="H127" s="32"/>
      <c r="I127" s="65" t="s">
        <v>307</v>
      </c>
      <c r="J127" s="66">
        <f>J124-J126</f>
        <v>85.76</v>
      </c>
      <c r="K127" s="67" t="str">
        <f>K126</f>
        <v>m²</v>
      </c>
    </row>
    <row r="128" spans="1:11" ht="13.2">
      <c r="A128" s="25"/>
      <c r="B128" s="33"/>
      <c r="C128" s="33"/>
      <c r="D128" s="27" t="s">
        <v>311</v>
      </c>
      <c r="E128" s="33"/>
      <c r="F128" s="28" t="s">
        <v>309</v>
      </c>
      <c r="G128" s="28"/>
      <c r="H128" s="28"/>
      <c r="I128" s="62" t="s">
        <v>307</v>
      </c>
      <c r="J128" s="63">
        <f>J124</f>
        <v>85.76</v>
      </c>
      <c r="K128" s="64" t="str">
        <f>K127</f>
        <v>m²</v>
      </c>
    </row>
    <row r="129" spans="1:11" ht="13.2">
      <c r="A129" s="43"/>
      <c r="B129" s="44"/>
      <c r="C129" s="44"/>
      <c r="D129" s="45" t="s">
        <v>323</v>
      </c>
      <c r="E129" s="46"/>
      <c r="F129" s="47" t="s">
        <v>309</v>
      </c>
      <c r="G129" s="47"/>
      <c r="H129" s="47"/>
      <c r="I129" s="72" t="s">
        <v>307</v>
      </c>
      <c r="J129" s="73">
        <v>0</v>
      </c>
      <c r="K129" s="74" t="str">
        <f>K128</f>
        <v>m²</v>
      </c>
    </row>
    <row r="130" spans="1:11" ht="13.2">
      <c r="A130" s="43"/>
      <c r="B130" s="44"/>
      <c r="C130" s="44"/>
      <c r="D130" s="48"/>
      <c r="E130" s="44"/>
      <c r="F130" s="49"/>
      <c r="G130" s="49"/>
      <c r="H130" s="49"/>
      <c r="I130" s="75"/>
      <c r="J130" s="76"/>
      <c r="K130" s="77"/>
    </row>
    <row r="131" spans="1:11">
      <c r="A131" s="10" t="e">
        <f>#REF!</f>
        <v>#REF!</v>
      </c>
      <c r="B131" s="729" t="e">
        <f>#REF!</f>
        <v>#REF!</v>
      </c>
      <c r="C131" s="729"/>
      <c r="D131" s="729"/>
      <c r="E131" s="729"/>
      <c r="F131" s="729"/>
      <c r="G131" s="729"/>
      <c r="H131" s="729"/>
      <c r="I131" s="51"/>
      <c r="J131" s="52"/>
      <c r="K131" s="53"/>
    </row>
    <row r="132" spans="1:11">
      <c r="A132" s="287" t="e">
        <f>#REF!</f>
        <v>#REF!</v>
      </c>
      <c r="B132" s="745" t="e">
        <f>#REF!</f>
        <v>#REF!</v>
      </c>
      <c r="C132" s="745"/>
      <c r="D132" s="745"/>
      <c r="E132" s="745"/>
      <c r="F132" s="745"/>
      <c r="G132" s="745"/>
      <c r="H132" s="745"/>
      <c r="I132" s="745"/>
      <c r="J132" s="745"/>
      <c r="K132" s="746"/>
    </row>
    <row r="133" spans="1:11" ht="13.2">
      <c r="A133" s="358"/>
      <c r="B133" s="13"/>
      <c r="C133" s="13"/>
      <c r="D133" s="13"/>
      <c r="E133" s="14"/>
      <c r="F133" s="233" t="s">
        <v>506</v>
      </c>
      <c r="G133" s="233"/>
      <c r="H133" s="233" t="s">
        <v>305</v>
      </c>
      <c r="I133" s="54"/>
      <c r="J133" s="55"/>
      <c r="K133" s="56"/>
    </row>
    <row r="134" spans="1:11">
      <c r="A134" s="223"/>
      <c r="B134" s="224"/>
      <c r="C134" s="225"/>
      <c r="D134" s="226"/>
      <c r="E134" s="227"/>
      <c r="F134" s="228">
        <v>280</v>
      </c>
      <c r="G134" s="228"/>
      <c r="H134" s="228">
        <v>1</v>
      </c>
      <c r="I134" s="229">
        <v>5</v>
      </c>
      <c r="J134" s="230">
        <f>F134</f>
        <v>280</v>
      </c>
      <c r="K134" s="231" t="s">
        <v>509</v>
      </c>
    </row>
    <row r="135" spans="1:11">
      <c r="A135" s="22"/>
      <c r="B135" s="23"/>
      <c r="C135" s="23"/>
      <c r="D135" s="23"/>
      <c r="E135" s="23"/>
      <c r="F135" s="23"/>
      <c r="G135" s="23"/>
      <c r="H135" s="24" t="s">
        <v>306</v>
      </c>
      <c r="I135" s="59" t="s">
        <v>307</v>
      </c>
      <c r="J135" s="60">
        <f>SUM(J134:J134)</f>
        <v>280</v>
      </c>
      <c r="K135" s="61" t="s">
        <v>509</v>
      </c>
    </row>
    <row r="136" spans="1:11">
      <c r="A136" s="22"/>
      <c r="B136" s="23"/>
      <c r="C136" s="23"/>
      <c r="D136" s="23"/>
      <c r="E136" s="23"/>
      <c r="F136" s="23"/>
      <c r="G136" s="23"/>
      <c r="H136" s="24"/>
      <c r="I136" s="59"/>
      <c r="J136" s="60"/>
      <c r="K136" s="61"/>
    </row>
    <row r="137" spans="1:11" ht="13.2">
      <c r="A137" s="25"/>
      <c r="B137" s="26"/>
      <c r="C137" s="26"/>
      <c r="D137" s="27" t="s">
        <v>308</v>
      </c>
      <c r="E137" s="26"/>
      <c r="F137" s="28" t="s">
        <v>309</v>
      </c>
      <c r="G137" s="28"/>
      <c r="H137" s="28"/>
      <c r="I137" s="62" t="s">
        <v>307</v>
      </c>
      <c r="J137" s="63">
        <v>0</v>
      </c>
      <c r="K137" s="64" t="s">
        <v>510</v>
      </c>
    </row>
    <row r="138" spans="1:11" ht="13.2">
      <c r="A138" s="29"/>
      <c r="B138" s="30"/>
      <c r="C138" s="30"/>
      <c r="D138" s="31" t="s">
        <v>310</v>
      </c>
      <c r="E138" s="30"/>
      <c r="F138" s="32" t="s">
        <v>309</v>
      </c>
      <c r="G138" s="32"/>
      <c r="H138" s="32"/>
      <c r="I138" s="65" t="s">
        <v>307</v>
      </c>
      <c r="J138" s="66">
        <f>J135-J137</f>
        <v>280</v>
      </c>
      <c r="K138" s="67" t="s">
        <v>510</v>
      </c>
    </row>
    <row r="139" spans="1:11" ht="13.2">
      <c r="A139" s="25"/>
      <c r="B139" s="33"/>
      <c r="C139" s="33"/>
      <c r="D139" s="27" t="s">
        <v>311</v>
      </c>
      <c r="E139" s="33"/>
      <c r="F139" s="28" t="s">
        <v>309</v>
      </c>
      <c r="G139" s="28"/>
      <c r="H139" s="28"/>
      <c r="I139" s="62" t="s">
        <v>307</v>
      </c>
      <c r="J139" s="63">
        <f>J135</f>
        <v>280</v>
      </c>
      <c r="K139" s="64" t="str">
        <f>K138</f>
        <v xml:space="preserve">m </v>
      </c>
    </row>
    <row r="140" spans="1:11" ht="13.2">
      <c r="A140" s="43"/>
      <c r="B140" s="44"/>
      <c r="C140" s="44"/>
      <c r="D140" s="45" t="s">
        <v>323</v>
      </c>
      <c r="E140" s="46"/>
      <c r="F140" s="47" t="s">
        <v>309</v>
      </c>
      <c r="G140" s="47"/>
      <c r="H140" s="47"/>
      <c r="I140" s="72" t="s">
        <v>307</v>
      </c>
      <c r="J140" s="73">
        <v>0</v>
      </c>
      <c r="K140" s="74" t="str">
        <f>K139</f>
        <v xml:space="preserve">m </v>
      </c>
    </row>
    <row r="141" spans="1:11" ht="13.2">
      <c r="A141" s="43"/>
      <c r="B141" s="44"/>
      <c r="C141" s="44"/>
      <c r="D141" s="48"/>
      <c r="E141" s="44"/>
      <c r="F141" s="49"/>
      <c r="G141" s="49"/>
      <c r="H141" s="49"/>
      <c r="I141" s="75"/>
      <c r="J141" s="76"/>
      <c r="K141" s="77"/>
    </row>
    <row r="142" spans="1:11">
      <c r="A142" s="287" t="e">
        <f>#REF!</f>
        <v>#REF!</v>
      </c>
      <c r="B142" s="745" t="e">
        <f>#REF!</f>
        <v>#REF!</v>
      </c>
      <c r="C142" s="745"/>
      <c r="D142" s="745"/>
      <c r="E142" s="745"/>
      <c r="F142" s="745"/>
      <c r="G142" s="745"/>
      <c r="H142" s="745"/>
      <c r="I142" s="745"/>
      <c r="J142" s="745"/>
      <c r="K142" s="746"/>
    </row>
    <row r="143" spans="1:11">
      <c r="A143" s="358"/>
      <c r="B143" s="13"/>
      <c r="C143" s="13"/>
      <c r="D143" s="284"/>
      <c r="E143" s="248" t="s">
        <v>475</v>
      </c>
      <c r="F143" s="325"/>
      <c r="G143" s="325"/>
      <c r="H143" s="325" t="s">
        <v>507</v>
      </c>
      <c r="I143" s="194"/>
      <c r="J143" s="246"/>
      <c r="K143" s="196"/>
    </row>
    <row r="144" spans="1:11">
      <c r="A144" s="314"/>
      <c r="B144" s="315"/>
      <c r="C144" s="315"/>
      <c r="D144" s="241"/>
      <c r="E144" s="215">
        <v>2</v>
      </c>
      <c r="F144" s="237">
        <v>1</v>
      </c>
      <c r="G144" s="237">
        <v>2</v>
      </c>
      <c r="H144" s="237">
        <f>F144*G144</f>
        <v>2</v>
      </c>
      <c r="I144" s="194">
        <v>5</v>
      </c>
      <c r="J144" s="237">
        <f>H144</f>
        <v>2</v>
      </c>
      <c r="K144" s="196" t="s">
        <v>406</v>
      </c>
    </row>
    <row r="145" spans="1:11">
      <c r="A145" s="22"/>
      <c r="B145" s="23"/>
      <c r="C145" s="23"/>
      <c r="D145" s="240"/>
      <c r="E145" s="215"/>
      <c r="F145" s="237"/>
      <c r="G145" s="237"/>
      <c r="H145" s="237"/>
      <c r="I145" s="194">
        <v>5</v>
      </c>
      <c r="J145" s="252"/>
      <c r="K145" s="196" t="s">
        <v>406</v>
      </c>
    </row>
    <row r="146" spans="1:11" ht="13.2">
      <c r="A146" s="25"/>
      <c r="B146" s="26"/>
      <c r="C146" s="26"/>
      <c r="D146" s="27" t="s">
        <v>308</v>
      </c>
      <c r="E146" s="26"/>
      <c r="F146" s="28" t="s">
        <v>309</v>
      </c>
      <c r="G146" s="28"/>
      <c r="H146" s="28"/>
      <c r="I146" s="62" t="s">
        <v>307</v>
      </c>
      <c r="J146" s="63">
        <v>0</v>
      </c>
      <c r="K146" s="196" t="s">
        <v>406</v>
      </c>
    </row>
    <row r="147" spans="1:11" ht="13.2">
      <c r="A147" s="29"/>
      <c r="B147" s="30"/>
      <c r="C147" s="30"/>
      <c r="D147" s="31" t="s">
        <v>310</v>
      </c>
      <c r="E147" s="30"/>
      <c r="F147" s="32" t="s">
        <v>309</v>
      </c>
      <c r="G147" s="32"/>
      <c r="H147" s="32"/>
      <c r="I147" s="65" t="s">
        <v>307</v>
      </c>
      <c r="J147" s="66">
        <f>SUM(J143:J145)</f>
        <v>2</v>
      </c>
      <c r="K147" s="67" t="str">
        <f>K146</f>
        <v>und</v>
      </c>
    </row>
    <row r="148" spans="1:11" ht="13.2">
      <c r="A148" s="25"/>
      <c r="B148" s="33"/>
      <c r="C148" s="33"/>
      <c r="D148" s="27" t="s">
        <v>311</v>
      </c>
      <c r="E148" s="33"/>
      <c r="F148" s="28" t="s">
        <v>309</v>
      </c>
      <c r="G148" s="28"/>
      <c r="H148" s="28"/>
      <c r="I148" s="62" t="s">
        <v>307</v>
      </c>
      <c r="J148" s="63">
        <f>J147</f>
        <v>2</v>
      </c>
      <c r="K148" s="64" t="str">
        <f>K147</f>
        <v>und</v>
      </c>
    </row>
    <row r="149" spans="1:11" ht="13.2">
      <c r="A149" s="43"/>
      <c r="B149" s="44"/>
      <c r="C149" s="44"/>
      <c r="D149" s="45" t="s">
        <v>323</v>
      </c>
      <c r="E149" s="46"/>
      <c r="F149" s="47" t="s">
        <v>309</v>
      </c>
      <c r="G149" s="47"/>
      <c r="H149" s="47"/>
      <c r="I149" s="72" t="s">
        <v>307</v>
      </c>
      <c r="J149" s="73">
        <v>0</v>
      </c>
      <c r="K149" s="74" t="str">
        <f>K148</f>
        <v>und</v>
      </c>
    </row>
    <row r="150" spans="1:11" ht="13.2">
      <c r="A150" s="43"/>
      <c r="B150" s="44"/>
      <c r="C150" s="44"/>
      <c r="D150" s="48"/>
      <c r="E150" s="44"/>
      <c r="F150" s="49"/>
      <c r="G150" s="49"/>
      <c r="H150" s="49"/>
      <c r="I150" s="75"/>
      <c r="J150" s="76"/>
      <c r="K150" s="77"/>
    </row>
    <row r="151" spans="1:11">
      <c r="A151" s="287" t="e">
        <f>#REF!</f>
        <v>#REF!</v>
      </c>
      <c r="B151" s="745" t="e">
        <f>#REF!</f>
        <v>#REF!</v>
      </c>
      <c r="C151" s="745"/>
      <c r="D151" s="745"/>
      <c r="E151" s="745"/>
      <c r="F151" s="745"/>
      <c r="G151" s="745"/>
      <c r="H151" s="745"/>
      <c r="I151" s="745"/>
      <c r="J151" s="745"/>
      <c r="K151" s="746"/>
    </row>
    <row r="152" spans="1:11">
      <c r="A152" s="358"/>
      <c r="B152" s="13"/>
      <c r="C152" s="13"/>
      <c r="D152" s="284"/>
      <c r="E152" s="248" t="s">
        <v>475</v>
      </c>
      <c r="F152" s="325"/>
      <c r="G152" s="325"/>
      <c r="H152" s="325" t="s">
        <v>507</v>
      </c>
      <c r="I152" s="194"/>
      <c r="J152" s="246"/>
      <c r="K152" s="196"/>
    </row>
    <row r="153" spans="1:11">
      <c r="A153" s="314"/>
      <c r="B153" s="315"/>
      <c r="C153" s="315"/>
      <c r="D153" s="324"/>
      <c r="E153" s="215">
        <v>2</v>
      </c>
      <c r="F153" s="237">
        <v>1</v>
      </c>
      <c r="G153" s="237">
        <v>2</v>
      </c>
      <c r="H153" s="237">
        <f>F153*G153</f>
        <v>2</v>
      </c>
      <c r="I153" s="194">
        <v>5</v>
      </c>
      <c r="J153" s="237">
        <f>H153</f>
        <v>2</v>
      </c>
      <c r="K153" s="196" t="s">
        <v>406</v>
      </c>
    </row>
    <row r="154" spans="1:11" ht="13.8">
      <c r="A154" s="314"/>
      <c r="B154" s="315"/>
      <c r="C154" s="315"/>
      <c r="D154" s="315"/>
      <c r="E154" s="14"/>
      <c r="F154" s="233"/>
      <c r="G154" s="15"/>
      <c r="H154" s="15"/>
      <c r="I154" s="316"/>
      <c r="J154" s="252"/>
      <c r="K154" s="196" t="s">
        <v>406</v>
      </c>
    </row>
    <row r="155" spans="1:11">
      <c r="A155" s="223"/>
      <c r="B155" s="224"/>
      <c r="C155" s="225"/>
      <c r="D155" s="256"/>
      <c r="E155" s="227"/>
      <c r="F155" s="257"/>
      <c r="G155" s="228"/>
      <c r="H155" s="228"/>
      <c r="I155" s="229">
        <v>5</v>
      </c>
      <c r="J155" s="259">
        <f>SUM(J153:J154)</f>
        <v>2</v>
      </c>
      <c r="K155" s="196" t="s">
        <v>406</v>
      </c>
    </row>
    <row r="156" spans="1:11">
      <c r="A156" s="22"/>
      <c r="B156" s="23"/>
      <c r="C156" s="23"/>
      <c r="D156" s="23"/>
      <c r="E156" s="23"/>
      <c r="F156" s="23"/>
      <c r="G156" s="23"/>
      <c r="H156" s="24" t="s">
        <v>306</v>
      </c>
      <c r="I156" s="59" t="s">
        <v>307</v>
      </c>
      <c r="J156" s="60">
        <f>SUM(J155:J155)</f>
        <v>2</v>
      </c>
      <c r="K156" s="61" t="s">
        <v>406</v>
      </c>
    </row>
    <row r="157" spans="1:11">
      <c r="A157" s="22"/>
      <c r="B157" s="23"/>
      <c r="C157" s="23"/>
      <c r="D157" s="23"/>
      <c r="E157" s="23"/>
      <c r="F157" s="23"/>
      <c r="G157" s="23"/>
      <c r="H157" s="24"/>
      <c r="I157" s="59"/>
      <c r="J157" s="60"/>
      <c r="K157" s="61"/>
    </row>
    <row r="158" spans="1:11" ht="13.2">
      <c r="A158" s="25"/>
      <c r="B158" s="26"/>
      <c r="C158" s="26"/>
      <c r="D158" s="27" t="s">
        <v>308</v>
      </c>
      <c r="E158" s="26"/>
      <c r="F158" s="28" t="s">
        <v>309</v>
      </c>
      <c r="G158" s="28"/>
      <c r="H158" s="28"/>
      <c r="I158" s="62" t="s">
        <v>307</v>
      </c>
      <c r="J158" s="63">
        <v>0</v>
      </c>
      <c r="K158" s="64" t="s">
        <v>406</v>
      </c>
    </row>
    <row r="159" spans="1:11" ht="13.2">
      <c r="A159" s="29"/>
      <c r="B159" s="30"/>
      <c r="C159" s="30"/>
      <c r="D159" s="31" t="s">
        <v>310</v>
      </c>
      <c r="E159" s="30"/>
      <c r="F159" s="32" t="s">
        <v>309</v>
      </c>
      <c r="G159" s="32"/>
      <c r="H159" s="32"/>
      <c r="I159" s="65" t="s">
        <v>307</v>
      </c>
      <c r="J159" s="66">
        <f>J156-J158</f>
        <v>2</v>
      </c>
      <c r="K159" s="67" t="str">
        <f>K158</f>
        <v>und</v>
      </c>
    </row>
    <row r="160" spans="1:11" ht="13.2">
      <c r="A160" s="25"/>
      <c r="B160" s="33"/>
      <c r="C160" s="33"/>
      <c r="D160" s="27" t="s">
        <v>311</v>
      </c>
      <c r="E160" s="33"/>
      <c r="F160" s="28" t="s">
        <v>309</v>
      </c>
      <c r="G160" s="28"/>
      <c r="H160" s="28"/>
      <c r="I160" s="62" t="s">
        <v>307</v>
      </c>
      <c r="J160" s="63">
        <f>J156</f>
        <v>2</v>
      </c>
      <c r="K160" s="64" t="str">
        <f>K159</f>
        <v>und</v>
      </c>
    </row>
    <row r="161" spans="1:11" ht="13.2">
      <c r="A161" s="43"/>
      <c r="B161" s="44"/>
      <c r="C161" s="44"/>
      <c r="D161" s="45" t="s">
        <v>323</v>
      </c>
      <c r="E161" s="46"/>
      <c r="F161" s="47" t="s">
        <v>309</v>
      </c>
      <c r="G161" s="47"/>
      <c r="H161" s="47"/>
      <c r="I161" s="72" t="s">
        <v>307</v>
      </c>
      <c r="J161" s="73">
        <v>0</v>
      </c>
      <c r="K161" s="74" t="str">
        <f>K160</f>
        <v>und</v>
      </c>
    </row>
    <row r="162" spans="1:11" ht="13.2">
      <c r="A162" s="43"/>
      <c r="B162" s="44"/>
      <c r="C162" s="44"/>
      <c r="D162" s="48"/>
      <c r="E162" s="44"/>
      <c r="F162" s="49"/>
      <c r="G162" s="49"/>
      <c r="H162" s="49"/>
      <c r="I162" s="75"/>
      <c r="J162" s="76"/>
      <c r="K162" s="77"/>
    </row>
    <row r="163" spans="1:11">
      <c r="A163" s="287" t="e">
        <f>#REF!</f>
        <v>#REF!</v>
      </c>
      <c r="B163" s="745" t="e">
        <f>#REF!</f>
        <v>#REF!</v>
      </c>
      <c r="C163" s="745"/>
      <c r="D163" s="745"/>
      <c r="E163" s="745"/>
      <c r="F163" s="745"/>
      <c r="G163" s="745"/>
      <c r="H163" s="745"/>
      <c r="I163" s="745"/>
      <c r="J163" s="745"/>
      <c r="K163" s="746"/>
    </row>
    <row r="164" spans="1:11" ht="13.2">
      <c r="A164" s="358"/>
      <c r="B164" s="13"/>
      <c r="C164" s="13"/>
      <c r="D164" s="360"/>
      <c r="E164" s="14"/>
      <c r="F164" s="233" t="s">
        <v>508</v>
      </c>
      <c r="G164" s="15"/>
      <c r="H164" s="15"/>
      <c r="I164" s="54"/>
      <c r="J164" s="55"/>
      <c r="K164" s="56"/>
    </row>
    <row r="165" spans="1:11">
      <c r="A165" s="223"/>
      <c r="B165" s="224"/>
      <c r="C165" s="225"/>
      <c r="D165" s="256" t="s">
        <v>342</v>
      </c>
      <c r="E165" s="227"/>
      <c r="F165" s="257">
        <f>J156</f>
        <v>2</v>
      </c>
      <c r="G165" s="228"/>
      <c r="H165" s="228"/>
      <c r="I165" s="229">
        <v>5</v>
      </c>
      <c r="J165" s="259">
        <f>F165</f>
        <v>2</v>
      </c>
      <c r="K165" s="196" t="s">
        <v>406</v>
      </c>
    </row>
    <row r="166" spans="1:11">
      <c r="A166" s="22"/>
      <c r="B166" s="23"/>
      <c r="C166" s="23"/>
      <c r="D166" s="23"/>
      <c r="E166" s="23"/>
      <c r="F166" s="23"/>
      <c r="G166" s="23"/>
      <c r="H166" s="24" t="s">
        <v>306</v>
      </c>
      <c r="I166" s="59" t="s">
        <v>307</v>
      </c>
      <c r="J166" s="60">
        <f>SUM(J165:J165)</f>
        <v>2</v>
      </c>
      <c r="K166" s="61" t="s">
        <v>406</v>
      </c>
    </row>
    <row r="167" spans="1:11">
      <c r="A167" s="22"/>
      <c r="B167" s="23"/>
      <c r="C167" s="23"/>
      <c r="D167" s="23"/>
      <c r="E167" s="23"/>
      <c r="F167" s="23"/>
      <c r="G167" s="23"/>
      <c r="H167" s="24"/>
      <c r="I167" s="59"/>
      <c r="J167" s="60"/>
      <c r="K167" s="61"/>
    </row>
    <row r="168" spans="1:11" ht="13.2">
      <c r="A168" s="25"/>
      <c r="B168" s="26"/>
      <c r="C168" s="26"/>
      <c r="D168" s="27" t="s">
        <v>308</v>
      </c>
      <c r="E168" s="26"/>
      <c r="F168" s="28" t="s">
        <v>309</v>
      </c>
      <c r="G168" s="28"/>
      <c r="H168" s="28"/>
      <c r="I168" s="62" t="s">
        <v>307</v>
      </c>
      <c r="J168" s="63">
        <v>0</v>
      </c>
      <c r="K168" s="64" t="s">
        <v>406</v>
      </c>
    </row>
    <row r="169" spans="1:11" ht="13.2">
      <c r="A169" s="29"/>
      <c r="B169" s="30"/>
      <c r="C169" s="30"/>
      <c r="D169" s="31" t="s">
        <v>310</v>
      </c>
      <c r="E169" s="30"/>
      <c r="F169" s="32" t="s">
        <v>309</v>
      </c>
      <c r="G169" s="32"/>
      <c r="H169" s="32"/>
      <c r="I169" s="65" t="s">
        <v>307</v>
      </c>
      <c r="J169" s="66">
        <f>J166-J168</f>
        <v>2</v>
      </c>
      <c r="K169" s="67" t="str">
        <f>K168</f>
        <v>und</v>
      </c>
    </row>
    <row r="170" spans="1:11" ht="13.2">
      <c r="A170" s="25"/>
      <c r="B170" s="33"/>
      <c r="C170" s="33"/>
      <c r="D170" s="27" t="s">
        <v>311</v>
      </c>
      <c r="E170" s="33"/>
      <c r="F170" s="28" t="s">
        <v>309</v>
      </c>
      <c r="G170" s="28"/>
      <c r="H170" s="28"/>
      <c r="I170" s="62" t="s">
        <v>307</v>
      </c>
      <c r="J170" s="63">
        <f>J166</f>
        <v>2</v>
      </c>
      <c r="K170" s="64" t="str">
        <f>K169</f>
        <v>und</v>
      </c>
    </row>
    <row r="171" spans="1:11" ht="13.2">
      <c r="A171" s="43"/>
      <c r="B171" s="44"/>
      <c r="C171" s="44"/>
      <c r="D171" s="45" t="s">
        <v>323</v>
      </c>
      <c r="E171" s="46"/>
      <c r="F171" s="47" t="s">
        <v>309</v>
      </c>
      <c r="G171" s="47"/>
      <c r="H171" s="47"/>
      <c r="I171" s="72" t="s">
        <v>307</v>
      </c>
      <c r="J171" s="73">
        <v>0</v>
      </c>
      <c r="K171" s="74" t="str">
        <f>K170</f>
        <v>und</v>
      </c>
    </row>
    <row r="172" spans="1:11" ht="13.2">
      <c r="A172" s="43"/>
      <c r="B172" s="44"/>
      <c r="C172" s="44"/>
      <c r="D172" s="48"/>
      <c r="E172" s="44"/>
      <c r="F172" s="49"/>
      <c r="G172" s="49"/>
      <c r="H172" s="49"/>
      <c r="I172" s="75"/>
      <c r="J172" s="76"/>
      <c r="K172" s="77"/>
    </row>
    <row r="173" spans="1:11">
      <c r="A173" s="82" t="e">
        <f>#REF!</f>
        <v>#REF!</v>
      </c>
      <c r="B173" s="745" t="e">
        <f>#REF!</f>
        <v>#REF!</v>
      </c>
      <c r="C173" s="745"/>
      <c r="D173" s="745"/>
      <c r="E173" s="745"/>
      <c r="F173" s="745"/>
      <c r="G173" s="745"/>
      <c r="H173" s="745"/>
      <c r="I173" s="745"/>
      <c r="J173" s="745"/>
      <c r="K173" s="746"/>
    </row>
    <row r="174" spans="1:11">
      <c r="A174" s="358"/>
      <c r="B174" s="13"/>
      <c r="C174" s="191"/>
      <c r="D174" s="284"/>
      <c r="E174" s="215"/>
      <c r="F174" s="325" t="s">
        <v>508</v>
      </c>
      <c r="G174" s="237"/>
      <c r="H174" s="237"/>
      <c r="I174" s="194"/>
      <c r="J174" s="246"/>
      <c r="K174" s="196"/>
    </row>
    <row r="175" spans="1:11">
      <c r="A175" s="314"/>
      <c r="B175" s="315"/>
      <c r="C175" s="191"/>
      <c r="D175" s="324"/>
      <c r="E175" s="215"/>
      <c r="F175" s="257">
        <v>1</v>
      </c>
      <c r="G175" s="228"/>
      <c r="H175" s="228"/>
      <c r="I175" s="229">
        <v>5</v>
      </c>
      <c r="J175" s="259">
        <f>F175</f>
        <v>1</v>
      </c>
      <c r="K175" s="196" t="s">
        <v>406</v>
      </c>
    </row>
    <row r="176" spans="1:11">
      <c r="A176" s="223"/>
      <c r="B176" s="224"/>
      <c r="C176" s="225"/>
      <c r="D176" s="256" t="s">
        <v>342</v>
      </c>
      <c r="E176" s="227"/>
      <c r="F176" s="257"/>
      <c r="G176" s="228"/>
      <c r="H176" s="228"/>
      <c r="I176" s="229">
        <v>5</v>
      </c>
      <c r="J176" s="259">
        <f>SUM(J175:J175)</f>
        <v>1</v>
      </c>
      <c r="K176" s="260"/>
    </row>
    <row r="177" spans="1:11">
      <c r="A177" s="22"/>
      <c r="B177" s="23"/>
      <c r="C177" s="23"/>
      <c r="D177" s="23"/>
      <c r="E177" s="23"/>
      <c r="F177" s="23"/>
      <c r="G177" s="23"/>
      <c r="H177" s="24" t="s">
        <v>306</v>
      </c>
      <c r="I177" s="59" t="s">
        <v>307</v>
      </c>
      <c r="J177" s="60">
        <f>SUM(J176:J176)</f>
        <v>1</v>
      </c>
      <c r="K177" s="61" t="s">
        <v>406</v>
      </c>
    </row>
    <row r="178" spans="1:11">
      <c r="A178" s="22"/>
      <c r="B178" s="23"/>
      <c r="C178" s="23"/>
      <c r="D178" s="23"/>
      <c r="E178" s="23"/>
      <c r="F178" s="23"/>
      <c r="G178" s="23"/>
      <c r="H178" s="24"/>
      <c r="I178" s="59"/>
      <c r="J178" s="60"/>
      <c r="K178" s="61"/>
    </row>
    <row r="179" spans="1:11" ht="13.2">
      <c r="A179" s="25"/>
      <c r="B179" s="26"/>
      <c r="C179" s="26"/>
      <c r="D179" s="27" t="s">
        <v>308</v>
      </c>
      <c r="E179" s="26"/>
      <c r="F179" s="28" t="s">
        <v>309</v>
      </c>
      <c r="G179" s="28"/>
      <c r="H179" s="28"/>
      <c r="I179" s="62" t="s">
        <v>307</v>
      </c>
      <c r="J179" s="63">
        <v>0</v>
      </c>
      <c r="K179" s="64" t="s">
        <v>406</v>
      </c>
    </row>
    <row r="180" spans="1:11" ht="13.2">
      <c r="A180" s="29"/>
      <c r="B180" s="30"/>
      <c r="C180" s="30"/>
      <c r="D180" s="31" t="s">
        <v>310</v>
      </c>
      <c r="E180" s="30"/>
      <c r="F180" s="32" t="s">
        <v>309</v>
      </c>
      <c r="G180" s="32"/>
      <c r="H180" s="32"/>
      <c r="I180" s="65" t="s">
        <v>307</v>
      </c>
      <c r="J180" s="66">
        <f>J177-J179</f>
        <v>1</v>
      </c>
      <c r="K180" s="67" t="str">
        <f>K179</f>
        <v>und</v>
      </c>
    </row>
    <row r="181" spans="1:11" ht="13.2">
      <c r="A181" s="25"/>
      <c r="B181" s="33"/>
      <c r="C181" s="33"/>
      <c r="D181" s="27" t="s">
        <v>311</v>
      </c>
      <c r="E181" s="33"/>
      <c r="F181" s="28" t="s">
        <v>309</v>
      </c>
      <c r="G181" s="28"/>
      <c r="H181" s="28"/>
      <c r="I181" s="62" t="s">
        <v>307</v>
      </c>
      <c r="J181" s="63">
        <f>J177</f>
        <v>1</v>
      </c>
      <c r="K181" s="64" t="str">
        <f>K180</f>
        <v>und</v>
      </c>
    </row>
    <row r="182" spans="1:11" ht="13.2">
      <c r="A182" s="43"/>
      <c r="B182" s="44"/>
      <c r="C182" s="44"/>
      <c r="D182" s="45" t="s">
        <v>323</v>
      </c>
      <c r="E182" s="46"/>
      <c r="F182" s="47" t="s">
        <v>309</v>
      </c>
      <c r="G182" s="47"/>
      <c r="H182" s="47"/>
      <c r="I182" s="72" t="s">
        <v>307</v>
      </c>
      <c r="J182" s="73">
        <v>0</v>
      </c>
      <c r="K182" s="74" t="str">
        <f>K181</f>
        <v>und</v>
      </c>
    </row>
    <row r="183" spans="1:11" ht="13.2">
      <c r="A183" s="43"/>
      <c r="B183" s="44"/>
      <c r="C183" s="44"/>
      <c r="D183" s="48"/>
      <c r="E183" s="44"/>
      <c r="F183" s="49"/>
      <c r="G183" s="49"/>
      <c r="H183" s="49"/>
      <c r="I183" s="75"/>
      <c r="J183" s="76"/>
      <c r="K183" s="77"/>
    </row>
    <row r="184" spans="1:11">
      <c r="A184" s="287" t="e">
        <f>#REF!</f>
        <v>#REF!</v>
      </c>
      <c r="B184" s="745" t="e">
        <f>#REF!</f>
        <v>#REF!</v>
      </c>
      <c r="C184" s="745"/>
      <c r="D184" s="745"/>
      <c r="E184" s="745"/>
      <c r="F184" s="745"/>
      <c r="G184" s="745"/>
      <c r="H184" s="745"/>
      <c r="I184" s="745"/>
      <c r="J184" s="745"/>
      <c r="K184" s="746"/>
    </row>
    <row r="185" spans="1:11" ht="13.2">
      <c r="A185" s="358"/>
      <c r="B185" s="13"/>
      <c r="C185" s="13"/>
      <c r="D185" s="360"/>
      <c r="E185" s="14"/>
      <c r="F185" s="325" t="s">
        <v>508</v>
      </c>
      <c r="G185" s="15"/>
      <c r="H185" s="15"/>
      <c r="I185" s="54"/>
      <c r="J185" s="55"/>
      <c r="K185" s="56"/>
    </row>
    <row r="186" spans="1:11">
      <c r="A186" s="253"/>
      <c r="B186" s="254"/>
      <c r="C186" s="255"/>
      <c r="D186" s="256" t="s">
        <v>342</v>
      </c>
      <c r="E186" s="248"/>
      <c r="F186" s="257">
        <v>1</v>
      </c>
      <c r="G186" s="257"/>
      <c r="H186" s="257"/>
      <c r="I186" s="258">
        <v>5</v>
      </c>
      <c r="J186" s="259">
        <f>F186</f>
        <v>1</v>
      </c>
      <c r="K186" s="64" t="s">
        <v>406</v>
      </c>
    </row>
    <row r="187" spans="1:11">
      <c r="A187" s="22"/>
      <c r="B187" s="23"/>
      <c r="C187" s="23"/>
      <c r="D187" s="23"/>
      <c r="E187" s="23"/>
      <c r="F187" s="23"/>
      <c r="G187" s="23"/>
      <c r="H187" s="24" t="s">
        <v>306</v>
      </c>
      <c r="I187" s="59" t="s">
        <v>307</v>
      </c>
      <c r="J187" s="60">
        <f>SUM(J186:J186)</f>
        <v>1</v>
      </c>
      <c r="K187" s="67" t="str">
        <f>K186</f>
        <v>und</v>
      </c>
    </row>
    <row r="188" spans="1:11">
      <c r="A188" s="22"/>
      <c r="B188" s="23"/>
      <c r="C188" s="23"/>
      <c r="D188" s="23"/>
      <c r="E188" s="23"/>
      <c r="F188" s="23"/>
      <c r="G188" s="23"/>
      <c r="H188" s="24"/>
      <c r="I188" s="59"/>
      <c r="J188" s="60"/>
      <c r="K188" s="61"/>
    </row>
    <row r="189" spans="1:11" ht="13.2">
      <c r="A189" s="25"/>
      <c r="B189" s="26"/>
      <c r="C189" s="26"/>
      <c r="D189" s="27" t="s">
        <v>308</v>
      </c>
      <c r="E189" s="26"/>
      <c r="F189" s="28" t="s">
        <v>309</v>
      </c>
      <c r="G189" s="28"/>
      <c r="H189" s="28"/>
      <c r="I189" s="62" t="s">
        <v>307</v>
      </c>
      <c r="J189" s="63">
        <v>0</v>
      </c>
      <c r="K189" s="221" t="s">
        <v>406</v>
      </c>
    </row>
    <row r="190" spans="1:11" ht="13.2">
      <c r="A190" s="29"/>
      <c r="B190" s="30"/>
      <c r="C190" s="30"/>
      <c r="D190" s="31" t="s">
        <v>310</v>
      </c>
      <c r="E190" s="30"/>
      <c r="F190" s="32" t="s">
        <v>309</v>
      </c>
      <c r="G190" s="32"/>
      <c r="H190" s="32"/>
      <c r="I190" s="65" t="s">
        <v>307</v>
      </c>
      <c r="J190" s="66">
        <f>J187-J189</f>
        <v>1</v>
      </c>
      <c r="K190" s="222" t="s">
        <v>406</v>
      </c>
    </row>
    <row r="191" spans="1:11" ht="13.2">
      <c r="A191" s="25"/>
      <c r="B191" s="33"/>
      <c r="C191" s="33"/>
      <c r="D191" s="27" t="s">
        <v>311</v>
      </c>
      <c r="E191" s="33"/>
      <c r="F191" s="28" t="s">
        <v>309</v>
      </c>
      <c r="G191" s="28"/>
      <c r="H191" s="28"/>
      <c r="I191" s="62" t="s">
        <v>307</v>
      </c>
      <c r="J191" s="63">
        <f>J187</f>
        <v>1</v>
      </c>
      <c r="K191" s="64" t="str">
        <f>K190</f>
        <v>und</v>
      </c>
    </row>
    <row r="192" spans="1:11" ht="13.2">
      <c r="A192" s="43"/>
      <c r="B192" s="44"/>
      <c r="C192" s="44"/>
      <c r="D192" s="45" t="s">
        <v>323</v>
      </c>
      <c r="E192" s="46"/>
      <c r="F192" s="47" t="s">
        <v>309</v>
      </c>
      <c r="G192" s="47"/>
      <c r="H192" s="47"/>
      <c r="I192" s="72" t="s">
        <v>307</v>
      </c>
      <c r="J192" s="73">
        <v>0</v>
      </c>
      <c r="K192" s="74" t="str">
        <f>K191</f>
        <v>und</v>
      </c>
    </row>
    <row r="193" spans="1:11" ht="13.2">
      <c r="A193" s="43"/>
      <c r="B193" s="44"/>
      <c r="C193" s="44"/>
      <c r="D193" s="48"/>
      <c r="E193" s="44"/>
      <c r="F193" s="49"/>
      <c r="G193" s="49"/>
      <c r="H193" s="49"/>
      <c r="I193" s="75"/>
      <c r="J193" s="76"/>
      <c r="K193" s="77"/>
    </row>
    <row r="194" spans="1:11">
      <c r="A194" s="82" t="e">
        <f>#REF!</f>
        <v>#REF!</v>
      </c>
      <c r="B194" s="745" t="e">
        <f>#REF!</f>
        <v>#REF!</v>
      </c>
      <c r="C194" s="745"/>
      <c r="D194" s="745"/>
      <c r="E194" s="745"/>
      <c r="F194" s="745"/>
      <c r="G194" s="745"/>
      <c r="H194" s="745"/>
      <c r="I194" s="745"/>
      <c r="J194" s="745"/>
      <c r="K194" s="746"/>
    </row>
    <row r="195" spans="1:11" ht="13.2">
      <c r="A195" s="358"/>
      <c r="B195" s="13"/>
      <c r="C195" s="13"/>
      <c r="D195" s="360"/>
      <c r="E195" s="14"/>
      <c r="F195" s="233" t="s">
        <v>406</v>
      </c>
      <c r="G195" s="15"/>
      <c r="H195" s="15"/>
      <c r="I195" s="54"/>
      <c r="J195" s="55"/>
      <c r="K195" s="56"/>
    </row>
    <row r="196" spans="1:11">
      <c r="A196" s="253"/>
      <c r="B196" s="254"/>
      <c r="C196" s="255"/>
      <c r="D196" s="256" t="s">
        <v>342</v>
      </c>
      <c r="E196" s="248"/>
      <c r="F196" s="248">
        <v>49</v>
      </c>
      <c r="G196" s="257"/>
      <c r="H196" s="257"/>
      <c r="I196" s="258">
        <v>5</v>
      </c>
      <c r="J196" s="259">
        <f>F196</f>
        <v>49</v>
      </c>
      <c r="K196" s="64" t="s">
        <v>406</v>
      </c>
    </row>
    <row r="197" spans="1:11">
      <c r="A197" s="22"/>
      <c r="B197" s="23"/>
      <c r="C197" s="23"/>
      <c r="D197" s="23"/>
      <c r="E197" s="23"/>
      <c r="F197" s="23"/>
      <c r="G197" s="23"/>
      <c r="H197" s="24" t="s">
        <v>306</v>
      </c>
      <c r="I197" s="59" t="s">
        <v>307</v>
      </c>
      <c r="J197" s="60">
        <f>SUM(J196:J196)</f>
        <v>49</v>
      </c>
      <c r="K197" s="67" t="str">
        <f>K196</f>
        <v>und</v>
      </c>
    </row>
    <row r="198" spans="1:11">
      <c r="A198" s="22"/>
      <c r="B198" s="23"/>
      <c r="C198" s="23"/>
      <c r="D198" s="23"/>
      <c r="E198" s="23"/>
      <c r="F198" s="23"/>
      <c r="G198" s="23"/>
      <c r="H198" s="24"/>
      <c r="I198" s="59"/>
      <c r="J198" s="60"/>
      <c r="K198" s="61"/>
    </row>
    <row r="199" spans="1:11" ht="13.2">
      <c r="A199" s="25"/>
      <c r="B199" s="26"/>
      <c r="C199" s="26"/>
      <c r="D199" s="27" t="s">
        <v>308</v>
      </c>
      <c r="E199" s="26"/>
      <c r="F199" s="28" t="s">
        <v>309</v>
      </c>
      <c r="G199" s="28"/>
      <c r="H199" s="28"/>
      <c r="I199" s="62" t="s">
        <v>307</v>
      </c>
      <c r="J199" s="63">
        <v>0</v>
      </c>
      <c r="K199" s="64" t="s">
        <v>406</v>
      </c>
    </row>
    <row r="200" spans="1:11" ht="13.2">
      <c r="A200" s="29"/>
      <c r="B200" s="30"/>
      <c r="C200" s="30"/>
      <c r="D200" s="31" t="s">
        <v>310</v>
      </c>
      <c r="E200" s="30"/>
      <c r="F200" s="32" t="s">
        <v>309</v>
      </c>
      <c r="G200" s="32"/>
      <c r="H200" s="32"/>
      <c r="I200" s="65" t="s">
        <v>307</v>
      </c>
      <c r="J200" s="66">
        <f>J197-J199</f>
        <v>49</v>
      </c>
      <c r="K200" s="67" t="s">
        <v>406</v>
      </c>
    </row>
    <row r="201" spans="1:11" ht="13.2">
      <c r="A201" s="25"/>
      <c r="B201" s="33"/>
      <c r="C201" s="33"/>
      <c r="D201" s="27" t="s">
        <v>311</v>
      </c>
      <c r="E201" s="33"/>
      <c r="F201" s="28" t="s">
        <v>309</v>
      </c>
      <c r="G201" s="28"/>
      <c r="H201" s="28"/>
      <c r="I201" s="62" t="s">
        <v>307</v>
      </c>
      <c r="J201" s="63">
        <f>J197</f>
        <v>49</v>
      </c>
      <c r="K201" s="64" t="str">
        <f>K200</f>
        <v>und</v>
      </c>
    </row>
    <row r="202" spans="1:11" ht="13.2">
      <c r="A202" s="43"/>
      <c r="B202" s="44"/>
      <c r="C202" s="44"/>
      <c r="D202" s="45" t="s">
        <v>323</v>
      </c>
      <c r="E202" s="46"/>
      <c r="F202" s="47" t="s">
        <v>309</v>
      </c>
      <c r="G202" s="47"/>
      <c r="H202" s="47"/>
      <c r="I202" s="72" t="s">
        <v>307</v>
      </c>
      <c r="J202" s="73">
        <v>0</v>
      </c>
      <c r="K202" s="74" t="str">
        <f>K201</f>
        <v>und</v>
      </c>
    </row>
    <row r="203" spans="1:11" ht="13.2">
      <c r="A203" s="43"/>
      <c r="B203" s="44"/>
      <c r="C203" s="44"/>
      <c r="D203" s="48"/>
      <c r="E203" s="44"/>
      <c r="F203" s="49"/>
      <c r="G203" s="49"/>
      <c r="H203" s="49"/>
      <c r="I203" s="75"/>
      <c r="J203" s="76"/>
      <c r="K203" s="77"/>
    </row>
    <row r="204" spans="1:11">
      <c r="A204" s="82" t="e">
        <f>#REF!</f>
        <v>#REF!</v>
      </c>
      <c r="B204" s="745" t="e">
        <f>#REF!</f>
        <v>#REF!</v>
      </c>
      <c r="C204" s="745"/>
      <c r="D204" s="745"/>
      <c r="E204" s="745"/>
      <c r="F204" s="745"/>
      <c r="G204" s="745"/>
      <c r="H204" s="745"/>
      <c r="I204" s="745"/>
      <c r="J204" s="745"/>
      <c r="K204" s="746"/>
    </row>
    <row r="205" spans="1:11" ht="13.2">
      <c r="A205" s="358"/>
      <c r="B205" s="13"/>
      <c r="C205" s="13"/>
      <c r="D205" s="13"/>
      <c r="E205" s="14"/>
      <c r="F205" s="15"/>
      <c r="G205" s="15" t="s">
        <v>406</v>
      </c>
      <c r="H205" s="15"/>
      <c r="I205" s="54"/>
      <c r="J205" s="55"/>
      <c r="K205" s="56"/>
    </row>
    <row r="206" spans="1:11">
      <c r="A206" s="223"/>
      <c r="B206" s="224"/>
      <c r="C206" s="225"/>
      <c r="D206" s="226" t="s">
        <v>342</v>
      </c>
      <c r="E206" s="227"/>
      <c r="F206" s="228"/>
      <c r="G206" s="228">
        <v>1</v>
      </c>
      <c r="H206" s="228"/>
      <c r="I206" s="229">
        <v>5</v>
      </c>
      <c r="J206" s="230">
        <f>G206</f>
        <v>1</v>
      </c>
      <c r="K206" s="64" t="s">
        <v>406</v>
      </c>
    </row>
    <row r="207" spans="1:11">
      <c r="A207" s="22"/>
      <c r="B207" s="23"/>
      <c r="C207" s="23"/>
      <c r="D207" s="23"/>
      <c r="E207" s="23"/>
      <c r="F207" s="23"/>
      <c r="G207" s="23"/>
      <c r="H207" s="24" t="s">
        <v>306</v>
      </c>
      <c r="I207" s="59" t="s">
        <v>307</v>
      </c>
      <c r="J207" s="60">
        <f>SUM(J206:J206)</f>
        <v>1</v>
      </c>
      <c r="K207" s="67" t="s">
        <v>406</v>
      </c>
    </row>
    <row r="208" spans="1:11">
      <c r="A208" s="22"/>
      <c r="B208" s="23"/>
      <c r="C208" s="23"/>
      <c r="D208" s="23"/>
      <c r="E208" s="23"/>
      <c r="F208" s="23"/>
      <c r="G208" s="23"/>
      <c r="H208" s="24"/>
      <c r="I208" s="59"/>
      <c r="J208" s="60"/>
      <c r="K208" s="61"/>
    </row>
    <row r="209" spans="1:11" ht="13.2">
      <c r="A209" s="25"/>
      <c r="B209" s="26"/>
      <c r="C209" s="26"/>
      <c r="D209" s="27" t="s">
        <v>308</v>
      </c>
      <c r="E209" s="26"/>
      <c r="F209" s="28" t="s">
        <v>309</v>
      </c>
      <c r="G209" s="28"/>
      <c r="H209" s="28"/>
      <c r="I209" s="62" t="s">
        <v>307</v>
      </c>
      <c r="J209" s="63"/>
      <c r="K209" s="64" t="s">
        <v>406</v>
      </c>
    </row>
    <row r="210" spans="1:11" ht="13.2">
      <c r="A210" s="29"/>
      <c r="B210" s="30"/>
      <c r="C210" s="30"/>
      <c r="D210" s="31" t="s">
        <v>310</v>
      </c>
      <c r="E210" s="30"/>
      <c r="F210" s="32" t="s">
        <v>309</v>
      </c>
      <c r="G210" s="32"/>
      <c r="H210" s="32"/>
      <c r="I210" s="65" t="s">
        <v>307</v>
      </c>
      <c r="J210" s="66">
        <f>J207-J209</f>
        <v>1</v>
      </c>
      <c r="K210" s="67" t="str">
        <f>K209</f>
        <v>und</v>
      </c>
    </row>
    <row r="211" spans="1:11" ht="13.2">
      <c r="A211" s="25"/>
      <c r="B211" s="33"/>
      <c r="C211" s="33"/>
      <c r="D211" s="27" t="s">
        <v>311</v>
      </c>
      <c r="E211" s="33"/>
      <c r="F211" s="28" t="s">
        <v>309</v>
      </c>
      <c r="G211" s="28"/>
      <c r="H211" s="28"/>
      <c r="I211" s="62" t="s">
        <v>307</v>
      </c>
      <c r="J211" s="63">
        <f>J207</f>
        <v>1</v>
      </c>
      <c r="K211" s="64" t="str">
        <f>K210</f>
        <v>und</v>
      </c>
    </row>
    <row r="212" spans="1:11" ht="13.2">
      <c r="A212" s="43"/>
      <c r="B212" s="44"/>
      <c r="C212" s="44"/>
      <c r="D212" s="45" t="s">
        <v>323</v>
      </c>
      <c r="E212" s="46"/>
      <c r="F212" s="47" t="s">
        <v>309</v>
      </c>
      <c r="G212" s="47"/>
      <c r="H212" s="47"/>
      <c r="I212" s="72" t="s">
        <v>307</v>
      </c>
      <c r="J212" s="73">
        <v>0</v>
      </c>
      <c r="K212" s="74" t="str">
        <f>K211</f>
        <v>und</v>
      </c>
    </row>
    <row r="213" spans="1:11" ht="13.2">
      <c r="A213" s="43"/>
      <c r="B213" s="44"/>
      <c r="C213" s="44"/>
      <c r="D213" s="48"/>
      <c r="E213" s="44"/>
      <c r="F213" s="49"/>
      <c r="G213" s="49"/>
      <c r="H213" s="49"/>
      <c r="I213" s="75"/>
      <c r="J213" s="76"/>
      <c r="K213" s="77"/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t="13.2">
      <c r="A215" s="43"/>
      <c r="B215" s="44"/>
      <c r="C215" s="44"/>
      <c r="D215" s="48"/>
      <c r="E215" s="44"/>
      <c r="F215" s="49"/>
      <c r="G215" s="49"/>
      <c r="H215" s="49"/>
      <c r="I215" s="75"/>
      <c r="J215" s="76"/>
      <c r="K215" s="77"/>
    </row>
    <row r="216" spans="1:11" ht="13.2">
      <c r="A216" s="43"/>
      <c r="B216" s="44"/>
      <c r="C216" s="44"/>
      <c r="D216" s="48"/>
      <c r="E216" s="44"/>
      <c r="F216" s="49"/>
      <c r="G216" s="49"/>
      <c r="H216" s="49"/>
      <c r="I216" s="75"/>
      <c r="J216" s="76"/>
      <c r="K216" s="77"/>
    </row>
    <row r="217" spans="1:11">
      <c r="A217" s="287" t="e">
        <f>#REF!</f>
        <v>#REF!</v>
      </c>
      <c r="B217" s="745" t="e">
        <f>#REF!</f>
        <v>#REF!</v>
      </c>
      <c r="C217" s="745"/>
      <c r="D217" s="745"/>
      <c r="E217" s="745"/>
      <c r="F217" s="745"/>
      <c r="G217" s="745"/>
      <c r="H217" s="745"/>
      <c r="I217" s="745"/>
      <c r="J217" s="745"/>
      <c r="K217" s="746"/>
    </row>
    <row r="218" spans="1:11" ht="13.2">
      <c r="A218" s="867"/>
      <c r="B218" s="868"/>
      <c r="C218" s="868"/>
      <c r="D218" s="13"/>
      <c r="E218" s="14"/>
      <c r="F218" s="233" t="s">
        <v>508</v>
      </c>
      <c r="G218" s="15"/>
      <c r="H218" s="15"/>
      <c r="I218" s="54"/>
      <c r="J218" s="55"/>
      <c r="K218" s="56"/>
    </row>
    <row r="219" spans="1:11">
      <c r="A219" s="869"/>
      <c r="B219" s="870"/>
      <c r="C219" s="870"/>
      <c r="D219" s="256" t="s">
        <v>342</v>
      </c>
      <c r="E219" s="248"/>
      <c r="F219" s="248">
        <v>1</v>
      </c>
      <c r="G219" s="257">
        <v>1</v>
      </c>
      <c r="H219" s="257">
        <v>1</v>
      </c>
      <c r="I219" s="258">
        <v>5</v>
      </c>
      <c r="J219" s="259">
        <f>F219</f>
        <v>1</v>
      </c>
      <c r="K219" s="260" t="s">
        <v>406</v>
      </c>
    </row>
    <row r="220" spans="1:11">
      <c r="A220" s="22"/>
      <c r="B220" s="23"/>
      <c r="C220" s="23"/>
      <c r="D220" s="23"/>
      <c r="E220" s="23"/>
      <c r="F220" s="23"/>
      <c r="G220" s="23"/>
      <c r="H220" s="24" t="s">
        <v>306</v>
      </c>
      <c r="I220" s="59" t="s">
        <v>307</v>
      </c>
      <c r="J220" s="60">
        <f>SUM(J219:J219)</f>
        <v>1</v>
      </c>
      <c r="K220" s="61" t="s">
        <v>406</v>
      </c>
    </row>
    <row r="221" spans="1:11">
      <c r="A221" s="22"/>
      <c r="B221" s="23"/>
      <c r="C221" s="23"/>
      <c r="D221" s="23"/>
      <c r="E221" s="23"/>
      <c r="F221" s="23"/>
      <c r="G221" s="23"/>
      <c r="H221" s="24"/>
      <c r="I221" s="59"/>
      <c r="J221" s="60"/>
      <c r="K221" s="61"/>
    </row>
    <row r="222" spans="1:11" ht="13.2">
      <c r="A222" s="25"/>
      <c r="B222" s="26"/>
      <c r="C222" s="26"/>
      <c r="D222" s="27" t="s">
        <v>308</v>
      </c>
      <c r="E222" s="26"/>
      <c r="F222" s="28" t="s">
        <v>309</v>
      </c>
      <c r="G222" s="28"/>
      <c r="H222" s="28"/>
      <c r="I222" s="62" t="s">
        <v>307</v>
      </c>
      <c r="J222" s="63">
        <v>0</v>
      </c>
      <c r="K222" s="64" t="s">
        <v>406</v>
      </c>
    </row>
    <row r="223" spans="1:11" ht="13.2">
      <c r="A223" s="29"/>
      <c r="B223" s="30"/>
      <c r="C223" s="30"/>
      <c r="D223" s="31" t="s">
        <v>310</v>
      </c>
      <c r="E223" s="30"/>
      <c r="F223" s="32" t="s">
        <v>309</v>
      </c>
      <c r="G223" s="32"/>
      <c r="H223" s="32"/>
      <c r="I223" s="65" t="s">
        <v>307</v>
      </c>
      <c r="J223" s="66">
        <f>J220-J222</f>
        <v>1</v>
      </c>
      <c r="K223" s="67" t="str">
        <f>K222</f>
        <v>und</v>
      </c>
    </row>
    <row r="224" spans="1:11" ht="13.2">
      <c r="A224" s="25"/>
      <c r="B224" s="33"/>
      <c r="C224" s="33"/>
      <c r="D224" s="27" t="s">
        <v>311</v>
      </c>
      <c r="E224" s="33"/>
      <c r="F224" s="28" t="s">
        <v>309</v>
      </c>
      <c r="G224" s="28"/>
      <c r="H224" s="28"/>
      <c r="I224" s="62" t="s">
        <v>307</v>
      </c>
      <c r="J224" s="63">
        <f>J220</f>
        <v>1</v>
      </c>
      <c r="K224" s="64" t="str">
        <f>K223</f>
        <v>und</v>
      </c>
    </row>
    <row r="225" spans="1:11" ht="13.2">
      <c r="A225" s="43"/>
      <c r="B225" s="44"/>
      <c r="C225" s="44"/>
      <c r="D225" s="45" t="s">
        <v>323</v>
      </c>
      <c r="E225" s="46"/>
      <c r="F225" s="47" t="s">
        <v>309</v>
      </c>
      <c r="G225" s="47"/>
      <c r="H225" s="47"/>
      <c r="I225" s="72" t="s">
        <v>307</v>
      </c>
      <c r="J225" s="73">
        <v>0</v>
      </c>
      <c r="K225" s="74" t="str">
        <f>K224</f>
        <v>und</v>
      </c>
    </row>
    <row r="226" spans="1:11" ht="13.2">
      <c r="A226" s="43"/>
      <c r="B226" s="44"/>
      <c r="C226" s="44"/>
      <c r="D226" s="48"/>
      <c r="E226" s="44"/>
      <c r="F226" s="49"/>
      <c r="G226" s="49"/>
      <c r="H226" s="49"/>
      <c r="I226" s="75"/>
      <c r="J226" s="76"/>
      <c r="K226" s="77"/>
    </row>
    <row r="227" spans="1:11">
      <c r="A227" s="306" t="e">
        <f>#REF!</f>
        <v>#REF!</v>
      </c>
      <c r="B227" s="729" t="e">
        <f>#REF!</f>
        <v>#REF!</v>
      </c>
      <c r="C227" s="729"/>
      <c r="D227" s="729"/>
      <c r="E227" s="729"/>
      <c r="F227" s="729"/>
      <c r="G227" s="729"/>
      <c r="H227" s="729"/>
      <c r="I227" s="51"/>
      <c r="J227" s="52"/>
      <c r="K227" s="53"/>
    </row>
    <row r="228" spans="1:11">
      <c r="A228" s="218" t="e">
        <f>#REF!</f>
        <v>#REF!</v>
      </c>
      <c r="B228" s="727" t="e">
        <f>#REF!</f>
        <v>#REF!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>
      <c r="A229" s="867"/>
      <c r="B229" s="868"/>
      <c r="C229" s="868"/>
      <c r="D229" s="13"/>
      <c r="E229" s="234" t="s">
        <v>508</v>
      </c>
      <c r="F229" s="233" t="s">
        <v>316</v>
      </c>
      <c r="G229" s="15"/>
      <c r="H229" s="233" t="s">
        <v>305</v>
      </c>
      <c r="I229" s="54"/>
      <c r="J229" s="55"/>
      <c r="K229" s="56"/>
    </row>
    <row r="230" spans="1:11">
      <c r="A230" s="869"/>
      <c r="B230" s="870"/>
      <c r="C230" s="870"/>
      <c r="D230" s="256" t="s">
        <v>437</v>
      </c>
      <c r="E230" s="248">
        <v>2</v>
      </c>
      <c r="F230" s="257">
        <v>1</v>
      </c>
      <c r="G230" s="257"/>
      <c r="H230" s="257">
        <v>2</v>
      </c>
      <c r="I230" s="258">
        <v>5</v>
      </c>
      <c r="J230" s="259">
        <v>2</v>
      </c>
      <c r="K230" s="260" t="s">
        <v>406</v>
      </c>
    </row>
    <row r="231" spans="1:11">
      <c r="A231" s="22"/>
      <c r="B231" s="23"/>
      <c r="C231" s="23"/>
      <c r="D231" s="23"/>
      <c r="E231" s="23"/>
      <c r="F231" s="23"/>
      <c r="G231" s="23"/>
      <c r="H231" s="24" t="s">
        <v>306</v>
      </c>
      <c r="I231" s="59" t="s">
        <v>307</v>
      </c>
      <c r="J231" s="60">
        <f>J230</f>
        <v>2</v>
      </c>
      <c r="K231" s="220" t="s">
        <v>406</v>
      </c>
    </row>
    <row r="232" spans="1:11">
      <c r="A232" s="22"/>
      <c r="B232" s="23"/>
      <c r="C232" s="23"/>
      <c r="D232" s="23"/>
      <c r="E232" s="23"/>
      <c r="F232" s="23"/>
      <c r="G232" s="23"/>
      <c r="H232" s="24"/>
      <c r="I232" s="59"/>
      <c r="J232" s="60"/>
      <c r="K232" s="61"/>
    </row>
    <row r="233" spans="1:11" ht="13.2">
      <c r="A233" s="25"/>
      <c r="B233" s="26"/>
      <c r="C233" s="26"/>
      <c r="D233" s="27" t="s">
        <v>308</v>
      </c>
      <c r="E233" s="26"/>
      <c r="F233" s="28" t="s">
        <v>309</v>
      </c>
      <c r="G233" s="28"/>
      <c r="H233" s="28"/>
      <c r="I233" s="62" t="s">
        <v>307</v>
      </c>
      <c r="J233" s="63">
        <v>0</v>
      </c>
      <c r="K233" s="221" t="s">
        <v>406</v>
      </c>
    </row>
    <row r="234" spans="1:11" ht="13.2">
      <c r="A234" s="29"/>
      <c r="B234" s="30"/>
      <c r="C234" s="30"/>
      <c r="D234" s="31" t="s">
        <v>310</v>
      </c>
      <c r="E234" s="30"/>
      <c r="F234" s="32" t="s">
        <v>309</v>
      </c>
      <c r="G234" s="32"/>
      <c r="H234" s="32"/>
      <c r="I234" s="65" t="s">
        <v>307</v>
      </c>
      <c r="J234" s="66">
        <f>J231-J233</f>
        <v>2</v>
      </c>
      <c r="K234" s="222" t="s">
        <v>406</v>
      </c>
    </row>
    <row r="235" spans="1:11" ht="13.2">
      <c r="A235" s="25"/>
      <c r="B235" s="33"/>
      <c r="C235" s="33"/>
      <c r="D235" s="27" t="s">
        <v>311</v>
      </c>
      <c r="E235" s="33"/>
      <c r="F235" s="28" t="s">
        <v>309</v>
      </c>
      <c r="G235" s="28"/>
      <c r="H235" s="28"/>
      <c r="I235" s="62" t="s">
        <v>307</v>
      </c>
      <c r="J235" s="63">
        <f>J231</f>
        <v>2</v>
      </c>
      <c r="K235" s="64" t="str">
        <f>K234</f>
        <v>und</v>
      </c>
    </row>
    <row r="236" spans="1:11" ht="13.2">
      <c r="A236" s="43"/>
      <c r="B236" s="44"/>
      <c r="C236" s="44"/>
      <c r="D236" s="45" t="s">
        <v>323</v>
      </c>
      <c r="E236" s="46"/>
      <c r="F236" s="47" t="s">
        <v>309</v>
      </c>
      <c r="G236" s="47"/>
      <c r="H236" s="47"/>
      <c r="I236" s="72" t="s">
        <v>307</v>
      </c>
      <c r="J236" s="73">
        <v>0</v>
      </c>
      <c r="K236" s="74" t="str">
        <f>K235</f>
        <v>und</v>
      </c>
    </row>
    <row r="237" spans="1:11" ht="13.2">
      <c r="A237" s="43"/>
      <c r="B237" s="44"/>
      <c r="C237" s="44"/>
      <c r="D237" s="48"/>
      <c r="E237" s="44"/>
      <c r="F237" s="49"/>
      <c r="G237" s="49"/>
      <c r="H237" s="49"/>
      <c r="I237" s="75"/>
      <c r="J237" s="76"/>
      <c r="K237" s="77"/>
    </row>
    <row r="238" spans="1:11">
      <c r="A238" s="306" t="e">
        <f>#REF!</f>
        <v>#REF!</v>
      </c>
      <c r="B238" s="729" t="e">
        <f>#REF!</f>
        <v>#REF!</v>
      </c>
      <c r="C238" s="729"/>
      <c r="D238" s="729"/>
      <c r="E238" s="729"/>
      <c r="F238" s="729"/>
      <c r="G238" s="729"/>
      <c r="H238" s="729"/>
      <c r="I238" s="51"/>
      <c r="J238" s="52"/>
      <c r="K238" s="53"/>
    </row>
    <row r="239" spans="1:11">
      <c r="A239" s="218" t="e">
        <f>#REF!</f>
        <v>#REF!</v>
      </c>
      <c r="B239" s="727" t="e">
        <f>#REF!</f>
        <v>#REF!</v>
      </c>
      <c r="C239" s="727"/>
      <c r="D239" s="727"/>
      <c r="E239" s="727"/>
      <c r="F239" s="727"/>
      <c r="G239" s="727"/>
      <c r="H239" s="727"/>
      <c r="I239" s="727"/>
      <c r="J239" s="727"/>
      <c r="K239" s="728"/>
    </row>
    <row r="240" spans="1:11" ht="13.2">
      <c r="A240" s="358"/>
      <c r="B240" s="13"/>
      <c r="C240" s="13"/>
      <c r="D240" s="13"/>
      <c r="E240" s="14"/>
      <c r="F240" s="233"/>
      <c r="G240" s="15"/>
      <c r="H240" s="15" t="s">
        <v>305</v>
      </c>
      <c r="I240" s="54"/>
      <c r="J240" s="55"/>
      <c r="K240" s="56"/>
    </row>
    <row r="241" spans="1:11">
      <c r="A241" s="253"/>
      <c r="B241" s="254"/>
      <c r="C241" s="255"/>
      <c r="D241" s="256" t="s">
        <v>437</v>
      </c>
      <c r="E241" s="248"/>
      <c r="F241" s="257"/>
      <c r="G241" s="257"/>
      <c r="H241" s="257">
        <v>1</v>
      </c>
      <c r="I241" s="258">
        <v>5</v>
      </c>
      <c r="J241" s="259">
        <f>H241</f>
        <v>1</v>
      </c>
      <c r="K241" s="260" t="s">
        <v>406</v>
      </c>
    </row>
    <row r="242" spans="1:11">
      <c r="A242" s="22"/>
      <c r="B242" s="23"/>
      <c r="C242" s="23"/>
      <c r="D242" s="23"/>
      <c r="E242" s="23"/>
      <c r="F242" s="23"/>
      <c r="G242" s="23"/>
      <c r="H242" s="24" t="s">
        <v>306</v>
      </c>
      <c r="I242" s="59" t="s">
        <v>307</v>
      </c>
      <c r="J242" s="60">
        <f>SUM(J241:J241)</f>
        <v>1</v>
      </c>
      <c r="K242" s="220" t="s">
        <v>406</v>
      </c>
    </row>
    <row r="243" spans="1:11">
      <c r="A243" s="22"/>
      <c r="B243" s="23"/>
      <c r="C243" s="23"/>
      <c r="D243" s="23"/>
      <c r="E243" s="23"/>
      <c r="F243" s="23"/>
      <c r="G243" s="23"/>
      <c r="H243" s="24"/>
      <c r="I243" s="59"/>
      <c r="J243" s="60"/>
      <c r="K243" s="61"/>
    </row>
    <row r="244" spans="1:11" ht="13.2">
      <c r="A244" s="25"/>
      <c r="B244" s="26"/>
      <c r="C244" s="26"/>
      <c r="D244" s="27" t="s">
        <v>308</v>
      </c>
      <c r="E244" s="26"/>
      <c r="F244" s="28" t="s">
        <v>309</v>
      </c>
      <c r="G244" s="28"/>
      <c r="H244" s="28"/>
      <c r="I244" s="62" t="s">
        <v>307</v>
      </c>
      <c r="J244" s="63">
        <v>0</v>
      </c>
      <c r="K244" s="221" t="s">
        <v>406</v>
      </c>
    </row>
    <row r="245" spans="1:11" ht="13.2">
      <c r="A245" s="29"/>
      <c r="B245" s="30"/>
      <c r="C245" s="30"/>
      <c r="D245" s="31" t="s">
        <v>310</v>
      </c>
      <c r="E245" s="30"/>
      <c r="F245" s="32" t="s">
        <v>309</v>
      </c>
      <c r="G245" s="32"/>
      <c r="H245" s="32"/>
      <c r="I245" s="65" t="s">
        <v>307</v>
      </c>
      <c r="J245" s="66">
        <f>J242-J244</f>
        <v>1</v>
      </c>
      <c r="K245" s="222" t="s">
        <v>406</v>
      </c>
    </row>
    <row r="246" spans="1:11" ht="13.2">
      <c r="A246" s="25"/>
      <c r="B246" s="33"/>
      <c r="C246" s="33"/>
      <c r="D246" s="27" t="s">
        <v>311</v>
      </c>
      <c r="E246" s="33"/>
      <c r="F246" s="28" t="s">
        <v>309</v>
      </c>
      <c r="G246" s="28"/>
      <c r="H246" s="28"/>
      <c r="I246" s="62" t="s">
        <v>307</v>
      </c>
      <c r="J246" s="63">
        <f>J242</f>
        <v>1</v>
      </c>
      <c r="K246" s="64" t="str">
        <f>K245</f>
        <v>und</v>
      </c>
    </row>
    <row r="247" spans="1:11" ht="13.2">
      <c r="A247" s="43"/>
      <c r="B247" s="44"/>
      <c r="C247" s="44"/>
      <c r="D247" s="45" t="s">
        <v>323</v>
      </c>
      <c r="E247" s="46"/>
      <c r="F247" s="47" t="s">
        <v>309</v>
      </c>
      <c r="G247" s="47"/>
      <c r="H247" s="47"/>
      <c r="I247" s="72" t="s">
        <v>307</v>
      </c>
      <c r="J247" s="73">
        <v>0</v>
      </c>
      <c r="K247" s="74" t="str">
        <f>K246</f>
        <v>und</v>
      </c>
    </row>
    <row r="248" spans="1:11" ht="13.2">
      <c r="A248" s="43"/>
      <c r="B248" s="44"/>
      <c r="C248" s="44"/>
      <c r="D248" s="48"/>
      <c r="E248" s="44"/>
      <c r="F248" s="49"/>
      <c r="G248" s="49"/>
      <c r="H248" s="49"/>
      <c r="I248" s="75"/>
      <c r="J248" s="76"/>
      <c r="K248" s="77"/>
    </row>
    <row r="249" spans="1:11">
      <c r="A249" s="218" t="e">
        <f>#REF!</f>
        <v>#REF!</v>
      </c>
      <c r="B249" s="727" t="e">
        <f>#REF!</f>
        <v>#REF!</v>
      </c>
      <c r="C249" s="727"/>
      <c r="D249" s="727"/>
      <c r="E249" s="727"/>
      <c r="F249" s="727"/>
      <c r="G249" s="727"/>
      <c r="H249" s="727"/>
      <c r="I249" s="727"/>
      <c r="J249" s="727"/>
      <c r="K249" s="728"/>
    </row>
    <row r="250" spans="1:11" ht="13.2">
      <c r="A250" s="358"/>
      <c r="B250" s="13"/>
      <c r="C250" s="13"/>
      <c r="D250" s="13"/>
      <c r="E250" s="14"/>
      <c r="F250" s="233"/>
      <c r="G250" s="15"/>
      <c r="H250" s="15" t="s">
        <v>305</v>
      </c>
      <c r="I250" s="54"/>
      <c r="J250" s="55"/>
      <c r="K250" s="56"/>
    </row>
    <row r="251" spans="1:11">
      <c r="A251" s="253"/>
      <c r="B251" s="254"/>
      <c r="C251" s="255"/>
      <c r="D251" s="256" t="s">
        <v>437</v>
      </c>
      <c r="E251" s="248"/>
      <c r="F251" s="257"/>
      <c r="G251" s="257"/>
      <c r="H251" s="257">
        <v>19.72</v>
      </c>
      <c r="I251" s="258">
        <v>5</v>
      </c>
      <c r="J251" s="259">
        <f>H251</f>
        <v>19.72</v>
      </c>
      <c r="K251" s="260" t="s">
        <v>510</v>
      </c>
    </row>
    <row r="252" spans="1:11">
      <c r="A252" s="22"/>
      <c r="B252" s="23"/>
      <c r="C252" s="23"/>
      <c r="D252" s="23"/>
      <c r="E252" s="23"/>
      <c r="F252" s="23"/>
      <c r="G252" s="23"/>
      <c r="H252" s="24" t="s">
        <v>306</v>
      </c>
      <c r="I252" s="59" t="s">
        <v>307</v>
      </c>
      <c r="J252" s="60">
        <f>SUM(J251:J251)</f>
        <v>19.72</v>
      </c>
      <c r="K252" s="220" t="s">
        <v>510</v>
      </c>
    </row>
    <row r="253" spans="1:11">
      <c r="A253" s="22"/>
      <c r="B253" s="23"/>
      <c r="C253" s="23"/>
      <c r="D253" s="23"/>
      <c r="E253" s="23"/>
      <c r="F253" s="23"/>
      <c r="G253" s="23"/>
      <c r="H253" s="24"/>
      <c r="I253" s="59"/>
      <c r="J253" s="60"/>
      <c r="K253" s="61"/>
    </row>
    <row r="254" spans="1:11" ht="13.2">
      <c r="A254" s="25"/>
      <c r="B254" s="26"/>
      <c r="C254" s="26"/>
      <c r="D254" s="27" t="s">
        <v>308</v>
      </c>
      <c r="E254" s="26"/>
      <c r="F254" s="28" t="s">
        <v>309</v>
      </c>
      <c r="G254" s="28"/>
      <c r="H254" s="28"/>
      <c r="I254" s="62" t="s">
        <v>307</v>
      </c>
      <c r="J254" s="63">
        <v>0</v>
      </c>
      <c r="K254" s="221" t="s">
        <v>313</v>
      </c>
    </row>
    <row r="255" spans="1:11" ht="13.2">
      <c r="A255" s="29"/>
      <c r="B255" s="30"/>
      <c r="C255" s="30"/>
      <c r="D255" s="31" t="s">
        <v>310</v>
      </c>
      <c r="E255" s="30"/>
      <c r="F255" s="32" t="s">
        <v>309</v>
      </c>
      <c r="G255" s="32"/>
      <c r="H255" s="32"/>
      <c r="I255" s="65" t="s">
        <v>307</v>
      </c>
      <c r="J255" s="66">
        <f>J252-J254</f>
        <v>19.72</v>
      </c>
      <c r="K255" s="222" t="s">
        <v>313</v>
      </c>
    </row>
    <row r="256" spans="1:11" ht="13.2">
      <c r="A256" s="25"/>
      <c r="B256" s="33"/>
      <c r="C256" s="33"/>
      <c r="D256" s="27" t="s">
        <v>311</v>
      </c>
      <c r="E256" s="33"/>
      <c r="F256" s="28" t="s">
        <v>309</v>
      </c>
      <c r="G256" s="28"/>
      <c r="H256" s="28"/>
      <c r="I256" s="62" t="s">
        <v>307</v>
      </c>
      <c r="J256" s="63">
        <f>J252</f>
        <v>19.72</v>
      </c>
      <c r="K256" s="64" t="str">
        <f>K255</f>
        <v>m</v>
      </c>
    </row>
    <row r="257" spans="1:11" ht="13.2">
      <c r="A257" s="43"/>
      <c r="B257" s="44"/>
      <c r="C257" s="44"/>
      <c r="D257" s="45" t="s">
        <v>323</v>
      </c>
      <c r="E257" s="46"/>
      <c r="F257" s="47" t="s">
        <v>309</v>
      </c>
      <c r="G257" s="47"/>
      <c r="H257" s="47"/>
      <c r="I257" s="72" t="s">
        <v>307</v>
      </c>
      <c r="J257" s="73">
        <v>0</v>
      </c>
      <c r="K257" s="74" t="str">
        <f>K256</f>
        <v>m</v>
      </c>
    </row>
    <row r="258" spans="1:11" ht="13.2">
      <c r="A258" s="43"/>
      <c r="B258" s="44"/>
      <c r="C258" s="44"/>
      <c r="D258" s="48"/>
      <c r="E258" s="44"/>
      <c r="F258" s="49"/>
      <c r="G258" s="49"/>
      <c r="H258" s="49"/>
      <c r="I258" s="75"/>
      <c r="J258" s="76"/>
      <c r="K258" s="77"/>
    </row>
    <row r="259" spans="1:11">
      <c r="A259" s="218" t="e">
        <f>#REF!</f>
        <v>#REF!</v>
      </c>
      <c r="B259" s="727" t="e">
        <f>#REF!</f>
        <v>#REF!</v>
      </c>
      <c r="C259" s="727"/>
      <c r="D259" s="727"/>
      <c r="E259" s="727"/>
      <c r="F259" s="727"/>
      <c r="G259" s="727"/>
      <c r="H259" s="727"/>
      <c r="I259" s="727"/>
      <c r="J259" s="727"/>
      <c r="K259" s="728"/>
    </row>
    <row r="260" spans="1:11" ht="13.2">
      <c r="A260" s="867"/>
      <c r="B260" s="868"/>
      <c r="C260" s="868"/>
      <c r="D260" s="13"/>
      <c r="E260" s="14"/>
      <c r="F260" s="233"/>
      <c r="G260" s="15"/>
      <c r="H260" s="15" t="s">
        <v>305</v>
      </c>
      <c r="I260" s="54"/>
      <c r="J260" s="55"/>
      <c r="K260" s="56"/>
    </row>
    <row r="261" spans="1:11">
      <c r="A261" s="869"/>
      <c r="B261" s="870"/>
      <c r="C261" s="870"/>
      <c r="D261" s="256" t="s">
        <v>437</v>
      </c>
      <c r="E261" s="248"/>
      <c r="F261" s="257"/>
      <c r="G261" s="257"/>
      <c r="H261" s="257">
        <v>2</v>
      </c>
      <c r="I261" s="258">
        <v>5</v>
      </c>
      <c r="J261" s="259">
        <v>2</v>
      </c>
      <c r="K261" s="260" t="s">
        <v>511</v>
      </c>
    </row>
    <row r="262" spans="1:11">
      <c r="A262" s="22"/>
      <c r="B262" s="23"/>
      <c r="C262" s="23"/>
      <c r="D262" s="23"/>
      <c r="E262" s="23"/>
      <c r="F262" s="23"/>
      <c r="G262" s="23"/>
      <c r="H262" s="24" t="s">
        <v>306</v>
      </c>
      <c r="I262" s="59" t="s">
        <v>307</v>
      </c>
      <c r="J262" s="60">
        <f>SUM(J261:J261)</f>
        <v>2</v>
      </c>
      <c r="K262" s="220" t="s">
        <v>406</v>
      </c>
    </row>
    <row r="263" spans="1:11">
      <c r="A263" s="22"/>
      <c r="B263" s="23"/>
      <c r="C263" s="23"/>
      <c r="D263" s="23"/>
      <c r="E263" s="23"/>
      <c r="F263" s="23"/>
      <c r="G263" s="23"/>
      <c r="H263" s="24"/>
      <c r="I263" s="59"/>
      <c r="J263" s="60"/>
      <c r="K263" s="61"/>
    </row>
    <row r="264" spans="1:11" ht="13.2">
      <c r="A264" s="25"/>
      <c r="B264" s="26"/>
      <c r="C264" s="26"/>
      <c r="D264" s="27" t="s">
        <v>308</v>
      </c>
      <c r="E264" s="26"/>
      <c r="F264" s="28" t="s">
        <v>309</v>
      </c>
      <c r="G264" s="28"/>
      <c r="H264" s="28"/>
      <c r="I264" s="62" t="s">
        <v>307</v>
      </c>
      <c r="J264" s="63">
        <v>0</v>
      </c>
      <c r="K264" s="221" t="s">
        <v>406</v>
      </c>
    </row>
    <row r="265" spans="1:11" ht="13.2">
      <c r="A265" s="29"/>
      <c r="B265" s="30"/>
      <c r="C265" s="30"/>
      <c r="D265" s="31" t="s">
        <v>310</v>
      </c>
      <c r="E265" s="30"/>
      <c r="F265" s="32" t="s">
        <v>309</v>
      </c>
      <c r="G265" s="32"/>
      <c r="H265" s="32"/>
      <c r="I265" s="65" t="s">
        <v>307</v>
      </c>
      <c r="J265" s="66">
        <f>J262-J264</f>
        <v>2</v>
      </c>
      <c r="K265" s="222" t="s">
        <v>406</v>
      </c>
    </row>
    <row r="266" spans="1:11" ht="13.2">
      <c r="A266" s="25"/>
      <c r="B266" s="33"/>
      <c r="C266" s="33"/>
      <c r="D266" s="27" t="s">
        <v>311</v>
      </c>
      <c r="E266" s="33"/>
      <c r="F266" s="28" t="s">
        <v>309</v>
      </c>
      <c r="G266" s="28"/>
      <c r="H266" s="28"/>
      <c r="I266" s="62" t="s">
        <v>307</v>
      </c>
      <c r="J266" s="63">
        <f>J262</f>
        <v>2</v>
      </c>
      <c r="K266" s="64" t="str">
        <f>K265</f>
        <v>und</v>
      </c>
    </row>
    <row r="267" spans="1:11" ht="13.2">
      <c r="A267" s="43"/>
      <c r="B267" s="44"/>
      <c r="C267" s="44"/>
      <c r="D267" s="45" t="s">
        <v>323</v>
      </c>
      <c r="E267" s="46"/>
      <c r="F267" s="47" t="s">
        <v>309</v>
      </c>
      <c r="G267" s="47"/>
      <c r="H267" s="47"/>
      <c r="I267" s="72" t="s">
        <v>307</v>
      </c>
      <c r="J267" s="73">
        <v>0</v>
      </c>
      <c r="K267" s="74" t="str">
        <f>K266</f>
        <v>und</v>
      </c>
    </row>
    <row r="268" spans="1:11" ht="13.2">
      <c r="A268" s="43"/>
      <c r="B268" s="44"/>
      <c r="C268" s="44"/>
      <c r="D268" s="48"/>
      <c r="E268" s="44"/>
      <c r="F268" s="49"/>
      <c r="G268" s="49"/>
      <c r="H268" s="49"/>
      <c r="I268" s="75"/>
      <c r="J268" s="76"/>
      <c r="K268" s="77"/>
    </row>
    <row r="269" spans="1:11" ht="35.4" customHeight="1">
      <c r="A269" s="218" t="e">
        <f>#REF!</f>
        <v>#REF!</v>
      </c>
      <c r="B269" s="727" t="e">
        <f>#REF!</f>
        <v>#REF!</v>
      </c>
      <c r="C269" s="727"/>
      <c r="D269" s="727"/>
      <c r="E269" s="727"/>
      <c r="F269" s="727"/>
      <c r="G269" s="727"/>
      <c r="H269" s="727"/>
      <c r="I269" s="727"/>
      <c r="J269" s="727"/>
      <c r="K269" s="728"/>
    </row>
    <row r="270" spans="1:11" ht="13.2">
      <c r="A270" s="358"/>
      <c r="B270" s="13"/>
      <c r="C270" s="13"/>
      <c r="D270" s="13"/>
      <c r="E270" s="14" t="s">
        <v>315</v>
      </c>
      <c r="F270" s="233" t="s">
        <v>314</v>
      </c>
      <c r="G270" s="15"/>
      <c r="H270" s="15" t="s">
        <v>305</v>
      </c>
      <c r="I270" s="54"/>
      <c r="J270" s="55"/>
      <c r="K270" s="56"/>
    </row>
    <row r="271" spans="1:11">
      <c r="A271" s="253"/>
      <c r="B271" s="254"/>
      <c r="C271" s="255"/>
      <c r="D271" s="256" t="s">
        <v>437</v>
      </c>
      <c r="E271" s="248"/>
      <c r="F271" s="257"/>
      <c r="G271" s="257"/>
      <c r="H271" s="257">
        <v>11.19</v>
      </c>
      <c r="I271" s="258">
        <v>5</v>
      </c>
      <c r="J271" s="259">
        <f>H271</f>
        <v>11.19</v>
      </c>
      <c r="K271" s="260" t="s">
        <v>313</v>
      </c>
    </row>
    <row r="272" spans="1:11">
      <c r="A272" s="22"/>
      <c r="B272" s="23"/>
      <c r="C272" s="23"/>
      <c r="D272" s="23"/>
      <c r="E272" s="23"/>
      <c r="F272" s="23"/>
      <c r="G272" s="23"/>
      <c r="H272" s="24" t="s">
        <v>306</v>
      </c>
      <c r="I272" s="59" t="s">
        <v>307</v>
      </c>
      <c r="J272" s="60">
        <f>SUM(J271:J271)</f>
        <v>11.19</v>
      </c>
      <c r="K272" s="220" t="s">
        <v>313</v>
      </c>
    </row>
    <row r="273" spans="1:11">
      <c r="A273" s="22"/>
      <c r="B273" s="23"/>
      <c r="C273" s="23"/>
      <c r="D273" s="23"/>
      <c r="E273" s="23"/>
      <c r="F273" s="23"/>
      <c r="G273" s="23"/>
      <c r="H273" s="24"/>
      <c r="I273" s="59"/>
      <c r="J273" s="60"/>
      <c r="K273" s="61"/>
    </row>
    <row r="274" spans="1:11" ht="13.2">
      <c r="A274" s="25"/>
      <c r="B274" s="26"/>
      <c r="C274" s="26"/>
      <c r="D274" s="27" t="s">
        <v>308</v>
      </c>
      <c r="E274" s="26"/>
      <c r="F274" s="28" t="s">
        <v>309</v>
      </c>
      <c r="G274" s="28"/>
      <c r="H274" s="28"/>
      <c r="I274" s="62" t="s">
        <v>307</v>
      </c>
      <c r="J274" s="63">
        <v>0</v>
      </c>
      <c r="K274" s="221" t="s">
        <v>313</v>
      </c>
    </row>
    <row r="275" spans="1:11" ht="13.2">
      <c r="A275" s="29"/>
      <c r="B275" s="30"/>
      <c r="C275" s="30"/>
      <c r="D275" s="31" t="s">
        <v>310</v>
      </c>
      <c r="E275" s="30"/>
      <c r="F275" s="32" t="s">
        <v>309</v>
      </c>
      <c r="G275" s="32"/>
      <c r="H275" s="32"/>
      <c r="I275" s="65" t="s">
        <v>307</v>
      </c>
      <c r="J275" s="66">
        <f>J272-J274</f>
        <v>11.19</v>
      </c>
      <c r="K275" s="222" t="s">
        <v>313</v>
      </c>
    </row>
    <row r="276" spans="1:11" ht="13.2">
      <c r="A276" s="25"/>
      <c r="B276" s="33"/>
      <c r="C276" s="33"/>
      <c r="D276" s="27" t="s">
        <v>311</v>
      </c>
      <c r="E276" s="33"/>
      <c r="F276" s="28" t="s">
        <v>309</v>
      </c>
      <c r="G276" s="28"/>
      <c r="H276" s="28"/>
      <c r="I276" s="62" t="s">
        <v>307</v>
      </c>
      <c r="J276" s="63">
        <f>J272</f>
        <v>11.19</v>
      </c>
      <c r="K276" s="64" t="str">
        <f>K275</f>
        <v>m</v>
      </c>
    </row>
    <row r="277" spans="1:11" ht="13.2">
      <c r="A277" s="43"/>
      <c r="B277" s="44"/>
      <c r="C277" s="44"/>
      <c r="D277" s="45" t="s">
        <v>323</v>
      </c>
      <c r="E277" s="46"/>
      <c r="F277" s="47" t="s">
        <v>309</v>
      </c>
      <c r="G277" s="47"/>
      <c r="H277" s="47"/>
      <c r="I277" s="72" t="s">
        <v>307</v>
      </c>
      <c r="J277" s="73">
        <v>0</v>
      </c>
      <c r="K277" s="74" t="str">
        <f>K276</f>
        <v>m</v>
      </c>
    </row>
    <row r="278" spans="1:11" ht="13.2">
      <c r="A278" s="43"/>
      <c r="B278" s="44"/>
      <c r="C278" s="44"/>
      <c r="D278" s="48"/>
      <c r="E278" s="44"/>
      <c r="F278" s="49"/>
      <c r="G278" s="49"/>
      <c r="H278" s="49"/>
      <c r="I278" s="75"/>
      <c r="J278" s="76"/>
      <c r="K278" s="77"/>
    </row>
    <row r="279" spans="1:11">
      <c r="A279" s="218" t="e">
        <f>#REF!</f>
        <v>#REF!</v>
      </c>
      <c r="B279" s="727" t="e">
        <f>#REF!</f>
        <v>#REF!</v>
      </c>
      <c r="C279" s="727"/>
      <c r="D279" s="727"/>
      <c r="E279" s="727"/>
      <c r="F279" s="727"/>
      <c r="G279" s="727"/>
      <c r="H279" s="727"/>
      <c r="I279" s="727"/>
      <c r="J279" s="727"/>
      <c r="K279" s="728"/>
    </row>
    <row r="280" spans="1:11" ht="13.2">
      <c r="A280" s="358"/>
      <c r="B280" s="13"/>
      <c r="C280" s="13"/>
      <c r="D280" s="360" t="s">
        <v>461</v>
      </c>
      <c r="E280" s="234"/>
      <c r="F280" s="233"/>
      <c r="G280" s="15"/>
      <c r="H280" s="15" t="s">
        <v>346</v>
      </c>
      <c r="I280" s="54"/>
      <c r="J280" s="55"/>
      <c r="K280" s="56"/>
    </row>
    <row r="281" spans="1:11">
      <c r="A281" s="253"/>
      <c r="B281" s="254"/>
      <c r="C281" s="255"/>
      <c r="D281" s="256" t="s">
        <v>435</v>
      </c>
      <c r="E281" s="248"/>
      <c r="F281" s="257"/>
      <c r="G281" s="257"/>
      <c r="H281" s="257">
        <v>2</v>
      </c>
      <c r="I281" s="258">
        <v>5</v>
      </c>
      <c r="J281" s="259">
        <v>2</v>
      </c>
      <c r="K281" s="260" t="s">
        <v>406</v>
      </c>
    </row>
    <row r="282" spans="1:11">
      <c r="A282" s="22"/>
      <c r="B282" s="23"/>
      <c r="C282" s="23"/>
      <c r="D282" s="23"/>
      <c r="E282" s="23"/>
      <c r="F282" s="23"/>
      <c r="G282" s="23"/>
      <c r="H282" s="24" t="s">
        <v>306</v>
      </c>
      <c r="I282" s="59" t="s">
        <v>307</v>
      </c>
      <c r="J282" s="60">
        <f>SUM(J281:J281)</f>
        <v>2</v>
      </c>
      <c r="K282" s="220" t="s">
        <v>406</v>
      </c>
    </row>
    <row r="283" spans="1:11">
      <c r="A283" s="22"/>
      <c r="B283" s="23"/>
      <c r="C283" s="23"/>
      <c r="D283" s="23"/>
      <c r="E283" s="23"/>
      <c r="F283" s="23"/>
      <c r="G283" s="23"/>
      <c r="H283" s="24"/>
      <c r="I283" s="59"/>
      <c r="J283" s="60"/>
      <c r="K283" s="61"/>
    </row>
    <row r="284" spans="1:11" ht="13.2">
      <c r="A284" s="25"/>
      <c r="B284" s="26"/>
      <c r="C284" s="26"/>
      <c r="D284" s="27" t="s">
        <v>308</v>
      </c>
      <c r="E284" s="26"/>
      <c r="F284" s="28" t="s">
        <v>309</v>
      </c>
      <c r="G284" s="28"/>
      <c r="H284" s="28"/>
      <c r="I284" s="62" t="s">
        <v>307</v>
      </c>
      <c r="J284" s="63">
        <v>0</v>
      </c>
      <c r="K284" s="221" t="s">
        <v>313</v>
      </c>
    </row>
    <row r="285" spans="1:11" ht="13.2">
      <c r="A285" s="29"/>
      <c r="B285" s="30"/>
      <c r="C285" s="30"/>
      <c r="D285" s="31" t="s">
        <v>310</v>
      </c>
      <c r="E285" s="30"/>
      <c r="F285" s="32" t="s">
        <v>309</v>
      </c>
      <c r="G285" s="32"/>
      <c r="H285" s="32"/>
      <c r="I285" s="65" t="s">
        <v>307</v>
      </c>
      <c r="J285" s="66">
        <f>J282-J284</f>
        <v>2</v>
      </c>
      <c r="K285" s="222" t="s">
        <v>313</v>
      </c>
    </row>
    <row r="286" spans="1:11" ht="13.2">
      <c r="A286" s="25"/>
      <c r="B286" s="33"/>
      <c r="C286" s="33"/>
      <c r="D286" s="27" t="s">
        <v>311</v>
      </c>
      <c r="E286" s="33"/>
      <c r="F286" s="28" t="s">
        <v>309</v>
      </c>
      <c r="G286" s="28"/>
      <c r="H286" s="28"/>
      <c r="I286" s="62" t="s">
        <v>307</v>
      </c>
      <c r="J286" s="63">
        <f>J282</f>
        <v>2</v>
      </c>
      <c r="K286" s="64" t="str">
        <f>K285</f>
        <v>m</v>
      </c>
    </row>
    <row r="287" spans="1:11" ht="13.2">
      <c r="A287" s="43"/>
      <c r="B287" s="44"/>
      <c r="C287" s="44"/>
      <c r="D287" s="45" t="s">
        <v>323</v>
      </c>
      <c r="E287" s="46"/>
      <c r="F287" s="47" t="s">
        <v>309</v>
      </c>
      <c r="G287" s="47"/>
      <c r="H287" s="47"/>
      <c r="I287" s="72" t="s">
        <v>307</v>
      </c>
      <c r="J287" s="73">
        <v>0</v>
      </c>
      <c r="K287" s="74" t="str">
        <f>K286</f>
        <v>m</v>
      </c>
    </row>
    <row r="288" spans="1:11" ht="13.2">
      <c r="A288" s="43"/>
      <c r="B288" s="44"/>
      <c r="C288" s="44"/>
      <c r="D288" s="48"/>
      <c r="E288" s="44"/>
      <c r="F288" s="49"/>
      <c r="G288" s="49"/>
      <c r="H288" s="49"/>
      <c r="I288" s="75"/>
      <c r="J288" s="76"/>
      <c r="K288" s="77"/>
    </row>
  </sheetData>
  <mergeCells count="46">
    <mergeCell ref="B259:K259"/>
    <mergeCell ref="A260:C261"/>
    <mergeCell ref="B269:K269"/>
    <mergeCell ref="B279:K279"/>
    <mergeCell ref="B238:H238"/>
    <mergeCell ref="B239:K239"/>
    <mergeCell ref="B249:K249"/>
    <mergeCell ref="B228:K228"/>
    <mergeCell ref="A229:C230"/>
    <mergeCell ref="B194:K194"/>
    <mergeCell ref="B204:K204"/>
    <mergeCell ref="B217:K217"/>
    <mergeCell ref="A218:C219"/>
    <mergeCell ref="B184:K184"/>
    <mergeCell ref="B104:K104"/>
    <mergeCell ref="B118:H118"/>
    <mergeCell ref="B119:K119"/>
    <mergeCell ref="B227:H227"/>
    <mergeCell ref="B132:K132"/>
    <mergeCell ref="B142:K142"/>
    <mergeCell ref="B151:K151"/>
    <mergeCell ref="B163:K163"/>
    <mergeCell ref="B173:K173"/>
    <mergeCell ref="B47:K47"/>
    <mergeCell ref="B57:K57"/>
    <mergeCell ref="B131:H131"/>
    <mergeCell ref="B103:H103"/>
    <mergeCell ref="B67:H67"/>
    <mergeCell ref="B68:K68"/>
    <mergeCell ref="B79:K79"/>
    <mergeCell ref="B90:K90"/>
    <mergeCell ref="B46:H46"/>
    <mergeCell ref="A1:K1"/>
    <mergeCell ref="A2:K2"/>
    <mergeCell ref="A3:K3"/>
    <mergeCell ref="A4:K4"/>
    <mergeCell ref="A5:K5"/>
    <mergeCell ref="A6:D6"/>
    <mergeCell ref="E6:F6"/>
    <mergeCell ref="G6:K6"/>
    <mergeCell ref="B36:K36"/>
    <mergeCell ref="A7:K7"/>
    <mergeCell ref="B8:H8"/>
    <mergeCell ref="B9:K9"/>
    <mergeCell ref="B18:K18"/>
    <mergeCell ref="B27:K2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view="pageBreakPreview" topLeftCell="A19" zoomScale="70" zoomScaleNormal="70" zoomScaleSheetLayoutView="70" workbookViewId="0">
      <selection activeCell="Q44" sqref="Q44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19.109375" style="118" customWidth="1"/>
    <col min="11" max="11" width="18.6640625" style="119" customWidth="1"/>
    <col min="12" max="12" width="15.109375" style="119" customWidth="1"/>
    <col min="13" max="13" width="16.77734375" style="311" customWidth="1"/>
    <col min="14" max="14" width="19.44140625" style="119" customWidth="1"/>
    <col min="15" max="15" width="16.44140625" style="119" customWidth="1"/>
    <col min="16" max="17" width="16.33203125" style="119" customWidth="1"/>
  </cols>
  <sheetData>
    <row r="1" spans="1:17">
      <c r="A1" s="669" t="s">
        <v>291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25" customHeight="1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18" t="s">
        <v>292</v>
      </c>
      <c r="G6" s="719"/>
      <c r="H6" s="719"/>
      <c r="I6" s="720"/>
      <c r="J6" s="706"/>
      <c r="K6" s="672"/>
      <c r="L6" s="673"/>
      <c r="M6" s="721">
        <f>J102</f>
        <v>611138.17680000002</v>
      </c>
      <c r="N6" s="722"/>
      <c r="O6" s="723">
        <f>O102</f>
        <v>83589.355899999995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 t="s">
        <v>512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140" t="s">
        <v>21</v>
      </c>
      <c r="L10" s="140" t="s">
        <v>22</v>
      </c>
      <c r="M10" s="361" t="s">
        <v>23</v>
      </c>
      <c r="N10" s="140" t="s">
        <v>21</v>
      </c>
      <c r="O10" s="140" t="s">
        <v>22</v>
      </c>
      <c r="P10" s="141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SUM(I12:I13)</f>
        <v>22449.8596</v>
      </c>
      <c r="J11" s="143">
        <f>SUM(J12:J13)</f>
        <v>28111.367400000003</v>
      </c>
      <c r="K11" s="144"/>
      <c r="L11" s="144"/>
      <c r="M11" s="362"/>
      <c r="N11" s="145">
        <f>SUM(N12:N13)</f>
        <v>25657.127400000001</v>
      </c>
      <c r="O11" s="145">
        <f>SUM(O12:O13)</f>
        <v>0</v>
      </c>
      <c r="P11" s="146">
        <f>SUM(P12:P13)</f>
        <v>25657.127400000001</v>
      </c>
      <c r="Q11" s="145">
        <f>SUM(Q12:Q13)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149">
        <f>'BM 01'!M12</f>
        <v>0</v>
      </c>
      <c r="L12" s="150">
        <v>0</v>
      </c>
      <c r="M12" s="310">
        <f>K12+L12</f>
        <v>0</v>
      </c>
      <c r="N12" s="149">
        <f>'BM 01'!P12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149">
        <f>'BM 01'!M13</f>
        <v>497.81</v>
      </c>
      <c r="L13" s="150">
        <v>0</v>
      </c>
      <c r="M13" s="310">
        <f>K13+L13</f>
        <v>497.81</v>
      </c>
      <c r="N13" s="149">
        <f>'BM 01'!P13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>
      <c r="A14" s="133" t="s">
        <v>35</v>
      </c>
      <c r="B14" s="683" t="s">
        <v>36</v>
      </c>
      <c r="C14" s="684"/>
      <c r="D14" s="684"/>
      <c r="E14" s="684"/>
      <c r="F14" s="684"/>
      <c r="G14" s="685"/>
      <c r="H14" s="134"/>
      <c r="I14" s="157">
        <f>SUM(I15:I24)</f>
        <v>51220.847500000003</v>
      </c>
      <c r="J14" s="158">
        <f>SUM(J15:J24)</f>
        <v>64126.807400000005</v>
      </c>
      <c r="K14" s="149"/>
      <c r="L14" s="149"/>
      <c r="M14" s="363"/>
      <c r="N14" s="143">
        <f>SUM(N15:N24)</f>
        <v>61948.074825000003</v>
      </c>
      <c r="O14" s="143">
        <f>SUM(O15:O24)</f>
        <v>0</v>
      </c>
      <c r="P14" s="143">
        <f>SUM(P15:P24)</f>
        <v>61948.074825000003</v>
      </c>
      <c r="Q14" s="160">
        <f>SUM(Q15:Q24)</f>
        <v>2178.732575</v>
      </c>
    </row>
    <row r="15" spans="1:17" ht="26.4">
      <c r="A15" s="125" t="s">
        <v>37</v>
      </c>
      <c r="B15" s="126" t="s">
        <v>38</v>
      </c>
      <c r="C15" s="127" t="s">
        <v>39</v>
      </c>
      <c r="D15" s="128">
        <v>30.01</v>
      </c>
      <c r="E15" s="128">
        <v>57.55</v>
      </c>
      <c r="F15" s="128">
        <f t="shared" ref="F15:F24" si="3">TRUNC(E15*1.2522,2)</f>
        <v>72.06</v>
      </c>
      <c r="G15" s="127" t="s">
        <v>40</v>
      </c>
      <c r="H15" s="127" t="s">
        <v>34</v>
      </c>
      <c r="I15" s="147">
        <f t="shared" ref="I15:I24" si="4">E15*D15</f>
        <v>1727.0754999999999</v>
      </c>
      <c r="J15" s="148">
        <f t="shared" ref="J15:J24" si="5">D15*F15</f>
        <v>2162.5206000000003</v>
      </c>
      <c r="K15" s="149">
        <f>'BM 01'!M15</f>
        <v>7.6462500000000002</v>
      </c>
      <c r="L15" s="150">
        <v>0</v>
      </c>
      <c r="M15" s="310">
        <f t="shared" ref="M15:M78" si="6">K15+L15</f>
        <v>7.6462500000000002</v>
      </c>
      <c r="N15" s="149">
        <f>K15*F15</f>
        <v>550.98877500000003</v>
      </c>
      <c r="O15" s="149">
        <f>L15*F15</f>
        <v>0</v>
      </c>
      <c r="P15" s="151">
        <f t="shared" ref="P15:P30" si="7">O15+N15</f>
        <v>550.98877500000003</v>
      </c>
      <c r="Q15" s="149">
        <f>J15-P15</f>
        <v>1611.5318250000003</v>
      </c>
    </row>
    <row r="16" spans="1:17" ht="26.4">
      <c r="A16" s="125" t="s">
        <v>41</v>
      </c>
      <c r="B16" s="126" t="s">
        <v>42</v>
      </c>
      <c r="C16" s="127" t="s">
        <v>43</v>
      </c>
      <c r="D16" s="128">
        <v>48.62</v>
      </c>
      <c r="E16" s="128">
        <v>4.25</v>
      </c>
      <c r="F16" s="128">
        <f t="shared" si="3"/>
        <v>5.32</v>
      </c>
      <c r="G16" s="127" t="s">
        <v>44</v>
      </c>
      <c r="H16" s="127" t="s">
        <v>34</v>
      </c>
      <c r="I16" s="147">
        <f t="shared" si="4"/>
        <v>206.63499999999999</v>
      </c>
      <c r="J16" s="148">
        <f t="shared" si="5"/>
        <v>258.65839999999997</v>
      </c>
      <c r="K16" s="149">
        <f>'BM 01'!M16</f>
        <v>30.585000000000001</v>
      </c>
      <c r="L16" s="150">
        <v>0</v>
      </c>
      <c r="M16" s="310">
        <f t="shared" si="6"/>
        <v>30.585000000000001</v>
      </c>
      <c r="N16" s="149">
        <f t="shared" ref="N16:N24" si="8">K16*F16</f>
        <v>162.71220000000002</v>
      </c>
      <c r="O16" s="149">
        <f t="shared" ref="O16:O27" si="9">L16*F16</f>
        <v>0</v>
      </c>
      <c r="P16" s="151">
        <f t="shared" si="7"/>
        <v>162.71220000000002</v>
      </c>
      <c r="Q16" s="149">
        <f t="shared" ref="Q16:Q24" si="10">J16-P16</f>
        <v>95.946199999999948</v>
      </c>
    </row>
    <row r="17" spans="1:17" ht="39.6">
      <c r="A17" s="125" t="s">
        <v>45</v>
      </c>
      <c r="B17" s="126" t="s">
        <v>46</v>
      </c>
      <c r="C17" s="127" t="s">
        <v>43</v>
      </c>
      <c r="D17" s="128">
        <v>48.62</v>
      </c>
      <c r="E17" s="128">
        <v>20.87</v>
      </c>
      <c r="F17" s="128">
        <f t="shared" si="3"/>
        <v>26.13</v>
      </c>
      <c r="G17" s="127" t="s">
        <v>47</v>
      </c>
      <c r="H17" s="127" t="s">
        <v>34</v>
      </c>
      <c r="I17" s="147">
        <f t="shared" si="4"/>
        <v>1014.6994</v>
      </c>
      <c r="J17" s="148">
        <f t="shared" si="5"/>
        <v>1270.4405999999999</v>
      </c>
      <c r="K17" s="149">
        <f>'BM 01'!M17</f>
        <v>30.585000000000001</v>
      </c>
      <c r="L17" s="150">
        <v>0</v>
      </c>
      <c r="M17" s="310">
        <f t="shared" si="6"/>
        <v>30.585000000000001</v>
      </c>
      <c r="N17" s="149">
        <f t="shared" si="8"/>
        <v>799.18605000000002</v>
      </c>
      <c r="O17" s="149">
        <f t="shared" si="9"/>
        <v>0</v>
      </c>
      <c r="P17" s="151">
        <f t="shared" si="7"/>
        <v>799.18605000000002</v>
      </c>
      <c r="Q17" s="149">
        <f t="shared" si="10"/>
        <v>471.25454999999988</v>
      </c>
    </row>
    <row r="18" spans="1:17" ht="39.6">
      <c r="A18" s="125" t="s">
        <v>48</v>
      </c>
      <c r="B18" s="126" t="s">
        <v>49</v>
      </c>
      <c r="C18" s="127" t="s">
        <v>43</v>
      </c>
      <c r="D18" s="128">
        <v>275.58999999999997</v>
      </c>
      <c r="E18" s="128">
        <v>63.59</v>
      </c>
      <c r="F18" s="128">
        <f t="shared" si="3"/>
        <v>79.62</v>
      </c>
      <c r="G18" s="127" t="s">
        <v>50</v>
      </c>
      <c r="H18" s="127" t="s">
        <v>34</v>
      </c>
      <c r="I18" s="147">
        <f t="shared" si="4"/>
        <v>17524.768100000001</v>
      </c>
      <c r="J18" s="148">
        <f t="shared" si="5"/>
        <v>21942.4758</v>
      </c>
      <c r="K18" s="149">
        <f>'BM 01'!M18</f>
        <v>275.58999999999997</v>
      </c>
      <c r="L18" s="150">
        <v>0</v>
      </c>
      <c r="M18" s="310">
        <f t="shared" si="6"/>
        <v>275.58999999999997</v>
      </c>
      <c r="N18" s="149">
        <f t="shared" si="8"/>
        <v>21942.4758</v>
      </c>
      <c r="O18" s="149">
        <f t="shared" si="9"/>
        <v>0</v>
      </c>
      <c r="P18" s="151">
        <f t="shared" si="7"/>
        <v>21942.4758</v>
      </c>
      <c r="Q18" s="149">
        <f t="shared" si="10"/>
        <v>0</v>
      </c>
    </row>
    <row r="19" spans="1:17" ht="26.4">
      <c r="A19" s="125" t="s">
        <v>51</v>
      </c>
      <c r="B19" s="126" t="s">
        <v>52</v>
      </c>
      <c r="C19" s="127" t="s">
        <v>53</v>
      </c>
      <c r="D19" s="128">
        <v>277.10000000000002</v>
      </c>
      <c r="E19" s="128">
        <v>15.18</v>
      </c>
      <c r="F19" s="128">
        <f t="shared" si="3"/>
        <v>19</v>
      </c>
      <c r="G19" s="127" t="s">
        <v>54</v>
      </c>
      <c r="H19" s="127" t="s">
        <v>34</v>
      </c>
      <c r="I19" s="147">
        <f t="shared" si="4"/>
        <v>4206.3780000000006</v>
      </c>
      <c r="J19" s="148">
        <f t="shared" si="5"/>
        <v>5264.9000000000005</v>
      </c>
      <c r="K19" s="149">
        <f>'BM 01'!M19</f>
        <v>277.09999999999997</v>
      </c>
      <c r="L19" s="150">
        <v>0</v>
      </c>
      <c r="M19" s="310">
        <f t="shared" si="6"/>
        <v>277.09999999999997</v>
      </c>
      <c r="N19" s="149">
        <f t="shared" si="8"/>
        <v>5264.9</v>
      </c>
      <c r="O19" s="149">
        <f t="shared" si="9"/>
        <v>0</v>
      </c>
      <c r="P19" s="151">
        <f t="shared" si="7"/>
        <v>5264.9</v>
      </c>
      <c r="Q19" s="149">
        <f t="shared" si="10"/>
        <v>0</v>
      </c>
    </row>
    <row r="20" spans="1:17" ht="26.4">
      <c r="A20" s="125" t="s">
        <v>55</v>
      </c>
      <c r="B20" s="126" t="s">
        <v>56</v>
      </c>
      <c r="C20" s="127" t="s">
        <v>53</v>
      </c>
      <c r="D20" s="128">
        <v>510.8</v>
      </c>
      <c r="E20" s="128">
        <v>13.38</v>
      </c>
      <c r="F20" s="128">
        <f t="shared" si="3"/>
        <v>16.75</v>
      </c>
      <c r="G20" s="127" t="s">
        <v>57</v>
      </c>
      <c r="H20" s="127" t="s">
        <v>34</v>
      </c>
      <c r="I20" s="147">
        <f t="shared" si="4"/>
        <v>6834.5040000000008</v>
      </c>
      <c r="J20" s="148">
        <f t="shared" si="5"/>
        <v>8555.9</v>
      </c>
      <c r="K20" s="149">
        <f>'BM 01'!M20</f>
        <v>510.8</v>
      </c>
      <c r="L20" s="150">
        <v>0</v>
      </c>
      <c r="M20" s="310">
        <f t="shared" si="6"/>
        <v>510.8</v>
      </c>
      <c r="N20" s="149">
        <f t="shared" si="8"/>
        <v>8555.9</v>
      </c>
      <c r="O20" s="149">
        <f t="shared" si="9"/>
        <v>0</v>
      </c>
      <c r="P20" s="151">
        <f t="shared" si="7"/>
        <v>8555.9</v>
      </c>
      <c r="Q20" s="149">
        <f t="shared" si="10"/>
        <v>0</v>
      </c>
    </row>
    <row r="21" spans="1:17" ht="39.6">
      <c r="A21" s="125" t="s">
        <v>58</v>
      </c>
      <c r="B21" s="126" t="s">
        <v>59</v>
      </c>
      <c r="C21" s="127" t="s">
        <v>53</v>
      </c>
      <c r="D21" s="128">
        <v>458.6</v>
      </c>
      <c r="E21" s="128">
        <v>11.96</v>
      </c>
      <c r="F21" s="128">
        <f t="shared" si="3"/>
        <v>14.97</v>
      </c>
      <c r="G21" s="127" t="s">
        <v>60</v>
      </c>
      <c r="H21" s="127" t="s">
        <v>34</v>
      </c>
      <c r="I21" s="147">
        <f t="shared" si="4"/>
        <v>5484.8560000000007</v>
      </c>
      <c r="J21" s="148">
        <f t="shared" si="5"/>
        <v>6865.2420000000002</v>
      </c>
      <c r="K21" s="149">
        <f>'BM 01'!M21</f>
        <v>458.6</v>
      </c>
      <c r="L21" s="150">
        <v>0</v>
      </c>
      <c r="M21" s="310">
        <f t="shared" si="6"/>
        <v>458.6</v>
      </c>
      <c r="N21" s="149">
        <f t="shared" si="8"/>
        <v>6865.2420000000002</v>
      </c>
      <c r="O21" s="149">
        <f t="shared" si="9"/>
        <v>0</v>
      </c>
      <c r="P21" s="151">
        <f t="shared" si="7"/>
        <v>6865.2420000000002</v>
      </c>
      <c r="Q21" s="149">
        <f t="shared" si="10"/>
        <v>0</v>
      </c>
    </row>
    <row r="22" spans="1:17" ht="39.6">
      <c r="A22" s="125" t="s">
        <v>61</v>
      </c>
      <c r="B22" s="126" t="s">
        <v>62</v>
      </c>
      <c r="C22" s="127" t="s">
        <v>53</v>
      </c>
      <c r="D22" s="128">
        <v>132.19999999999999</v>
      </c>
      <c r="E22" s="128">
        <v>10.11</v>
      </c>
      <c r="F22" s="128">
        <f t="shared" si="3"/>
        <v>12.65</v>
      </c>
      <c r="G22" s="127" t="s">
        <v>63</v>
      </c>
      <c r="H22" s="127" t="s">
        <v>34</v>
      </c>
      <c r="I22" s="147">
        <f t="shared" si="4"/>
        <v>1336.5419999999999</v>
      </c>
      <c r="J22" s="148">
        <f t="shared" si="5"/>
        <v>1672.33</v>
      </c>
      <c r="K22" s="149">
        <f>'BM 01'!M22</f>
        <v>132.19999999999999</v>
      </c>
      <c r="L22" s="150">
        <v>0</v>
      </c>
      <c r="M22" s="310">
        <f t="shared" si="6"/>
        <v>132.19999999999999</v>
      </c>
      <c r="N22" s="149">
        <f t="shared" si="8"/>
        <v>1672.33</v>
      </c>
      <c r="O22" s="149">
        <f t="shared" si="9"/>
        <v>0</v>
      </c>
      <c r="P22" s="151">
        <f t="shared" si="7"/>
        <v>1672.33</v>
      </c>
      <c r="Q22" s="149">
        <f t="shared" si="10"/>
        <v>0</v>
      </c>
    </row>
    <row r="23" spans="1:17" ht="52.8">
      <c r="A23" s="125" t="s">
        <v>64</v>
      </c>
      <c r="B23" s="126" t="s">
        <v>65</v>
      </c>
      <c r="C23" s="127" t="s">
        <v>39</v>
      </c>
      <c r="D23" s="128">
        <v>21.63</v>
      </c>
      <c r="E23" s="128">
        <v>463.3</v>
      </c>
      <c r="F23" s="128">
        <f t="shared" si="3"/>
        <v>580.14</v>
      </c>
      <c r="G23" s="127" t="s">
        <v>66</v>
      </c>
      <c r="H23" s="127" t="s">
        <v>34</v>
      </c>
      <c r="I23" s="147">
        <f t="shared" si="4"/>
        <v>10021.179</v>
      </c>
      <c r="J23" s="148">
        <f t="shared" si="5"/>
        <v>12548.428199999998</v>
      </c>
      <c r="K23" s="149">
        <f>'BM 01'!M23</f>
        <v>21.630000000000003</v>
      </c>
      <c r="L23" s="150">
        <v>0</v>
      </c>
      <c r="M23" s="310">
        <f t="shared" si="6"/>
        <v>21.630000000000003</v>
      </c>
      <c r="N23" s="149">
        <f t="shared" si="8"/>
        <v>12548.4282</v>
      </c>
      <c r="O23" s="149">
        <f t="shared" si="9"/>
        <v>0</v>
      </c>
      <c r="P23" s="151">
        <f t="shared" si="7"/>
        <v>12548.4282</v>
      </c>
      <c r="Q23" s="149">
        <f t="shared" si="10"/>
        <v>0</v>
      </c>
    </row>
    <row r="24" spans="1:17" ht="39.6">
      <c r="A24" s="125" t="s">
        <v>67</v>
      </c>
      <c r="B24" s="126" t="s">
        <v>68</v>
      </c>
      <c r="C24" s="127" t="s">
        <v>43</v>
      </c>
      <c r="D24" s="128">
        <v>132.91</v>
      </c>
      <c r="E24" s="128">
        <v>21.55</v>
      </c>
      <c r="F24" s="128">
        <f t="shared" si="3"/>
        <v>26.98</v>
      </c>
      <c r="G24" s="127" t="s">
        <v>69</v>
      </c>
      <c r="H24" s="127" t="s">
        <v>34</v>
      </c>
      <c r="I24" s="147">
        <f t="shared" si="4"/>
        <v>2864.2105000000001</v>
      </c>
      <c r="J24" s="148">
        <f t="shared" si="5"/>
        <v>3585.9117999999999</v>
      </c>
      <c r="K24" s="149">
        <f>'BM 01'!M24</f>
        <v>132.91</v>
      </c>
      <c r="L24" s="150">
        <v>0</v>
      </c>
      <c r="M24" s="310">
        <f t="shared" si="6"/>
        <v>132.91</v>
      </c>
      <c r="N24" s="149">
        <f t="shared" si="8"/>
        <v>3585.9117999999999</v>
      </c>
      <c r="O24" s="149">
        <f t="shared" si="9"/>
        <v>0</v>
      </c>
      <c r="P24" s="151">
        <f t="shared" si="7"/>
        <v>3585.9117999999999</v>
      </c>
      <c r="Q24" s="149">
        <f t="shared" si="10"/>
        <v>0</v>
      </c>
    </row>
    <row r="25" spans="1:17">
      <c r="A25" s="133" t="s">
        <v>70</v>
      </c>
      <c r="B25" s="683" t="s">
        <v>71</v>
      </c>
      <c r="C25" s="684"/>
      <c r="D25" s="684"/>
      <c r="E25" s="684"/>
      <c r="F25" s="684"/>
      <c r="G25" s="685"/>
      <c r="H25" s="135"/>
      <c r="I25" s="157">
        <f>SUM(I26:I34)</f>
        <v>76933.868900000001</v>
      </c>
      <c r="J25" s="158">
        <f>SUM(J26:J34)</f>
        <v>96318.699300000007</v>
      </c>
      <c r="K25" s="149"/>
      <c r="L25" s="149"/>
      <c r="M25" s="363"/>
      <c r="N25" s="143">
        <f>SUM(N26:N34)</f>
        <v>9055.8919999999998</v>
      </c>
      <c r="O25" s="143">
        <f>SUM(O26:O34)</f>
        <v>36907.577499999999</v>
      </c>
      <c r="P25" s="143">
        <f>SUM(P26:P34)</f>
        <v>45963.469500000007</v>
      </c>
      <c r="Q25" s="160">
        <f>SUM(Q26:Q34)</f>
        <v>50355.229800000001</v>
      </c>
    </row>
    <row r="26" spans="1:17" ht="52.8">
      <c r="A26" s="125" t="s">
        <v>72</v>
      </c>
      <c r="B26" s="126" t="s">
        <v>73</v>
      </c>
      <c r="C26" s="127" t="s">
        <v>43</v>
      </c>
      <c r="D26" s="127">
        <v>200.52</v>
      </c>
      <c r="E26" s="136">
        <v>39.700000000000003</v>
      </c>
      <c r="F26" s="136">
        <f t="shared" ref="F26:F34" si="11">TRUNC(E26*1.2522,2)</f>
        <v>49.71</v>
      </c>
      <c r="G26" s="127" t="s">
        <v>74</v>
      </c>
      <c r="H26" s="127" t="s">
        <v>34</v>
      </c>
      <c r="I26" s="147">
        <f>E26*D26</f>
        <v>7960.6440000000011</v>
      </c>
      <c r="J26" s="148">
        <f>F26*D26</f>
        <v>9967.8492000000006</v>
      </c>
      <c r="K26" s="149">
        <f>'BM 01'!M26</f>
        <v>0</v>
      </c>
      <c r="L26" s="150">
        <v>200.52</v>
      </c>
      <c r="M26" s="310">
        <f t="shared" si="6"/>
        <v>200.52</v>
      </c>
      <c r="N26" s="149">
        <f>'BM 01'!P26</f>
        <v>0</v>
      </c>
      <c r="O26" s="149">
        <f t="shared" si="9"/>
        <v>9967.8492000000006</v>
      </c>
      <c r="P26" s="151">
        <f t="shared" si="7"/>
        <v>9967.8492000000006</v>
      </c>
      <c r="Q26" s="149">
        <f t="shared" ref="Q26:Q55" si="12">J26-P26</f>
        <v>0</v>
      </c>
    </row>
    <row r="27" spans="1:17" ht="52.8">
      <c r="A27" s="125" t="s">
        <v>75</v>
      </c>
      <c r="B27" s="126" t="s">
        <v>76</v>
      </c>
      <c r="C27" s="127" t="s">
        <v>53</v>
      </c>
      <c r="D27" s="128">
        <v>108.1</v>
      </c>
      <c r="E27" s="136">
        <v>12.17</v>
      </c>
      <c r="F27" s="136">
        <f t="shared" si="11"/>
        <v>15.23</v>
      </c>
      <c r="G27" s="127" t="s">
        <v>77</v>
      </c>
      <c r="H27" s="127" t="s">
        <v>34</v>
      </c>
      <c r="I27" s="147">
        <f t="shared" ref="I27:I34" si="13">E27*D27</f>
        <v>1315.577</v>
      </c>
      <c r="J27" s="148">
        <f t="shared" ref="J27:J34" si="14">F27*D27</f>
        <v>1646.3630000000001</v>
      </c>
      <c r="K27" s="149">
        <f>'BM 01'!M27</f>
        <v>0</v>
      </c>
      <c r="L27" s="150">
        <v>108.1</v>
      </c>
      <c r="M27" s="310">
        <f t="shared" si="6"/>
        <v>108.1</v>
      </c>
      <c r="N27" s="149">
        <f>'BM 01'!P27</f>
        <v>0</v>
      </c>
      <c r="O27" s="149">
        <f t="shared" si="9"/>
        <v>1646.3630000000001</v>
      </c>
      <c r="P27" s="151">
        <f t="shared" si="7"/>
        <v>1646.3630000000001</v>
      </c>
      <c r="Q27" s="149">
        <f t="shared" si="12"/>
        <v>0</v>
      </c>
    </row>
    <row r="28" spans="1:17" ht="52.8">
      <c r="A28" s="125" t="s">
        <v>78</v>
      </c>
      <c r="B28" s="126" t="s">
        <v>79</v>
      </c>
      <c r="C28" s="127" t="s">
        <v>53</v>
      </c>
      <c r="D28" s="128">
        <v>315.39999999999998</v>
      </c>
      <c r="E28" s="136">
        <v>13.12</v>
      </c>
      <c r="F28" s="136">
        <f t="shared" si="11"/>
        <v>16.420000000000002</v>
      </c>
      <c r="G28" s="127" t="s">
        <v>80</v>
      </c>
      <c r="H28" s="127" t="s">
        <v>34</v>
      </c>
      <c r="I28" s="147">
        <f t="shared" si="13"/>
        <v>4138.0479999999998</v>
      </c>
      <c r="J28" s="148">
        <f t="shared" si="14"/>
        <v>5178.8680000000004</v>
      </c>
      <c r="K28" s="149">
        <f>'BM 01'!M28</f>
        <v>101.5</v>
      </c>
      <c r="L28" s="150">
        <v>184.8</v>
      </c>
      <c r="M28" s="310">
        <f t="shared" si="6"/>
        <v>286.3</v>
      </c>
      <c r="N28" s="149">
        <f>'BM 01'!P28</f>
        <v>1666.63</v>
      </c>
      <c r="O28" s="149">
        <f t="shared" ref="O28:O34" si="15">L28*F28</f>
        <v>3034.4160000000006</v>
      </c>
      <c r="P28" s="151">
        <f t="shared" si="7"/>
        <v>4701.0460000000003</v>
      </c>
      <c r="Q28" s="149">
        <f t="shared" si="12"/>
        <v>477.82200000000012</v>
      </c>
    </row>
    <row r="29" spans="1:17" ht="52.8">
      <c r="A29" s="125" t="s">
        <v>81</v>
      </c>
      <c r="B29" s="126" t="s">
        <v>82</v>
      </c>
      <c r="C29" s="127" t="s">
        <v>53</v>
      </c>
      <c r="D29" s="128">
        <v>500.1</v>
      </c>
      <c r="E29" s="136">
        <v>11.9</v>
      </c>
      <c r="F29" s="136">
        <f t="shared" si="11"/>
        <v>14.9</v>
      </c>
      <c r="G29" s="127" t="s">
        <v>83</v>
      </c>
      <c r="H29" s="127" t="s">
        <v>34</v>
      </c>
      <c r="I29" s="147">
        <f t="shared" si="13"/>
        <v>5951.1900000000005</v>
      </c>
      <c r="J29" s="148">
        <f t="shared" si="14"/>
        <v>7451.4900000000007</v>
      </c>
      <c r="K29" s="149">
        <f>'BM 01'!M29</f>
        <v>121.5</v>
      </c>
      <c r="L29" s="150">
        <v>320.5</v>
      </c>
      <c r="M29" s="310">
        <f t="shared" si="6"/>
        <v>442</v>
      </c>
      <c r="N29" s="149">
        <f>'BM 01'!P29</f>
        <v>1810.3500000000001</v>
      </c>
      <c r="O29" s="149">
        <f t="shared" si="15"/>
        <v>4775.45</v>
      </c>
      <c r="P29" s="151">
        <f t="shared" si="7"/>
        <v>6585.8</v>
      </c>
      <c r="Q29" s="149">
        <f t="shared" si="12"/>
        <v>865.69000000000051</v>
      </c>
    </row>
    <row r="30" spans="1:17" ht="52.8">
      <c r="A30" s="125" t="s">
        <v>84</v>
      </c>
      <c r="B30" s="126" t="s">
        <v>85</v>
      </c>
      <c r="C30" s="127" t="s">
        <v>53</v>
      </c>
      <c r="D30" s="128">
        <v>710.1</v>
      </c>
      <c r="E30" s="136">
        <v>10</v>
      </c>
      <c r="F30" s="136">
        <f t="shared" si="11"/>
        <v>12.52</v>
      </c>
      <c r="G30" s="127" t="s">
        <v>86</v>
      </c>
      <c r="H30" s="127" t="s">
        <v>34</v>
      </c>
      <c r="I30" s="147">
        <f t="shared" si="13"/>
        <v>7101</v>
      </c>
      <c r="J30" s="148">
        <f t="shared" si="14"/>
        <v>8890.4519999999993</v>
      </c>
      <c r="K30" s="149">
        <f>'BM 01'!M30</f>
        <v>445.6</v>
      </c>
      <c r="L30" s="150">
        <v>264.5</v>
      </c>
      <c r="M30" s="310">
        <f t="shared" si="6"/>
        <v>710.1</v>
      </c>
      <c r="N30" s="149">
        <f>'BM 01'!P30</f>
        <v>5578.9120000000003</v>
      </c>
      <c r="O30" s="149">
        <f t="shared" si="15"/>
        <v>3311.54</v>
      </c>
      <c r="P30" s="151">
        <f t="shared" si="7"/>
        <v>8890.4520000000011</v>
      </c>
      <c r="Q30" s="149">
        <f t="shared" si="12"/>
        <v>0</v>
      </c>
    </row>
    <row r="31" spans="1:17" ht="52.8">
      <c r="A31" s="125" t="s">
        <v>87</v>
      </c>
      <c r="B31" s="126" t="s">
        <v>88</v>
      </c>
      <c r="C31" s="127" t="s">
        <v>43</v>
      </c>
      <c r="D31" s="127">
        <v>121.95</v>
      </c>
      <c r="E31" s="136">
        <v>37.21</v>
      </c>
      <c r="F31" s="136">
        <f t="shared" si="11"/>
        <v>46.59</v>
      </c>
      <c r="G31" s="127" t="s">
        <v>89</v>
      </c>
      <c r="H31" s="127" t="s">
        <v>34</v>
      </c>
      <c r="I31" s="147">
        <f t="shared" si="13"/>
        <v>4537.7595000000001</v>
      </c>
      <c r="J31" s="148">
        <f t="shared" si="14"/>
        <v>5681.6505000000006</v>
      </c>
      <c r="K31" s="149">
        <f>'BM 01'!M31</f>
        <v>0</v>
      </c>
      <c r="L31" s="150">
        <v>100.17</v>
      </c>
      <c r="M31" s="310">
        <f t="shared" si="6"/>
        <v>100.17</v>
      </c>
      <c r="N31" s="149">
        <f>'BM 01'!P31</f>
        <v>0</v>
      </c>
      <c r="O31" s="149">
        <f t="shared" si="15"/>
        <v>4666.9203000000007</v>
      </c>
      <c r="P31" s="151">
        <f t="shared" ref="P31:P34" si="16">O31+N31</f>
        <v>4666.9203000000007</v>
      </c>
      <c r="Q31" s="149">
        <f t="shared" si="12"/>
        <v>1014.7302</v>
      </c>
    </row>
    <row r="32" spans="1:17" ht="52.8">
      <c r="A32" s="125" t="s">
        <v>90</v>
      </c>
      <c r="B32" s="126" t="s">
        <v>91</v>
      </c>
      <c r="C32" s="127" t="s">
        <v>53</v>
      </c>
      <c r="D32" s="128">
        <v>1063.5999999999999</v>
      </c>
      <c r="E32" s="136">
        <v>12.09</v>
      </c>
      <c r="F32" s="136">
        <f t="shared" si="11"/>
        <v>15.13</v>
      </c>
      <c r="G32" s="127" t="s">
        <v>92</v>
      </c>
      <c r="H32" s="127" t="s">
        <v>34</v>
      </c>
      <c r="I32" s="147">
        <f t="shared" si="13"/>
        <v>12858.923999999999</v>
      </c>
      <c r="J32" s="148">
        <f t="shared" si="14"/>
        <v>16092.268</v>
      </c>
      <c r="K32" s="149">
        <f>'BM 01'!M32</f>
        <v>0</v>
      </c>
      <c r="L32" s="150">
        <v>0</v>
      </c>
      <c r="M32" s="310">
        <f t="shared" si="6"/>
        <v>0</v>
      </c>
      <c r="N32" s="149">
        <f>'BM 01'!P32</f>
        <v>0</v>
      </c>
      <c r="O32" s="149">
        <f t="shared" si="15"/>
        <v>0</v>
      </c>
      <c r="P32" s="151">
        <f t="shared" si="16"/>
        <v>0</v>
      </c>
      <c r="Q32" s="149">
        <f t="shared" si="12"/>
        <v>16092.268</v>
      </c>
    </row>
    <row r="33" spans="1:17" ht="39.6">
      <c r="A33" s="125" t="s">
        <v>93</v>
      </c>
      <c r="B33" s="126" t="s">
        <v>94</v>
      </c>
      <c r="C33" s="127" t="s">
        <v>43</v>
      </c>
      <c r="D33" s="127">
        <v>369.96</v>
      </c>
      <c r="E33" s="136">
        <v>22.81</v>
      </c>
      <c r="F33" s="136">
        <f t="shared" si="11"/>
        <v>28.56</v>
      </c>
      <c r="G33" s="127" t="s">
        <v>95</v>
      </c>
      <c r="H33" s="127" t="s">
        <v>34</v>
      </c>
      <c r="I33" s="147">
        <f t="shared" si="13"/>
        <v>8438.7875999999997</v>
      </c>
      <c r="J33" s="148">
        <f t="shared" si="14"/>
        <v>10566.057599999998</v>
      </c>
      <c r="K33" s="149">
        <f>'BM 01'!M33</f>
        <v>0</v>
      </c>
      <c r="L33" s="150">
        <v>0</v>
      </c>
      <c r="M33" s="310">
        <f t="shared" si="6"/>
        <v>0</v>
      </c>
      <c r="N33" s="149">
        <f>'BM 01'!P33</f>
        <v>0</v>
      </c>
      <c r="O33" s="149">
        <f t="shared" si="15"/>
        <v>0</v>
      </c>
      <c r="P33" s="151">
        <f t="shared" si="16"/>
        <v>0</v>
      </c>
      <c r="Q33" s="149">
        <f t="shared" si="12"/>
        <v>10566.057599999998</v>
      </c>
    </row>
    <row r="34" spans="1:17" ht="52.8">
      <c r="A34" s="125" t="s">
        <v>96</v>
      </c>
      <c r="B34" s="126" t="s">
        <v>97</v>
      </c>
      <c r="C34" s="127" t="s">
        <v>39</v>
      </c>
      <c r="D34" s="127">
        <v>61.46</v>
      </c>
      <c r="E34" s="136">
        <v>400.78</v>
      </c>
      <c r="F34" s="136">
        <f t="shared" si="11"/>
        <v>501.85</v>
      </c>
      <c r="G34" s="127" t="s">
        <v>98</v>
      </c>
      <c r="H34" s="127" t="s">
        <v>34</v>
      </c>
      <c r="I34" s="147">
        <f t="shared" si="13"/>
        <v>24631.9388</v>
      </c>
      <c r="J34" s="148">
        <f t="shared" si="14"/>
        <v>30843.701000000001</v>
      </c>
      <c r="K34" s="149">
        <f>'BM 01'!M34</f>
        <v>0</v>
      </c>
      <c r="L34" s="150">
        <v>18.940000000000001</v>
      </c>
      <c r="M34" s="310">
        <f t="shared" si="6"/>
        <v>18.940000000000001</v>
      </c>
      <c r="N34" s="149">
        <f>'BM 01'!P34</f>
        <v>0</v>
      </c>
      <c r="O34" s="149">
        <f t="shared" si="15"/>
        <v>9505.0390000000007</v>
      </c>
      <c r="P34" s="151">
        <f t="shared" si="16"/>
        <v>9505.0390000000007</v>
      </c>
      <c r="Q34" s="149">
        <f t="shared" si="12"/>
        <v>21338.662</v>
      </c>
    </row>
    <row r="35" spans="1:17">
      <c r="A35" s="133" t="s">
        <v>99</v>
      </c>
      <c r="B35" s="683" t="s">
        <v>100</v>
      </c>
      <c r="C35" s="684"/>
      <c r="D35" s="684"/>
      <c r="E35" s="684"/>
      <c r="F35" s="684"/>
      <c r="G35" s="685"/>
      <c r="H35" s="134"/>
      <c r="I35" s="157">
        <f>SUM(I36:I36)</f>
        <v>52171.7</v>
      </c>
      <c r="J35" s="158">
        <f>SUM(J36:J36)</f>
        <v>65326.421499999997</v>
      </c>
      <c r="K35" s="149"/>
      <c r="L35" s="149"/>
      <c r="M35" s="363"/>
      <c r="N35" s="143">
        <f>SUM(N36:N36)</f>
        <v>6438.7690000000002</v>
      </c>
      <c r="O35" s="143">
        <f>SUM(O36:O36)</f>
        <v>38760.933600000004</v>
      </c>
      <c r="P35" s="143">
        <f>SUM(P36:P36)</f>
        <v>45199.702600000004</v>
      </c>
      <c r="Q35" s="160">
        <f>SUM(Q36:Q36)</f>
        <v>20126.718899999993</v>
      </c>
    </row>
    <row r="36" spans="1:17" ht="52.8">
      <c r="A36" s="125" t="s">
        <v>101</v>
      </c>
      <c r="B36" s="126" t="s">
        <v>102</v>
      </c>
      <c r="C36" s="127" t="s">
        <v>43</v>
      </c>
      <c r="D36" s="127">
        <v>745.31</v>
      </c>
      <c r="E36" s="136">
        <v>70</v>
      </c>
      <c r="F36" s="136">
        <f t="shared" ref="F36" si="17">TRUNC(E36*1.2522,2)</f>
        <v>87.65</v>
      </c>
      <c r="G36" s="127" t="s">
        <v>103</v>
      </c>
      <c r="H36" s="127" t="s">
        <v>34</v>
      </c>
      <c r="I36" s="147">
        <f>E36*D36</f>
        <v>52171.7</v>
      </c>
      <c r="J36" s="148">
        <f>F36*D36</f>
        <v>65326.421499999997</v>
      </c>
      <c r="K36" s="149">
        <f>'BM 01'!M36</f>
        <v>73.459999999999994</v>
      </c>
      <c r="L36" s="150">
        <v>442.22399999999999</v>
      </c>
      <c r="M36" s="310">
        <f t="shared" si="6"/>
        <v>515.68399999999997</v>
      </c>
      <c r="N36" s="149">
        <f>'BM 01'!P36</f>
        <v>6438.7690000000002</v>
      </c>
      <c r="O36" s="149">
        <f t="shared" ref="O36" si="18">L36*F36</f>
        <v>38760.933600000004</v>
      </c>
      <c r="P36" s="151">
        <f>O36+N36</f>
        <v>45199.702600000004</v>
      </c>
      <c r="Q36" s="149">
        <f t="shared" si="12"/>
        <v>20126.718899999993</v>
      </c>
    </row>
    <row r="37" spans="1:17">
      <c r="A37" s="133" t="s">
        <v>104</v>
      </c>
      <c r="B37" s="683" t="s">
        <v>105</v>
      </c>
      <c r="C37" s="684"/>
      <c r="D37" s="684"/>
      <c r="E37" s="684"/>
      <c r="F37" s="684"/>
      <c r="G37" s="685"/>
      <c r="H37" s="134"/>
      <c r="I37" s="157">
        <f>SUM(I38:I50)</f>
        <v>192342.23359999998</v>
      </c>
      <c r="J37" s="158">
        <f>SUM(J38:J50)</f>
        <v>240807.40419999999</v>
      </c>
      <c r="K37" s="149"/>
      <c r="L37" s="149"/>
      <c r="M37" s="363"/>
      <c r="N37" s="143">
        <f>SUM(N38:N50)</f>
        <v>0</v>
      </c>
      <c r="O37" s="143">
        <f t="shared" ref="O37:P37" si="19">SUM(O38:O48)</f>
        <v>7920.8447999999989</v>
      </c>
      <c r="P37" s="143">
        <f t="shared" si="19"/>
        <v>7920.8447999999989</v>
      </c>
      <c r="Q37" s="160">
        <f>SUM(Q38:Q50)</f>
        <v>232886.55940000003</v>
      </c>
    </row>
    <row r="38" spans="1:17" ht="52.8">
      <c r="A38" s="125" t="s">
        <v>106</v>
      </c>
      <c r="B38" s="126" t="s">
        <v>107</v>
      </c>
      <c r="C38" s="127" t="s">
        <v>43</v>
      </c>
      <c r="D38" s="136">
        <v>1490.62</v>
      </c>
      <c r="E38" s="136">
        <v>6.14</v>
      </c>
      <c r="F38" s="136">
        <f t="shared" ref="F38:F50" si="20">TRUNC(E38*1.2522,2)</f>
        <v>7.68</v>
      </c>
      <c r="G38" s="127" t="s">
        <v>108</v>
      </c>
      <c r="H38" s="127" t="s">
        <v>34</v>
      </c>
      <c r="I38" s="147">
        <f>E38*D38</f>
        <v>9152.4067999999988</v>
      </c>
      <c r="J38" s="148">
        <f>D38*F38</f>
        <v>11447.961599999999</v>
      </c>
      <c r="K38" s="149">
        <f>'BM 01'!M38</f>
        <v>0</v>
      </c>
      <c r="L38" s="150">
        <v>1031.3599999999999</v>
      </c>
      <c r="M38" s="310">
        <f t="shared" si="6"/>
        <v>1031.3599999999999</v>
      </c>
      <c r="N38" s="149">
        <f>'BM 01'!P38</f>
        <v>0</v>
      </c>
      <c r="O38" s="149">
        <f t="shared" ref="O38:O50" si="21">L38*F38</f>
        <v>7920.8447999999989</v>
      </c>
      <c r="P38" s="151">
        <f t="shared" ref="P38:P50" si="22">O38+N38</f>
        <v>7920.8447999999989</v>
      </c>
      <c r="Q38" s="149">
        <f t="shared" si="12"/>
        <v>3527.1167999999998</v>
      </c>
    </row>
    <row r="39" spans="1:17" ht="52.8">
      <c r="A39" s="125" t="s">
        <v>109</v>
      </c>
      <c r="B39" s="126" t="s">
        <v>110</v>
      </c>
      <c r="C39" s="127" t="s">
        <v>43</v>
      </c>
      <c r="D39" s="136">
        <v>1490.62</v>
      </c>
      <c r="E39" s="136">
        <v>25.77</v>
      </c>
      <c r="F39" s="136">
        <f t="shared" si="20"/>
        <v>32.26</v>
      </c>
      <c r="G39" s="127" t="s">
        <v>111</v>
      </c>
      <c r="H39" s="127" t="s">
        <v>34</v>
      </c>
      <c r="I39" s="147">
        <f t="shared" ref="I39:I50" si="23">E39*D39</f>
        <v>38413.277399999999</v>
      </c>
      <c r="J39" s="148">
        <f t="shared" ref="J39:J50" si="24">D39*F39</f>
        <v>48087.401199999993</v>
      </c>
      <c r="K39" s="149">
        <f>'BM 01'!M39</f>
        <v>0</v>
      </c>
      <c r="L39" s="150">
        <v>0</v>
      </c>
      <c r="M39" s="310">
        <f t="shared" si="6"/>
        <v>0</v>
      </c>
      <c r="N39" s="149">
        <f>'BM 01'!P39</f>
        <v>0</v>
      </c>
      <c r="O39" s="149">
        <f t="shared" si="21"/>
        <v>0</v>
      </c>
      <c r="P39" s="151">
        <f t="shared" si="22"/>
        <v>0</v>
      </c>
      <c r="Q39" s="149">
        <f t="shared" si="12"/>
        <v>48087.401199999993</v>
      </c>
    </row>
    <row r="40" spans="1:17" ht="26.4">
      <c r="A40" s="125" t="s">
        <v>112</v>
      </c>
      <c r="B40" s="126" t="s">
        <v>113</v>
      </c>
      <c r="C40" s="127" t="s">
        <v>43</v>
      </c>
      <c r="D40" s="136">
        <v>1385.76</v>
      </c>
      <c r="E40" s="136">
        <v>60</v>
      </c>
      <c r="F40" s="136">
        <f t="shared" si="20"/>
        <v>75.13</v>
      </c>
      <c r="G40" s="127">
        <v>4</v>
      </c>
      <c r="H40" s="127" t="s">
        <v>29</v>
      </c>
      <c r="I40" s="147">
        <f t="shared" si="23"/>
        <v>83145.600000000006</v>
      </c>
      <c r="J40" s="148">
        <f t="shared" si="24"/>
        <v>104112.1488</v>
      </c>
      <c r="K40" s="149">
        <f>'BM 01'!M40</f>
        <v>0</v>
      </c>
      <c r="L40" s="150">
        <v>0</v>
      </c>
      <c r="M40" s="310">
        <f t="shared" si="6"/>
        <v>0</v>
      </c>
      <c r="N40" s="149">
        <f>'BM 01'!P40</f>
        <v>0</v>
      </c>
      <c r="O40" s="149">
        <f t="shared" si="21"/>
        <v>0</v>
      </c>
      <c r="P40" s="151">
        <f t="shared" si="22"/>
        <v>0</v>
      </c>
      <c r="Q40" s="149">
        <f t="shared" si="12"/>
        <v>104112.1488</v>
      </c>
    </row>
    <row r="41" spans="1:17" ht="66">
      <c r="A41" s="125" t="s">
        <v>114</v>
      </c>
      <c r="B41" s="126" t="s">
        <v>115</v>
      </c>
      <c r="C41" s="127" t="s">
        <v>43</v>
      </c>
      <c r="D41" s="136">
        <v>100.19</v>
      </c>
      <c r="E41" s="136">
        <v>40.020000000000003</v>
      </c>
      <c r="F41" s="136">
        <f t="shared" si="20"/>
        <v>50.11</v>
      </c>
      <c r="G41" s="127" t="s">
        <v>116</v>
      </c>
      <c r="H41" s="127" t="s">
        <v>34</v>
      </c>
      <c r="I41" s="147">
        <f t="shared" si="23"/>
        <v>4009.6038000000003</v>
      </c>
      <c r="J41" s="148">
        <f t="shared" si="24"/>
        <v>5020.5208999999995</v>
      </c>
      <c r="K41" s="149">
        <f>'BM 01'!M41</f>
        <v>0</v>
      </c>
      <c r="L41" s="150">
        <v>0</v>
      </c>
      <c r="M41" s="310">
        <f t="shared" si="6"/>
        <v>0</v>
      </c>
      <c r="N41" s="149">
        <f>'BM 01'!P41</f>
        <v>0</v>
      </c>
      <c r="O41" s="149">
        <f t="shared" si="21"/>
        <v>0</v>
      </c>
      <c r="P41" s="151">
        <f t="shared" si="22"/>
        <v>0</v>
      </c>
      <c r="Q41" s="149">
        <f t="shared" si="12"/>
        <v>5020.5208999999995</v>
      </c>
    </row>
    <row r="42" spans="1:17" ht="26.4">
      <c r="A42" s="125" t="s">
        <v>117</v>
      </c>
      <c r="B42" s="126" t="s">
        <v>118</v>
      </c>
      <c r="C42" s="127" t="s">
        <v>43</v>
      </c>
      <c r="D42" s="136">
        <v>489.33</v>
      </c>
      <c r="E42" s="136">
        <v>9.4</v>
      </c>
      <c r="F42" s="136">
        <f t="shared" si="20"/>
        <v>11.77</v>
      </c>
      <c r="G42" s="127" t="s">
        <v>119</v>
      </c>
      <c r="H42" s="127" t="s">
        <v>34</v>
      </c>
      <c r="I42" s="147">
        <f t="shared" si="23"/>
        <v>4599.7020000000002</v>
      </c>
      <c r="J42" s="148">
        <f t="shared" si="24"/>
        <v>5759.4141</v>
      </c>
      <c r="K42" s="149">
        <f>'BM 01'!M42</f>
        <v>0</v>
      </c>
      <c r="L42" s="150">
        <v>0</v>
      </c>
      <c r="M42" s="310">
        <f t="shared" si="6"/>
        <v>0</v>
      </c>
      <c r="N42" s="149">
        <f>'BM 01'!P42</f>
        <v>0</v>
      </c>
      <c r="O42" s="149">
        <f t="shared" si="21"/>
        <v>0</v>
      </c>
      <c r="P42" s="151">
        <f t="shared" si="22"/>
        <v>0</v>
      </c>
      <c r="Q42" s="149">
        <f t="shared" si="12"/>
        <v>5759.4141</v>
      </c>
    </row>
    <row r="43" spans="1:17" ht="39.6">
      <c r="A43" s="125" t="s">
        <v>120</v>
      </c>
      <c r="B43" s="126" t="s">
        <v>121</v>
      </c>
      <c r="C43" s="127" t="s">
        <v>43</v>
      </c>
      <c r="D43" s="136">
        <v>574.91999999999996</v>
      </c>
      <c r="E43" s="136">
        <v>2.06</v>
      </c>
      <c r="F43" s="136">
        <f t="shared" si="20"/>
        <v>2.57</v>
      </c>
      <c r="G43" s="127" t="s">
        <v>122</v>
      </c>
      <c r="H43" s="127" t="s">
        <v>34</v>
      </c>
      <c r="I43" s="147">
        <f t="shared" si="23"/>
        <v>1184.3352</v>
      </c>
      <c r="J43" s="148">
        <f t="shared" si="24"/>
        <v>1477.5443999999998</v>
      </c>
      <c r="K43" s="149">
        <f>'BM 01'!M43</f>
        <v>0</v>
      </c>
      <c r="L43" s="150">
        <v>0</v>
      </c>
      <c r="M43" s="310">
        <f t="shared" si="6"/>
        <v>0</v>
      </c>
      <c r="N43" s="149">
        <f>'BM 01'!P43</f>
        <v>0</v>
      </c>
      <c r="O43" s="149">
        <f t="shared" si="21"/>
        <v>0</v>
      </c>
      <c r="P43" s="151">
        <f t="shared" si="22"/>
        <v>0</v>
      </c>
      <c r="Q43" s="149">
        <f t="shared" si="12"/>
        <v>1477.5443999999998</v>
      </c>
    </row>
    <row r="44" spans="1:17" ht="26.4">
      <c r="A44" s="125" t="s">
        <v>123</v>
      </c>
      <c r="B44" s="126" t="s">
        <v>124</v>
      </c>
      <c r="C44" s="127" t="s">
        <v>43</v>
      </c>
      <c r="D44" s="136">
        <v>574.91999999999996</v>
      </c>
      <c r="E44" s="136">
        <v>10.4</v>
      </c>
      <c r="F44" s="136">
        <f t="shared" si="20"/>
        <v>13.02</v>
      </c>
      <c r="G44" s="127" t="s">
        <v>125</v>
      </c>
      <c r="H44" s="127" t="s">
        <v>34</v>
      </c>
      <c r="I44" s="147">
        <f t="shared" si="23"/>
        <v>5979.1679999999997</v>
      </c>
      <c r="J44" s="148">
        <f t="shared" si="24"/>
        <v>7485.4583999999995</v>
      </c>
      <c r="K44" s="149">
        <f>'BM 01'!M44</f>
        <v>0</v>
      </c>
      <c r="L44" s="150">
        <v>0</v>
      </c>
      <c r="M44" s="310">
        <f t="shared" si="6"/>
        <v>0</v>
      </c>
      <c r="N44" s="149">
        <f>'BM 01'!P44</f>
        <v>0</v>
      </c>
      <c r="O44" s="149">
        <f t="shared" si="21"/>
        <v>0</v>
      </c>
      <c r="P44" s="151">
        <f t="shared" si="22"/>
        <v>0</v>
      </c>
      <c r="Q44" s="149">
        <f t="shared" si="12"/>
        <v>7485.4583999999995</v>
      </c>
    </row>
    <row r="45" spans="1:17" ht="26.4">
      <c r="A45" s="125" t="s">
        <v>126</v>
      </c>
      <c r="B45" s="126" t="s">
        <v>127</v>
      </c>
      <c r="C45" s="127" t="s">
        <v>43</v>
      </c>
      <c r="D45" s="136">
        <v>405</v>
      </c>
      <c r="E45" s="136">
        <v>27.13</v>
      </c>
      <c r="F45" s="136">
        <f t="shared" si="20"/>
        <v>33.97</v>
      </c>
      <c r="G45" s="127" t="s">
        <v>128</v>
      </c>
      <c r="H45" s="127" t="s">
        <v>34</v>
      </c>
      <c r="I45" s="147">
        <f t="shared" si="23"/>
        <v>10987.65</v>
      </c>
      <c r="J45" s="148">
        <f t="shared" si="24"/>
        <v>13757.85</v>
      </c>
      <c r="K45" s="149">
        <f>'BM 01'!M45</f>
        <v>0</v>
      </c>
      <c r="L45" s="150">
        <v>0</v>
      </c>
      <c r="M45" s="310">
        <f t="shared" si="6"/>
        <v>0</v>
      </c>
      <c r="N45" s="149">
        <f>'BM 01'!P45</f>
        <v>0</v>
      </c>
      <c r="O45" s="149">
        <f t="shared" si="21"/>
        <v>0</v>
      </c>
      <c r="P45" s="151">
        <f t="shared" si="22"/>
        <v>0</v>
      </c>
      <c r="Q45" s="149">
        <f t="shared" si="12"/>
        <v>13757.85</v>
      </c>
    </row>
    <row r="46" spans="1:17" ht="26.4">
      <c r="A46" s="125" t="s">
        <v>129</v>
      </c>
      <c r="B46" s="126" t="s">
        <v>130</v>
      </c>
      <c r="C46" s="127" t="s">
        <v>43</v>
      </c>
      <c r="D46" s="136">
        <v>405</v>
      </c>
      <c r="E46" s="136">
        <v>2.23</v>
      </c>
      <c r="F46" s="136">
        <f t="shared" si="20"/>
        <v>2.79</v>
      </c>
      <c r="G46" s="127" t="s">
        <v>131</v>
      </c>
      <c r="H46" s="127" t="s">
        <v>34</v>
      </c>
      <c r="I46" s="147">
        <f t="shared" si="23"/>
        <v>903.15</v>
      </c>
      <c r="J46" s="148">
        <f t="shared" si="24"/>
        <v>1129.95</v>
      </c>
      <c r="K46" s="149">
        <f>'BM 01'!M46</f>
        <v>0</v>
      </c>
      <c r="L46" s="150">
        <v>0</v>
      </c>
      <c r="M46" s="310">
        <f t="shared" si="6"/>
        <v>0</v>
      </c>
      <c r="N46" s="149">
        <f>'BM 01'!P46</f>
        <v>0</v>
      </c>
      <c r="O46" s="149">
        <f t="shared" si="21"/>
        <v>0</v>
      </c>
      <c r="P46" s="151">
        <f t="shared" si="22"/>
        <v>0</v>
      </c>
      <c r="Q46" s="149">
        <f t="shared" si="12"/>
        <v>1129.95</v>
      </c>
    </row>
    <row r="47" spans="1:17" ht="26.4">
      <c r="A47" s="125" t="s">
        <v>132</v>
      </c>
      <c r="B47" s="126" t="s">
        <v>133</v>
      </c>
      <c r="C47" s="127" t="s">
        <v>43</v>
      </c>
      <c r="D47" s="136">
        <v>405</v>
      </c>
      <c r="E47" s="136">
        <v>11.79</v>
      </c>
      <c r="F47" s="136">
        <f t="shared" si="20"/>
        <v>14.76</v>
      </c>
      <c r="G47" s="127" t="s">
        <v>134</v>
      </c>
      <c r="H47" s="127" t="s">
        <v>34</v>
      </c>
      <c r="I47" s="147">
        <f t="shared" si="23"/>
        <v>4774.95</v>
      </c>
      <c r="J47" s="148">
        <f t="shared" si="24"/>
        <v>5977.8</v>
      </c>
      <c r="K47" s="149">
        <f>'BM 01'!M47</f>
        <v>0</v>
      </c>
      <c r="L47" s="150">
        <v>0</v>
      </c>
      <c r="M47" s="310">
        <f t="shared" si="6"/>
        <v>0</v>
      </c>
      <c r="N47" s="149">
        <f>'BM 01'!P47</f>
        <v>0</v>
      </c>
      <c r="O47" s="149">
        <f t="shared" si="21"/>
        <v>0</v>
      </c>
      <c r="P47" s="151">
        <f t="shared" si="22"/>
        <v>0</v>
      </c>
      <c r="Q47" s="149">
        <f t="shared" si="12"/>
        <v>5977.8</v>
      </c>
    </row>
    <row r="48" spans="1:17" ht="79.2">
      <c r="A48" s="125" t="s">
        <v>135</v>
      </c>
      <c r="B48" s="126" t="s">
        <v>136</v>
      </c>
      <c r="C48" s="127" t="s">
        <v>43</v>
      </c>
      <c r="D48" s="136">
        <v>405</v>
      </c>
      <c r="E48" s="136">
        <v>29.08</v>
      </c>
      <c r="F48" s="136">
        <f t="shared" si="20"/>
        <v>36.409999999999997</v>
      </c>
      <c r="G48" s="127" t="s">
        <v>137</v>
      </c>
      <c r="H48" s="127" t="s">
        <v>34</v>
      </c>
      <c r="I48" s="147">
        <f t="shared" si="23"/>
        <v>11777.4</v>
      </c>
      <c r="J48" s="148">
        <f t="shared" si="24"/>
        <v>14746.05</v>
      </c>
      <c r="K48" s="149">
        <f>'BM 01'!M48</f>
        <v>0</v>
      </c>
      <c r="L48" s="150">
        <v>0</v>
      </c>
      <c r="M48" s="310">
        <f t="shared" si="6"/>
        <v>0</v>
      </c>
      <c r="N48" s="149">
        <f>'BM 01'!P48</f>
        <v>0</v>
      </c>
      <c r="O48" s="149">
        <f t="shared" si="21"/>
        <v>0</v>
      </c>
      <c r="P48" s="151">
        <f t="shared" si="22"/>
        <v>0</v>
      </c>
      <c r="Q48" s="149">
        <f t="shared" si="12"/>
        <v>14746.05</v>
      </c>
    </row>
    <row r="49" spans="1:17" ht="26.4">
      <c r="A49" s="125" t="s">
        <v>138</v>
      </c>
      <c r="B49" s="126" t="s">
        <v>139</v>
      </c>
      <c r="C49" s="127" t="s">
        <v>43</v>
      </c>
      <c r="D49" s="136">
        <v>574.91999999999996</v>
      </c>
      <c r="E49" s="136">
        <v>19.12</v>
      </c>
      <c r="F49" s="136">
        <f t="shared" si="20"/>
        <v>23.94</v>
      </c>
      <c r="G49" s="127" t="s">
        <v>140</v>
      </c>
      <c r="H49" s="127" t="s">
        <v>34</v>
      </c>
      <c r="I49" s="147">
        <f t="shared" si="23"/>
        <v>10992.4704</v>
      </c>
      <c r="J49" s="148">
        <f t="shared" si="24"/>
        <v>13763.584800000001</v>
      </c>
      <c r="K49" s="149">
        <f>'BM 01'!M49</f>
        <v>0</v>
      </c>
      <c r="L49" s="150">
        <v>0</v>
      </c>
      <c r="M49" s="310">
        <f t="shared" si="6"/>
        <v>0</v>
      </c>
      <c r="N49" s="149">
        <f>'BM 01'!P49</f>
        <v>0</v>
      </c>
      <c r="O49" s="149">
        <f t="shared" si="21"/>
        <v>0</v>
      </c>
      <c r="P49" s="151">
        <f t="shared" si="22"/>
        <v>0</v>
      </c>
      <c r="Q49" s="149">
        <f t="shared" si="12"/>
        <v>13763.584800000001</v>
      </c>
    </row>
    <row r="50" spans="1:17" ht="51.75" customHeight="1">
      <c r="A50" s="125" t="s">
        <v>141</v>
      </c>
      <c r="B50" s="126" t="s">
        <v>142</v>
      </c>
      <c r="C50" s="127" t="s">
        <v>43</v>
      </c>
      <c r="D50" s="136">
        <v>92</v>
      </c>
      <c r="E50" s="136">
        <v>69.81</v>
      </c>
      <c r="F50" s="136">
        <f t="shared" si="20"/>
        <v>87.41</v>
      </c>
      <c r="G50" s="127" t="s">
        <v>143</v>
      </c>
      <c r="H50" s="127" t="s">
        <v>34</v>
      </c>
      <c r="I50" s="147">
        <f t="shared" si="23"/>
        <v>6422.52</v>
      </c>
      <c r="J50" s="148">
        <f t="shared" si="24"/>
        <v>8041.7199999999993</v>
      </c>
      <c r="K50" s="149">
        <f>'BM 01'!M50</f>
        <v>0</v>
      </c>
      <c r="L50" s="150">
        <v>0</v>
      </c>
      <c r="M50" s="310">
        <f t="shared" si="6"/>
        <v>0</v>
      </c>
      <c r="N50" s="149">
        <f>'BM 01'!P50</f>
        <v>0</v>
      </c>
      <c r="O50" s="149">
        <f t="shared" si="21"/>
        <v>0</v>
      </c>
      <c r="P50" s="151">
        <f t="shared" si="22"/>
        <v>0</v>
      </c>
      <c r="Q50" s="149">
        <f t="shared" si="12"/>
        <v>8041.7199999999993</v>
      </c>
    </row>
    <row r="51" spans="1:17">
      <c r="A51" s="133" t="s">
        <v>144</v>
      </c>
      <c r="B51" s="683" t="s">
        <v>145</v>
      </c>
      <c r="C51" s="684"/>
      <c r="D51" s="684"/>
      <c r="E51" s="684"/>
      <c r="F51" s="684"/>
      <c r="G51" s="685"/>
      <c r="H51" s="135"/>
      <c r="I51" s="157">
        <f>SUM(I52:I55)</f>
        <v>22828.111199999999</v>
      </c>
      <c r="J51" s="158">
        <f>SUM(J52:J55)</f>
        <v>28585.077799999999</v>
      </c>
      <c r="K51" s="149"/>
      <c r="L51" s="150"/>
      <c r="M51" s="363"/>
      <c r="N51" s="143">
        <f t="shared" ref="N51:Q51" si="25">SUM(N52:N55)</f>
        <v>0</v>
      </c>
      <c r="O51" s="143">
        <f t="shared" si="25"/>
        <v>0</v>
      </c>
      <c r="P51" s="143">
        <f t="shared" si="25"/>
        <v>0</v>
      </c>
      <c r="Q51" s="160">
        <f t="shared" si="25"/>
        <v>28585.077799999999</v>
      </c>
    </row>
    <row r="52" spans="1:17" ht="39.6">
      <c r="A52" s="125" t="s">
        <v>146</v>
      </c>
      <c r="B52" s="126" t="s">
        <v>147</v>
      </c>
      <c r="C52" s="127" t="s">
        <v>43</v>
      </c>
      <c r="D52" s="128">
        <v>4.8</v>
      </c>
      <c r="E52" s="128">
        <v>663.13</v>
      </c>
      <c r="F52" s="128">
        <f t="shared" ref="F52:F55" si="26">TRUNC(E52*1.2522,2)</f>
        <v>830.37</v>
      </c>
      <c r="G52" s="127" t="s">
        <v>148</v>
      </c>
      <c r="H52" s="127" t="s">
        <v>34</v>
      </c>
      <c r="I52" s="147">
        <f>E52*D52</f>
        <v>3183.0239999999999</v>
      </c>
      <c r="J52" s="148">
        <f>D52*F52</f>
        <v>3985.7759999999998</v>
      </c>
      <c r="K52" s="149">
        <f>'BM 01'!M52</f>
        <v>0</v>
      </c>
      <c r="L52" s="150">
        <v>0</v>
      </c>
      <c r="M52" s="310">
        <f t="shared" si="6"/>
        <v>0</v>
      </c>
      <c r="N52" s="149">
        <f>'BM 01'!P52</f>
        <v>0</v>
      </c>
      <c r="O52" s="149">
        <f t="shared" ref="O52:O55" si="27">L52*F52</f>
        <v>0</v>
      </c>
      <c r="P52" s="151">
        <f t="shared" ref="P52:P55" si="28">O52+N52</f>
        <v>0</v>
      </c>
      <c r="Q52" s="149">
        <f t="shared" si="12"/>
        <v>3985.7759999999998</v>
      </c>
    </row>
    <row r="53" spans="1:17" ht="66">
      <c r="A53" s="125" t="s">
        <v>149</v>
      </c>
      <c r="B53" s="126" t="s">
        <v>150</v>
      </c>
      <c r="C53" s="127" t="s">
        <v>151</v>
      </c>
      <c r="D53" s="128">
        <v>8</v>
      </c>
      <c r="E53" s="128">
        <v>669.97</v>
      </c>
      <c r="F53" s="128">
        <f t="shared" si="26"/>
        <v>838.93</v>
      </c>
      <c r="G53" s="127" t="s">
        <v>152</v>
      </c>
      <c r="H53" s="127" t="s">
        <v>34</v>
      </c>
      <c r="I53" s="147">
        <f t="shared" ref="I53:I55" si="29">E53*D53</f>
        <v>5359.76</v>
      </c>
      <c r="J53" s="148">
        <f t="shared" ref="J53:J55" si="30">D53*F53</f>
        <v>6711.44</v>
      </c>
      <c r="K53" s="149">
        <f>'BM 01'!M53</f>
        <v>0</v>
      </c>
      <c r="L53" s="150">
        <v>0</v>
      </c>
      <c r="M53" s="310">
        <f t="shared" si="6"/>
        <v>0</v>
      </c>
      <c r="N53" s="149">
        <f>'BM 01'!P53</f>
        <v>0</v>
      </c>
      <c r="O53" s="149">
        <f t="shared" si="27"/>
        <v>0</v>
      </c>
      <c r="P53" s="151">
        <f t="shared" si="28"/>
        <v>0</v>
      </c>
      <c r="Q53" s="149">
        <f t="shared" si="12"/>
        <v>6711.44</v>
      </c>
    </row>
    <row r="54" spans="1:17" ht="66">
      <c r="A54" s="125" t="s">
        <v>153</v>
      </c>
      <c r="B54" s="126" t="s">
        <v>154</v>
      </c>
      <c r="C54" s="127" t="s">
        <v>43</v>
      </c>
      <c r="D54" s="128">
        <v>7.45</v>
      </c>
      <c r="E54" s="128">
        <v>565.36</v>
      </c>
      <c r="F54" s="128">
        <f t="shared" si="26"/>
        <v>707.94</v>
      </c>
      <c r="G54" s="127" t="s">
        <v>155</v>
      </c>
      <c r="H54" s="127" t="s">
        <v>34</v>
      </c>
      <c r="I54" s="147">
        <f t="shared" si="29"/>
        <v>4211.9319999999998</v>
      </c>
      <c r="J54" s="148">
        <f t="shared" si="30"/>
        <v>5274.1530000000002</v>
      </c>
      <c r="K54" s="149">
        <f>'BM 01'!M54</f>
        <v>0</v>
      </c>
      <c r="L54" s="150">
        <v>0</v>
      </c>
      <c r="M54" s="310">
        <f t="shared" si="6"/>
        <v>0</v>
      </c>
      <c r="N54" s="149">
        <f>'BM 01'!P54</f>
        <v>0</v>
      </c>
      <c r="O54" s="149">
        <f t="shared" si="27"/>
        <v>0</v>
      </c>
      <c r="P54" s="151">
        <f t="shared" si="28"/>
        <v>0</v>
      </c>
      <c r="Q54" s="149">
        <f t="shared" si="12"/>
        <v>5274.1530000000002</v>
      </c>
    </row>
    <row r="55" spans="1:17" ht="39.6">
      <c r="A55" s="125" t="s">
        <v>156</v>
      </c>
      <c r="B55" s="126" t="s">
        <v>157</v>
      </c>
      <c r="C55" s="127" t="s">
        <v>43</v>
      </c>
      <c r="D55" s="128">
        <v>21.12</v>
      </c>
      <c r="E55" s="128">
        <v>476.96</v>
      </c>
      <c r="F55" s="128">
        <f t="shared" si="26"/>
        <v>597.24</v>
      </c>
      <c r="G55" s="127" t="s">
        <v>158</v>
      </c>
      <c r="H55" s="127" t="s">
        <v>34</v>
      </c>
      <c r="I55" s="147">
        <f t="shared" si="29"/>
        <v>10073.395200000001</v>
      </c>
      <c r="J55" s="148">
        <f t="shared" si="30"/>
        <v>12613.7088</v>
      </c>
      <c r="K55" s="149">
        <f>'BM 01'!M55</f>
        <v>0</v>
      </c>
      <c r="L55" s="150">
        <v>0</v>
      </c>
      <c r="M55" s="310">
        <f t="shared" si="6"/>
        <v>0</v>
      </c>
      <c r="N55" s="149">
        <f>'BM 01'!P55</f>
        <v>0</v>
      </c>
      <c r="O55" s="149">
        <f t="shared" si="27"/>
        <v>0</v>
      </c>
      <c r="P55" s="151">
        <f t="shared" si="28"/>
        <v>0</v>
      </c>
      <c r="Q55" s="149">
        <f t="shared" si="12"/>
        <v>12613.7088</v>
      </c>
    </row>
    <row r="56" spans="1:17">
      <c r="A56" s="133" t="s">
        <v>159</v>
      </c>
      <c r="B56" s="683" t="s">
        <v>160</v>
      </c>
      <c r="C56" s="684"/>
      <c r="D56" s="684"/>
      <c r="E56" s="684"/>
      <c r="F56" s="684"/>
      <c r="G56" s="685"/>
      <c r="H56" s="135"/>
      <c r="I56" s="157">
        <f>SUM(I57:I60)</f>
        <v>5365.96</v>
      </c>
      <c r="J56" s="158">
        <f>SUM(J57:J60)</f>
        <v>6719.2380000000003</v>
      </c>
      <c r="K56" s="149"/>
      <c r="L56" s="150"/>
      <c r="M56" s="363"/>
      <c r="N56" s="143">
        <f>SUM(N57:N60)</f>
        <v>0</v>
      </c>
      <c r="O56" s="143">
        <f>SUM(O57:O65)</f>
        <v>0</v>
      </c>
      <c r="P56" s="143">
        <f>SUM(P57:P65)</f>
        <v>0</v>
      </c>
      <c r="Q56" s="160">
        <f>SUM(Q57:Q60)</f>
        <v>6719.2380000000003</v>
      </c>
    </row>
    <row r="57" spans="1:17" ht="52.8">
      <c r="A57" s="125" t="s">
        <v>161</v>
      </c>
      <c r="B57" s="126" t="s">
        <v>162</v>
      </c>
      <c r="C57" s="127" t="s">
        <v>151</v>
      </c>
      <c r="D57" s="128">
        <v>6</v>
      </c>
      <c r="E57" s="128">
        <v>381.49</v>
      </c>
      <c r="F57" s="128">
        <f t="shared" ref="F57:F60" si="31">TRUNC(E57*1.2522,2)</f>
        <v>477.7</v>
      </c>
      <c r="G57" s="127" t="s">
        <v>163</v>
      </c>
      <c r="H57" s="127" t="s">
        <v>34</v>
      </c>
      <c r="I57" s="147">
        <f>D57*E57</f>
        <v>2288.94</v>
      </c>
      <c r="J57" s="148">
        <f>D57*F57</f>
        <v>2866.2</v>
      </c>
      <c r="K57" s="149">
        <f>'BM 01'!M57</f>
        <v>0</v>
      </c>
      <c r="L57" s="150">
        <v>0</v>
      </c>
      <c r="M57" s="310">
        <f t="shared" si="6"/>
        <v>0</v>
      </c>
      <c r="N57" s="149">
        <f>'BM 01'!P57</f>
        <v>0</v>
      </c>
      <c r="O57" s="149">
        <f t="shared" ref="O57:O60" si="32">L57*F57</f>
        <v>0</v>
      </c>
      <c r="P57" s="151">
        <f t="shared" ref="P57:P60" si="33">O57+N57</f>
        <v>0</v>
      </c>
      <c r="Q57" s="149">
        <f t="shared" ref="Q57:Q85" si="34">J57-P57</f>
        <v>2866.2</v>
      </c>
    </row>
    <row r="58" spans="1:17" ht="52.8">
      <c r="A58" s="125" t="s">
        <v>164</v>
      </c>
      <c r="B58" s="126" t="s">
        <v>165</v>
      </c>
      <c r="C58" s="127" t="s">
        <v>151</v>
      </c>
      <c r="D58" s="128">
        <v>6</v>
      </c>
      <c r="E58" s="128">
        <v>279.86</v>
      </c>
      <c r="F58" s="128">
        <f t="shared" si="31"/>
        <v>350.44</v>
      </c>
      <c r="G58" s="127" t="s">
        <v>166</v>
      </c>
      <c r="H58" s="127" t="s">
        <v>34</v>
      </c>
      <c r="I58" s="147">
        <f t="shared" ref="I58:I65" si="35">D58*E58</f>
        <v>1679.16</v>
      </c>
      <c r="J58" s="148">
        <f t="shared" ref="J58:J65" si="36">D58*F58</f>
        <v>2102.64</v>
      </c>
      <c r="K58" s="149">
        <f>'BM 01'!M58</f>
        <v>0</v>
      </c>
      <c r="L58" s="150">
        <v>0</v>
      </c>
      <c r="M58" s="310">
        <f t="shared" si="6"/>
        <v>0</v>
      </c>
      <c r="N58" s="149">
        <f>'BM 01'!P58</f>
        <v>0</v>
      </c>
      <c r="O58" s="149">
        <f t="shared" si="32"/>
        <v>0</v>
      </c>
      <c r="P58" s="151">
        <f t="shared" si="33"/>
        <v>0</v>
      </c>
      <c r="Q58" s="149">
        <f t="shared" si="34"/>
        <v>2102.64</v>
      </c>
    </row>
    <row r="59" spans="1:17" ht="39.6">
      <c r="A59" s="125" t="s">
        <v>167</v>
      </c>
      <c r="B59" s="126" t="s">
        <v>168</v>
      </c>
      <c r="C59" s="127" t="s">
        <v>151</v>
      </c>
      <c r="D59" s="128">
        <v>2.1800000000000002</v>
      </c>
      <c r="E59" s="128">
        <v>500</v>
      </c>
      <c r="F59" s="128">
        <f t="shared" si="31"/>
        <v>626.1</v>
      </c>
      <c r="G59" s="127">
        <v>2</v>
      </c>
      <c r="H59" s="127" t="s">
        <v>29</v>
      </c>
      <c r="I59" s="147">
        <f t="shared" si="35"/>
        <v>1090</v>
      </c>
      <c r="J59" s="148">
        <f t="shared" si="36"/>
        <v>1364.8980000000001</v>
      </c>
      <c r="K59" s="149">
        <f>'BM 01'!M59</f>
        <v>0</v>
      </c>
      <c r="L59" s="150">
        <v>0</v>
      </c>
      <c r="M59" s="310">
        <f t="shared" si="6"/>
        <v>0</v>
      </c>
      <c r="N59" s="149">
        <f>'BM 01'!P59</f>
        <v>0</v>
      </c>
      <c r="O59" s="149">
        <f t="shared" si="32"/>
        <v>0</v>
      </c>
      <c r="P59" s="151">
        <f t="shared" si="33"/>
        <v>0</v>
      </c>
      <c r="Q59" s="149">
        <f t="shared" si="34"/>
        <v>1364.8980000000001</v>
      </c>
    </row>
    <row r="60" spans="1:17" ht="39.6">
      <c r="A60" s="125" t="s">
        <v>169</v>
      </c>
      <c r="B60" s="126" t="s">
        <v>170</v>
      </c>
      <c r="C60" s="127" t="s">
        <v>151</v>
      </c>
      <c r="D60" s="128">
        <v>6</v>
      </c>
      <c r="E60" s="128">
        <v>51.31</v>
      </c>
      <c r="F60" s="128">
        <f t="shared" si="31"/>
        <v>64.25</v>
      </c>
      <c r="G60" s="127" t="s">
        <v>171</v>
      </c>
      <c r="H60" s="127" t="s">
        <v>34</v>
      </c>
      <c r="I60" s="147">
        <f t="shared" si="35"/>
        <v>307.86</v>
      </c>
      <c r="J60" s="148">
        <f t="shared" si="36"/>
        <v>385.5</v>
      </c>
      <c r="K60" s="149">
        <f>'BM 01'!M60</f>
        <v>0</v>
      </c>
      <c r="L60" s="150">
        <v>0</v>
      </c>
      <c r="M60" s="310">
        <f t="shared" si="6"/>
        <v>0</v>
      </c>
      <c r="N60" s="149">
        <f>'BM 01'!P60</f>
        <v>0</v>
      </c>
      <c r="O60" s="149">
        <f t="shared" si="32"/>
        <v>0</v>
      </c>
      <c r="P60" s="151">
        <f t="shared" si="33"/>
        <v>0</v>
      </c>
      <c r="Q60" s="149">
        <f t="shared" si="34"/>
        <v>385.5</v>
      </c>
    </row>
    <row r="61" spans="1:17">
      <c r="A61" s="133" t="s">
        <v>172</v>
      </c>
      <c r="B61" s="161" t="s">
        <v>173</v>
      </c>
      <c r="C61" s="134"/>
      <c r="D61" s="134"/>
      <c r="E61" s="134"/>
      <c r="F61" s="162"/>
      <c r="G61" s="134"/>
      <c r="H61" s="134"/>
      <c r="I61" s="164">
        <f>SUM(I62:I65)</f>
        <v>40010.809000000001</v>
      </c>
      <c r="J61" s="165">
        <f>SUM(J62:J65)</f>
        <v>50096.300600000002</v>
      </c>
      <c r="K61" s="149"/>
      <c r="L61" s="150"/>
      <c r="M61" s="310"/>
      <c r="N61" s="165">
        <f>SUM(N62:N65)</f>
        <v>0</v>
      </c>
      <c r="O61" s="165">
        <f>SUM(O62:O65)</f>
        <v>0</v>
      </c>
      <c r="P61" s="165">
        <f>SUM(P62:P65)</f>
        <v>0</v>
      </c>
      <c r="Q61" s="150">
        <f>SUM(Q62:Q65)</f>
        <v>50096.300600000002</v>
      </c>
    </row>
    <row r="62" spans="1:17" ht="52.8">
      <c r="A62" s="125" t="s">
        <v>174</v>
      </c>
      <c r="B62" s="126" t="s">
        <v>175</v>
      </c>
      <c r="C62" s="127" t="s">
        <v>43</v>
      </c>
      <c r="D62" s="128">
        <v>302.60000000000002</v>
      </c>
      <c r="E62" s="128">
        <v>46.81</v>
      </c>
      <c r="F62" s="128">
        <f t="shared" ref="F62:F65" si="37">TRUNC(E62*1.2522,2)</f>
        <v>58.61</v>
      </c>
      <c r="G62" s="127" t="s">
        <v>176</v>
      </c>
      <c r="H62" s="127" t="s">
        <v>34</v>
      </c>
      <c r="I62" s="147">
        <f t="shared" si="35"/>
        <v>14164.706000000002</v>
      </c>
      <c r="J62" s="148">
        <f t="shared" si="36"/>
        <v>17735.386000000002</v>
      </c>
      <c r="K62" s="149">
        <f>'BM 01'!M62</f>
        <v>0</v>
      </c>
      <c r="L62" s="150">
        <v>0</v>
      </c>
      <c r="M62" s="310">
        <f t="shared" si="6"/>
        <v>0</v>
      </c>
      <c r="N62" s="149">
        <f>'BM 01'!P62</f>
        <v>0</v>
      </c>
      <c r="O62" s="149">
        <f t="shared" ref="O62:O65" si="38">L62*F62</f>
        <v>0</v>
      </c>
      <c r="P62" s="151">
        <f t="shared" ref="P62:P65" si="39">O62+N62</f>
        <v>0</v>
      </c>
      <c r="Q62" s="149">
        <f t="shared" si="34"/>
        <v>17735.386000000002</v>
      </c>
    </row>
    <row r="63" spans="1:17" ht="39.6">
      <c r="A63" s="125" t="s">
        <v>177</v>
      </c>
      <c r="B63" s="126" t="s">
        <v>178</v>
      </c>
      <c r="C63" s="127" t="s">
        <v>32</v>
      </c>
      <c r="D63" s="128">
        <v>85.76</v>
      </c>
      <c r="E63" s="128">
        <v>59.75</v>
      </c>
      <c r="F63" s="128">
        <f t="shared" si="37"/>
        <v>74.81</v>
      </c>
      <c r="G63" s="127" t="s">
        <v>179</v>
      </c>
      <c r="H63" s="127" t="s">
        <v>34</v>
      </c>
      <c r="I63" s="147">
        <f t="shared" si="35"/>
        <v>5124.16</v>
      </c>
      <c r="J63" s="148">
        <f t="shared" si="36"/>
        <v>6415.7056000000002</v>
      </c>
      <c r="K63" s="149">
        <f>'BM 01'!M63</f>
        <v>0</v>
      </c>
      <c r="L63" s="150">
        <v>0</v>
      </c>
      <c r="M63" s="310">
        <f t="shared" si="6"/>
        <v>0</v>
      </c>
      <c r="N63" s="149">
        <f>'BM 01'!P63</f>
        <v>0</v>
      </c>
      <c r="O63" s="149">
        <f t="shared" si="38"/>
        <v>0</v>
      </c>
      <c r="P63" s="151">
        <f t="shared" si="39"/>
        <v>0</v>
      </c>
      <c r="Q63" s="149">
        <f t="shared" si="34"/>
        <v>6415.7056000000002</v>
      </c>
    </row>
    <row r="64" spans="1:17" ht="39.6">
      <c r="A64" s="125" t="s">
        <v>180</v>
      </c>
      <c r="B64" s="126" t="s">
        <v>181</v>
      </c>
      <c r="C64" s="127" t="s">
        <v>32</v>
      </c>
      <c r="D64" s="128">
        <v>89.1</v>
      </c>
      <c r="E64" s="128">
        <v>71.930000000000007</v>
      </c>
      <c r="F64" s="128">
        <f t="shared" si="37"/>
        <v>90.07</v>
      </c>
      <c r="G64" s="127" t="s">
        <v>182</v>
      </c>
      <c r="H64" s="127" t="s">
        <v>34</v>
      </c>
      <c r="I64" s="147">
        <f t="shared" si="35"/>
        <v>6408.9630000000006</v>
      </c>
      <c r="J64" s="148">
        <f t="shared" si="36"/>
        <v>8025.2369999999992</v>
      </c>
      <c r="K64" s="149">
        <f>'BM 01'!M64</f>
        <v>0</v>
      </c>
      <c r="L64" s="150">
        <v>0</v>
      </c>
      <c r="M64" s="310">
        <f t="shared" si="6"/>
        <v>0</v>
      </c>
      <c r="N64" s="149">
        <f>'BM 01'!P64</f>
        <v>0</v>
      </c>
      <c r="O64" s="149">
        <f t="shared" si="38"/>
        <v>0</v>
      </c>
      <c r="P64" s="151">
        <f t="shared" si="39"/>
        <v>0</v>
      </c>
      <c r="Q64" s="149">
        <f t="shared" si="34"/>
        <v>8025.2369999999992</v>
      </c>
    </row>
    <row r="65" spans="1:17" ht="52.8">
      <c r="A65" s="125" t="s">
        <v>183</v>
      </c>
      <c r="B65" s="126" t="s">
        <v>184</v>
      </c>
      <c r="C65" s="127" t="s">
        <v>43</v>
      </c>
      <c r="D65" s="128">
        <v>302.60000000000002</v>
      </c>
      <c r="E65" s="128">
        <v>47.3</v>
      </c>
      <c r="F65" s="128">
        <f t="shared" si="37"/>
        <v>59.22</v>
      </c>
      <c r="G65" s="127" t="s">
        <v>185</v>
      </c>
      <c r="H65" s="127" t="s">
        <v>34</v>
      </c>
      <c r="I65" s="147">
        <f t="shared" si="35"/>
        <v>14312.98</v>
      </c>
      <c r="J65" s="148">
        <f t="shared" si="36"/>
        <v>17919.972000000002</v>
      </c>
      <c r="K65" s="149">
        <f>'BM 01'!M65</f>
        <v>0</v>
      </c>
      <c r="L65" s="150">
        <v>0</v>
      </c>
      <c r="M65" s="310">
        <f t="shared" si="6"/>
        <v>0</v>
      </c>
      <c r="N65" s="149">
        <f>'BM 01'!P65</f>
        <v>0</v>
      </c>
      <c r="O65" s="149">
        <f t="shared" si="38"/>
        <v>0</v>
      </c>
      <c r="P65" s="151">
        <f t="shared" si="39"/>
        <v>0</v>
      </c>
      <c r="Q65" s="149">
        <f t="shared" si="34"/>
        <v>17919.972000000002</v>
      </c>
    </row>
    <row r="66" spans="1:17">
      <c r="A66" s="133" t="s">
        <v>186</v>
      </c>
      <c r="B66" s="683" t="s">
        <v>187</v>
      </c>
      <c r="C66" s="684"/>
      <c r="D66" s="684"/>
      <c r="E66" s="684"/>
      <c r="F66" s="684"/>
      <c r="G66" s="685"/>
      <c r="H66" s="135"/>
      <c r="I66" s="167">
        <f>SUM(I67:I85)</f>
        <v>16138.148999999999</v>
      </c>
      <c r="J66" s="168">
        <f>SUM(J67:J85)</f>
        <v>20197.987000000001</v>
      </c>
      <c r="K66" s="149"/>
      <c r="L66" s="150"/>
      <c r="M66" s="364"/>
      <c r="N66" s="143">
        <f>SUM(N67:N85)</f>
        <v>0</v>
      </c>
      <c r="O66" s="143">
        <f>SUM(O67:O85)</f>
        <v>0</v>
      </c>
      <c r="P66" s="143">
        <f>SUM(P67:P85)</f>
        <v>0</v>
      </c>
      <c r="Q66" s="160">
        <f>SUM(Q67:Q85)</f>
        <v>20197.987000000001</v>
      </c>
    </row>
    <row r="67" spans="1:17" ht="39.6">
      <c r="A67" s="125" t="s">
        <v>188</v>
      </c>
      <c r="B67" s="126" t="s">
        <v>189</v>
      </c>
      <c r="C67" s="127" t="s">
        <v>32</v>
      </c>
      <c r="D67" s="128">
        <v>461.8</v>
      </c>
      <c r="E67" s="128">
        <v>3</v>
      </c>
      <c r="F67" s="128">
        <f t="shared" ref="F67:F85" si="40">TRUNC(E67*1.2522,2)</f>
        <v>3.75</v>
      </c>
      <c r="G67" s="127" t="s">
        <v>190</v>
      </c>
      <c r="H67" s="127" t="s">
        <v>34</v>
      </c>
      <c r="I67" s="170">
        <f>D67*E67</f>
        <v>1385.4</v>
      </c>
      <c r="J67" s="171">
        <f>F67*D67</f>
        <v>1731.75</v>
      </c>
      <c r="K67" s="149">
        <f>'BM 01'!M67</f>
        <v>0</v>
      </c>
      <c r="L67" s="150">
        <v>0</v>
      </c>
      <c r="M67" s="310">
        <f t="shared" si="6"/>
        <v>0</v>
      </c>
      <c r="N67" s="149">
        <f>'BM 01'!P67</f>
        <v>0</v>
      </c>
      <c r="O67" s="149">
        <f t="shared" ref="O67:O85" si="41">L67*F67</f>
        <v>0</v>
      </c>
      <c r="P67" s="151">
        <f t="shared" ref="P67:P85" si="42">O67+N67</f>
        <v>0</v>
      </c>
      <c r="Q67" s="149">
        <f t="shared" si="34"/>
        <v>1731.75</v>
      </c>
    </row>
    <row r="68" spans="1:17" ht="39.6">
      <c r="A68" s="125" t="s">
        <v>191</v>
      </c>
      <c r="B68" s="126" t="s">
        <v>192</v>
      </c>
      <c r="C68" s="127" t="s">
        <v>32</v>
      </c>
      <c r="D68" s="128">
        <v>764.9</v>
      </c>
      <c r="E68" s="128">
        <v>4.05</v>
      </c>
      <c r="F68" s="128">
        <f t="shared" si="40"/>
        <v>5.07</v>
      </c>
      <c r="G68" s="127" t="s">
        <v>193</v>
      </c>
      <c r="H68" s="127" t="s">
        <v>34</v>
      </c>
      <c r="I68" s="170">
        <f t="shared" ref="I68:I85" si="43">D68*E68</f>
        <v>3097.8449999999998</v>
      </c>
      <c r="J68" s="171">
        <f t="shared" ref="J68:J85" si="44">F68*D68</f>
        <v>3878.0430000000001</v>
      </c>
      <c r="K68" s="149">
        <f>'BM 01'!M68</f>
        <v>0</v>
      </c>
      <c r="L68" s="150">
        <v>0</v>
      </c>
      <c r="M68" s="310">
        <f t="shared" si="6"/>
        <v>0</v>
      </c>
      <c r="N68" s="149">
        <f>'BM 01'!P68</f>
        <v>0</v>
      </c>
      <c r="O68" s="149">
        <f t="shared" si="41"/>
        <v>0</v>
      </c>
      <c r="P68" s="151">
        <f t="shared" si="42"/>
        <v>0</v>
      </c>
      <c r="Q68" s="149">
        <f t="shared" si="34"/>
        <v>3878.0430000000001</v>
      </c>
    </row>
    <row r="69" spans="1:17" ht="51.75" customHeight="1">
      <c r="A69" s="125" t="s">
        <v>194</v>
      </c>
      <c r="B69" s="126" t="s">
        <v>195</v>
      </c>
      <c r="C69" s="127" t="s">
        <v>32</v>
      </c>
      <c r="D69" s="128">
        <v>412.2</v>
      </c>
      <c r="E69" s="128">
        <v>12.84</v>
      </c>
      <c r="F69" s="128">
        <f t="shared" si="40"/>
        <v>16.07</v>
      </c>
      <c r="G69" s="127" t="s">
        <v>196</v>
      </c>
      <c r="H69" s="127" t="s">
        <v>34</v>
      </c>
      <c r="I69" s="170">
        <f t="shared" si="43"/>
        <v>5292.6480000000001</v>
      </c>
      <c r="J69" s="171">
        <f t="shared" si="44"/>
        <v>6624.0540000000001</v>
      </c>
      <c r="K69" s="149">
        <f>'BM 01'!M69</f>
        <v>0</v>
      </c>
      <c r="L69" s="150">
        <v>0</v>
      </c>
      <c r="M69" s="310">
        <f t="shared" si="6"/>
        <v>0</v>
      </c>
      <c r="N69" s="149">
        <f>'BM 01'!P69</f>
        <v>0</v>
      </c>
      <c r="O69" s="149">
        <f t="shared" si="41"/>
        <v>0</v>
      </c>
      <c r="P69" s="151">
        <f t="shared" si="42"/>
        <v>0</v>
      </c>
      <c r="Q69" s="149">
        <f t="shared" si="34"/>
        <v>6624.0540000000001</v>
      </c>
    </row>
    <row r="70" spans="1:17" ht="40.5" customHeight="1">
      <c r="A70" s="125" t="s">
        <v>197</v>
      </c>
      <c r="B70" s="126" t="s">
        <v>198</v>
      </c>
      <c r="C70" s="127" t="s">
        <v>151</v>
      </c>
      <c r="D70" s="128">
        <v>4</v>
      </c>
      <c r="E70" s="128">
        <v>33.83</v>
      </c>
      <c r="F70" s="128">
        <f t="shared" si="40"/>
        <v>42.36</v>
      </c>
      <c r="G70" s="127" t="s">
        <v>199</v>
      </c>
      <c r="H70" s="127" t="s">
        <v>34</v>
      </c>
      <c r="I70" s="170">
        <f t="shared" si="43"/>
        <v>135.32</v>
      </c>
      <c r="J70" s="171">
        <f t="shared" si="44"/>
        <v>169.44</v>
      </c>
      <c r="K70" s="149">
        <f>'BM 01'!M70</f>
        <v>0</v>
      </c>
      <c r="L70" s="150">
        <v>0</v>
      </c>
      <c r="M70" s="310">
        <f t="shared" si="6"/>
        <v>0</v>
      </c>
      <c r="N70" s="149">
        <f>'BM 01'!P70</f>
        <v>0</v>
      </c>
      <c r="O70" s="149">
        <f t="shared" si="41"/>
        <v>0</v>
      </c>
      <c r="P70" s="151">
        <f t="shared" si="42"/>
        <v>0</v>
      </c>
      <c r="Q70" s="149">
        <f t="shared" si="34"/>
        <v>169.44</v>
      </c>
    </row>
    <row r="71" spans="1:17" ht="40.5" customHeight="1">
      <c r="A71" s="125" t="s">
        <v>200</v>
      </c>
      <c r="B71" s="126" t="s">
        <v>201</v>
      </c>
      <c r="C71" s="127" t="s">
        <v>151</v>
      </c>
      <c r="D71" s="128">
        <v>2</v>
      </c>
      <c r="E71" s="128">
        <v>27.65</v>
      </c>
      <c r="F71" s="128">
        <f t="shared" si="40"/>
        <v>34.619999999999997</v>
      </c>
      <c r="G71" s="127" t="s">
        <v>202</v>
      </c>
      <c r="H71" s="127" t="s">
        <v>34</v>
      </c>
      <c r="I71" s="170">
        <f t="shared" si="43"/>
        <v>55.3</v>
      </c>
      <c r="J71" s="171">
        <f t="shared" si="44"/>
        <v>69.239999999999995</v>
      </c>
      <c r="K71" s="149">
        <f>'BM 01'!M71</f>
        <v>0</v>
      </c>
      <c r="L71" s="150">
        <v>0</v>
      </c>
      <c r="M71" s="310">
        <f t="shared" si="6"/>
        <v>0</v>
      </c>
      <c r="N71" s="149">
        <f>'BM 01'!P71</f>
        <v>0</v>
      </c>
      <c r="O71" s="149">
        <f t="shared" si="41"/>
        <v>0</v>
      </c>
      <c r="P71" s="151">
        <f t="shared" si="42"/>
        <v>0</v>
      </c>
      <c r="Q71" s="149">
        <f t="shared" si="34"/>
        <v>69.239999999999995</v>
      </c>
    </row>
    <row r="72" spans="1:17" ht="39.6">
      <c r="A72" s="125" t="s">
        <v>203</v>
      </c>
      <c r="B72" s="126" t="s">
        <v>204</v>
      </c>
      <c r="C72" s="127" t="s">
        <v>151</v>
      </c>
      <c r="D72" s="128">
        <v>12</v>
      </c>
      <c r="E72" s="128">
        <v>36.74</v>
      </c>
      <c r="F72" s="128">
        <f t="shared" si="40"/>
        <v>46</v>
      </c>
      <c r="G72" s="127" t="s">
        <v>205</v>
      </c>
      <c r="H72" s="127" t="s">
        <v>34</v>
      </c>
      <c r="I72" s="170">
        <f t="shared" si="43"/>
        <v>440.88</v>
      </c>
      <c r="J72" s="171">
        <f t="shared" si="44"/>
        <v>552</v>
      </c>
      <c r="K72" s="149">
        <f>'BM 01'!M72</f>
        <v>0</v>
      </c>
      <c r="L72" s="150">
        <v>0</v>
      </c>
      <c r="M72" s="310">
        <f t="shared" si="6"/>
        <v>0</v>
      </c>
      <c r="N72" s="149">
        <f>'BM 01'!P72</f>
        <v>0</v>
      </c>
      <c r="O72" s="149">
        <f t="shared" si="41"/>
        <v>0</v>
      </c>
      <c r="P72" s="151">
        <f t="shared" si="42"/>
        <v>0</v>
      </c>
      <c r="Q72" s="149">
        <f t="shared" si="34"/>
        <v>552</v>
      </c>
    </row>
    <row r="73" spans="1:17" ht="39.6">
      <c r="A73" s="125" t="s">
        <v>206</v>
      </c>
      <c r="B73" s="126" t="s">
        <v>207</v>
      </c>
      <c r="C73" s="127" t="s">
        <v>151</v>
      </c>
      <c r="D73" s="128">
        <v>12</v>
      </c>
      <c r="E73" s="128">
        <v>22.29</v>
      </c>
      <c r="F73" s="128">
        <f t="shared" si="40"/>
        <v>27.91</v>
      </c>
      <c r="G73" s="127" t="s">
        <v>208</v>
      </c>
      <c r="H73" s="127" t="s">
        <v>34</v>
      </c>
      <c r="I73" s="170">
        <f t="shared" si="43"/>
        <v>267.48</v>
      </c>
      <c r="J73" s="171">
        <f t="shared" si="44"/>
        <v>334.92</v>
      </c>
      <c r="K73" s="149">
        <f>'BM 01'!M73</f>
        <v>0</v>
      </c>
      <c r="L73" s="150">
        <v>0</v>
      </c>
      <c r="M73" s="310">
        <f t="shared" si="6"/>
        <v>0</v>
      </c>
      <c r="N73" s="149">
        <f>'BM 01'!P73</f>
        <v>0</v>
      </c>
      <c r="O73" s="149">
        <f t="shared" si="41"/>
        <v>0</v>
      </c>
      <c r="P73" s="151">
        <f t="shared" si="42"/>
        <v>0</v>
      </c>
      <c r="Q73" s="149">
        <f t="shared" si="34"/>
        <v>334.92</v>
      </c>
    </row>
    <row r="74" spans="1:17" ht="39.6">
      <c r="A74" s="125" t="s">
        <v>209</v>
      </c>
      <c r="B74" s="126" t="s">
        <v>210</v>
      </c>
      <c r="C74" s="127" t="s">
        <v>151</v>
      </c>
      <c r="D74" s="128">
        <v>6</v>
      </c>
      <c r="E74" s="128">
        <v>40.68</v>
      </c>
      <c r="F74" s="128">
        <f t="shared" si="40"/>
        <v>50.93</v>
      </c>
      <c r="G74" s="127" t="s">
        <v>211</v>
      </c>
      <c r="H74" s="127" t="s">
        <v>34</v>
      </c>
      <c r="I74" s="170">
        <f t="shared" si="43"/>
        <v>244.07999999999998</v>
      </c>
      <c r="J74" s="171">
        <f t="shared" si="44"/>
        <v>305.58</v>
      </c>
      <c r="K74" s="149">
        <f>'BM 01'!M74</f>
        <v>0</v>
      </c>
      <c r="L74" s="150">
        <v>0</v>
      </c>
      <c r="M74" s="310">
        <f t="shared" si="6"/>
        <v>0</v>
      </c>
      <c r="N74" s="149">
        <f>'BM 01'!P74</f>
        <v>0</v>
      </c>
      <c r="O74" s="149">
        <f t="shared" si="41"/>
        <v>0</v>
      </c>
      <c r="P74" s="151">
        <f t="shared" si="42"/>
        <v>0</v>
      </c>
      <c r="Q74" s="149">
        <f t="shared" si="34"/>
        <v>305.58</v>
      </c>
    </row>
    <row r="75" spans="1:17" ht="39.6">
      <c r="A75" s="125" t="s">
        <v>212</v>
      </c>
      <c r="B75" s="126" t="s">
        <v>213</v>
      </c>
      <c r="C75" s="127" t="s">
        <v>151</v>
      </c>
      <c r="D75" s="128">
        <v>2</v>
      </c>
      <c r="E75" s="128">
        <v>44.17</v>
      </c>
      <c r="F75" s="128">
        <f t="shared" si="40"/>
        <v>55.3</v>
      </c>
      <c r="G75" s="127" t="s">
        <v>214</v>
      </c>
      <c r="H75" s="127" t="s">
        <v>34</v>
      </c>
      <c r="I75" s="170">
        <f t="shared" si="43"/>
        <v>88.34</v>
      </c>
      <c r="J75" s="171">
        <f t="shared" si="44"/>
        <v>110.6</v>
      </c>
      <c r="K75" s="149">
        <f>'BM 01'!M75</f>
        <v>0</v>
      </c>
      <c r="L75" s="150">
        <v>0</v>
      </c>
      <c r="M75" s="310">
        <f t="shared" si="6"/>
        <v>0</v>
      </c>
      <c r="N75" s="149">
        <f>'BM 01'!P75</f>
        <v>0</v>
      </c>
      <c r="O75" s="149">
        <f t="shared" si="41"/>
        <v>0</v>
      </c>
      <c r="P75" s="151">
        <f t="shared" si="42"/>
        <v>0</v>
      </c>
      <c r="Q75" s="149">
        <f t="shared" si="34"/>
        <v>110.6</v>
      </c>
    </row>
    <row r="76" spans="1:17" ht="26.4">
      <c r="A76" s="125" t="s">
        <v>215</v>
      </c>
      <c r="B76" s="126" t="s">
        <v>216</v>
      </c>
      <c r="C76" s="127" t="s">
        <v>151</v>
      </c>
      <c r="D76" s="128">
        <v>2</v>
      </c>
      <c r="E76" s="128">
        <v>8.34</v>
      </c>
      <c r="F76" s="128">
        <f t="shared" si="40"/>
        <v>10.44</v>
      </c>
      <c r="G76" s="127" t="s">
        <v>217</v>
      </c>
      <c r="H76" s="127" t="s">
        <v>34</v>
      </c>
      <c r="I76" s="170">
        <f t="shared" si="43"/>
        <v>16.68</v>
      </c>
      <c r="J76" s="171">
        <f t="shared" si="44"/>
        <v>20.88</v>
      </c>
      <c r="K76" s="149">
        <f>'BM 01'!M76</f>
        <v>0</v>
      </c>
      <c r="L76" s="150">
        <v>0</v>
      </c>
      <c r="M76" s="310">
        <f t="shared" si="6"/>
        <v>0</v>
      </c>
      <c r="N76" s="149">
        <f>'BM 01'!P76</f>
        <v>0</v>
      </c>
      <c r="O76" s="149">
        <f t="shared" si="41"/>
        <v>0</v>
      </c>
      <c r="P76" s="151">
        <f t="shared" si="42"/>
        <v>0</v>
      </c>
      <c r="Q76" s="149">
        <f t="shared" si="34"/>
        <v>20.88</v>
      </c>
    </row>
    <row r="77" spans="1:17" ht="26.4">
      <c r="A77" s="125" t="s">
        <v>218</v>
      </c>
      <c r="B77" s="126" t="s">
        <v>219</v>
      </c>
      <c r="C77" s="127" t="s">
        <v>151</v>
      </c>
      <c r="D77" s="128">
        <v>15</v>
      </c>
      <c r="E77" s="128">
        <v>8.75</v>
      </c>
      <c r="F77" s="128">
        <f t="shared" si="40"/>
        <v>10.95</v>
      </c>
      <c r="G77" s="127" t="s">
        <v>220</v>
      </c>
      <c r="H77" s="127" t="s">
        <v>34</v>
      </c>
      <c r="I77" s="170">
        <f t="shared" si="43"/>
        <v>131.25</v>
      </c>
      <c r="J77" s="171">
        <f t="shared" si="44"/>
        <v>164.25</v>
      </c>
      <c r="K77" s="149">
        <f>'BM 01'!M77</f>
        <v>0</v>
      </c>
      <c r="L77" s="150">
        <v>0</v>
      </c>
      <c r="M77" s="310">
        <f t="shared" si="6"/>
        <v>0</v>
      </c>
      <c r="N77" s="149">
        <f>'BM 01'!P77</f>
        <v>0</v>
      </c>
      <c r="O77" s="149">
        <f t="shared" si="41"/>
        <v>0</v>
      </c>
      <c r="P77" s="151">
        <f t="shared" si="42"/>
        <v>0</v>
      </c>
      <c r="Q77" s="149">
        <f t="shared" si="34"/>
        <v>164.25</v>
      </c>
    </row>
    <row r="78" spans="1:17" ht="26.4">
      <c r="A78" s="125" t="s">
        <v>221</v>
      </c>
      <c r="B78" s="126" t="s">
        <v>222</v>
      </c>
      <c r="C78" s="127" t="s">
        <v>151</v>
      </c>
      <c r="D78" s="128">
        <v>1</v>
      </c>
      <c r="E78" s="128">
        <v>15.24</v>
      </c>
      <c r="F78" s="128">
        <f t="shared" si="40"/>
        <v>19.079999999999998</v>
      </c>
      <c r="G78" s="127" t="s">
        <v>223</v>
      </c>
      <c r="H78" s="127" t="s">
        <v>34</v>
      </c>
      <c r="I78" s="170">
        <f t="shared" si="43"/>
        <v>15.24</v>
      </c>
      <c r="J78" s="171">
        <f t="shared" si="44"/>
        <v>19.079999999999998</v>
      </c>
      <c r="K78" s="149">
        <f>'BM 01'!M78</f>
        <v>0</v>
      </c>
      <c r="L78" s="150">
        <v>0</v>
      </c>
      <c r="M78" s="310">
        <f t="shared" si="6"/>
        <v>0</v>
      </c>
      <c r="N78" s="149">
        <f>'BM 01'!P78</f>
        <v>0</v>
      </c>
      <c r="O78" s="149">
        <f t="shared" si="41"/>
        <v>0</v>
      </c>
      <c r="P78" s="151">
        <f t="shared" si="42"/>
        <v>0</v>
      </c>
      <c r="Q78" s="149">
        <f t="shared" si="34"/>
        <v>19.079999999999998</v>
      </c>
    </row>
    <row r="79" spans="1:17" ht="39.6">
      <c r="A79" s="125" t="s">
        <v>224</v>
      </c>
      <c r="B79" s="126" t="s">
        <v>225</v>
      </c>
      <c r="C79" s="127" t="s">
        <v>151</v>
      </c>
      <c r="D79" s="128">
        <v>1</v>
      </c>
      <c r="E79" s="128">
        <v>32.909999999999997</v>
      </c>
      <c r="F79" s="128">
        <f t="shared" si="40"/>
        <v>41.2</v>
      </c>
      <c r="G79" s="127" t="s">
        <v>226</v>
      </c>
      <c r="H79" s="127" t="s">
        <v>34</v>
      </c>
      <c r="I79" s="170">
        <f t="shared" si="43"/>
        <v>32.909999999999997</v>
      </c>
      <c r="J79" s="171">
        <f t="shared" si="44"/>
        <v>41.2</v>
      </c>
      <c r="K79" s="149">
        <f>'BM 01'!M79</f>
        <v>0</v>
      </c>
      <c r="L79" s="150">
        <v>0</v>
      </c>
      <c r="M79" s="310">
        <f t="shared" ref="M79:M85" si="45">K79+L79</f>
        <v>0</v>
      </c>
      <c r="N79" s="149">
        <f>'BM 01'!P79</f>
        <v>0</v>
      </c>
      <c r="O79" s="149">
        <f t="shared" si="41"/>
        <v>0</v>
      </c>
      <c r="P79" s="151">
        <f t="shared" si="42"/>
        <v>0</v>
      </c>
      <c r="Q79" s="149">
        <f t="shared" si="34"/>
        <v>41.2</v>
      </c>
    </row>
    <row r="80" spans="1:17" ht="39.6">
      <c r="A80" s="125" t="s">
        <v>227</v>
      </c>
      <c r="B80" s="126" t="s">
        <v>228</v>
      </c>
      <c r="C80" s="127" t="s">
        <v>32</v>
      </c>
      <c r="D80" s="128">
        <v>114.7</v>
      </c>
      <c r="E80" s="128">
        <v>9.1300000000000008</v>
      </c>
      <c r="F80" s="128">
        <f t="shared" si="40"/>
        <v>11.43</v>
      </c>
      <c r="G80" s="127" t="s">
        <v>229</v>
      </c>
      <c r="H80" s="127" t="s">
        <v>34</v>
      </c>
      <c r="I80" s="170">
        <f t="shared" si="43"/>
        <v>1047.211</v>
      </c>
      <c r="J80" s="171">
        <f t="shared" si="44"/>
        <v>1311.021</v>
      </c>
      <c r="K80" s="149">
        <f>'BM 01'!M80</f>
        <v>0</v>
      </c>
      <c r="L80" s="150">
        <v>0</v>
      </c>
      <c r="M80" s="310">
        <f t="shared" si="45"/>
        <v>0</v>
      </c>
      <c r="N80" s="149">
        <f>'BM 01'!P80</f>
        <v>0</v>
      </c>
      <c r="O80" s="149">
        <f t="shared" si="41"/>
        <v>0</v>
      </c>
      <c r="P80" s="151">
        <f t="shared" si="42"/>
        <v>0</v>
      </c>
      <c r="Q80" s="149">
        <f t="shared" si="34"/>
        <v>1311.021</v>
      </c>
    </row>
    <row r="81" spans="1:17" ht="39.6">
      <c r="A81" s="125" t="s">
        <v>230</v>
      </c>
      <c r="B81" s="126" t="s">
        <v>231</v>
      </c>
      <c r="C81" s="127" t="s">
        <v>32</v>
      </c>
      <c r="D81" s="128">
        <v>261.7</v>
      </c>
      <c r="E81" s="128">
        <v>5.81</v>
      </c>
      <c r="F81" s="128">
        <f t="shared" si="40"/>
        <v>7.27</v>
      </c>
      <c r="G81" s="127" t="s">
        <v>232</v>
      </c>
      <c r="H81" s="127" t="s">
        <v>34</v>
      </c>
      <c r="I81" s="170">
        <f t="shared" si="43"/>
        <v>1520.4769999999999</v>
      </c>
      <c r="J81" s="171">
        <f t="shared" si="44"/>
        <v>1902.5589999999997</v>
      </c>
      <c r="K81" s="149">
        <f>'BM 01'!M81</f>
        <v>0</v>
      </c>
      <c r="L81" s="150">
        <v>0</v>
      </c>
      <c r="M81" s="310">
        <f t="shared" si="45"/>
        <v>0</v>
      </c>
      <c r="N81" s="149">
        <f>'BM 01'!P81</f>
        <v>0</v>
      </c>
      <c r="O81" s="149">
        <f t="shared" si="41"/>
        <v>0</v>
      </c>
      <c r="P81" s="151">
        <f t="shared" si="42"/>
        <v>0</v>
      </c>
      <c r="Q81" s="149">
        <f t="shared" si="34"/>
        <v>1902.5589999999997</v>
      </c>
    </row>
    <row r="82" spans="1:17" ht="39.6">
      <c r="A82" s="125" t="s">
        <v>233</v>
      </c>
      <c r="B82" s="126" t="s">
        <v>234</v>
      </c>
      <c r="C82" s="127" t="s">
        <v>32</v>
      </c>
      <c r="D82" s="128">
        <v>62.6</v>
      </c>
      <c r="E82" s="128">
        <v>13.78</v>
      </c>
      <c r="F82" s="128">
        <f t="shared" si="40"/>
        <v>17.25</v>
      </c>
      <c r="G82" s="127" t="s">
        <v>235</v>
      </c>
      <c r="H82" s="127" t="s">
        <v>34</v>
      </c>
      <c r="I82" s="170">
        <f t="shared" si="43"/>
        <v>862.62799999999993</v>
      </c>
      <c r="J82" s="171">
        <f t="shared" si="44"/>
        <v>1079.8500000000001</v>
      </c>
      <c r="K82" s="149">
        <f>'BM 01'!M82</f>
        <v>0</v>
      </c>
      <c r="L82" s="150">
        <v>0</v>
      </c>
      <c r="M82" s="310">
        <f t="shared" si="45"/>
        <v>0</v>
      </c>
      <c r="N82" s="149">
        <f>'BM 01'!P82</f>
        <v>0</v>
      </c>
      <c r="O82" s="149">
        <f t="shared" si="41"/>
        <v>0</v>
      </c>
      <c r="P82" s="151">
        <f t="shared" si="42"/>
        <v>0</v>
      </c>
      <c r="Q82" s="149">
        <f t="shared" si="34"/>
        <v>1079.8500000000001</v>
      </c>
    </row>
    <row r="83" spans="1:17" ht="26.4">
      <c r="A83" s="125" t="s">
        <v>236</v>
      </c>
      <c r="B83" s="126" t="s">
        <v>237</v>
      </c>
      <c r="C83" s="127" t="s">
        <v>151</v>
      </c>
      <c r="D83" s="128">
        <v>13</v>
      </c>
      <c r="E83" s="128">
        <v>18.27</v>
      </c>
      <c r="F83" s="128">
        <f t="shared" si="40"/>
        <v>22.87</v>
      </c>
      <c r="G83" s="127" t="s">
        <v>238</v>
      </c>
      <c r="H83" s="127" t="s">
        <v>34</v>
      </c>
      <c r="I83" s="170">
        <f t="shared" si="43"/>
        <v>237.51</v>
      </c>
      <c r="J83" s="171">
        <f t="shared" si="44"/>
        <v>297.31</v>
      </c>
      <c r="K83" s="149">
        <f>'BM 01'!M83</f>
        <v>0</v>
      </c>
      <c r="L83" s="150">
        <v>0</v>
      </c>
      <c r="M83" s="310">
        <f t="shared" si="45"/>
        <v>0</v>
      </c>
      <c r="N83" s="149">
        <f>'BM 01'!P83</f>
        <v>0</v>
      </c>
      <c r="O83" s="149">
        <f t="shared" si="41"/>
        <v>0</v>
      </c>
      <c r="P83" s="151">
        <f t="shared" si="42"/>
        <v>0</v>
      </c>
      <c r="Q83" s="149">
        <f t="shared" si="34"/>
        <v>297.31</v>
      </c>
    </row>
    <row r="84" spans="1:17" ht="26.4">
      <c r="A84" s="125" t="s">
        <v>239</v>
      </c>
      <c r="B84" s="126" t="s">
        <v>240</v>
      </c>
      <c r="C84" s="127" t="s">
        <v>151</v>
      </c>
      <c r="D84" s="128">
        <v>36</v>
      </c>
      <c r="E84" s="128">
        <v>21.48</v>
      </c>
      <c r="F84" s="128">
        <f t="shared" si="40"/>
        <v>26.89</v>
      </c>
      <c r="G84" s="127" t="s">
        <v>241</v>
      </c>
      <c r="H84" s="127" t="s">
        <v>34</v>
      </c>
      <c r="I84" s="170">
        <f t="shared" si="43"/>
        <v>773.28</v>
      </c>
      <c r="J84" s="171">
        <f t="shared" si="44"/>
        <v>968.04</v>
      </c>
      <c r="K84" s="149">
        <f>'BM 01'!M84</f>
        <v>0</v>
      </c>
      <c r="L84" s="150">
        <v>0</v>
      </c>
      <c r="M84" s="310">
        <f t="shared" si="45"/>
        <v>0</v>
      </c>
      <c r="N84" s="149">
        <f>'BM 01'!P84</f>
        <v>0</v>
      </c>
      <c r="O84" s="149">
        <f t="shared" si="41"/>
        <v>0</v>
      </c>
      <c r="P84" s="151">
        <f t="shared" si="42"/>
        <v>0</v>
      </c>
      <c r="Q84" s="149">
        <f t="shared" si="34"/>
        <v>968.04</v>
      </c>
    </row>
    <row r="85" spans="1:17" ht="52.8">
      <c r="A85" s="125" t="s">
        <v>242</v>
      </c>
      <c r="B85" s="126" t="s">
        <v>243</v>
      </c>
      <c r="C85" s="127" t="s">
        <v>151</v>
      </c>
      <c r="D85" s="128">
        <v>1</v>
      </c>
      <c r="E85" s="128">
        <v>493.67</v>
      </c>
      <c r="F85" s="128">
        <f t="shared" si="40"/>
        <v>618.16999999999996</v>
      </c>
      <c r="G85" s="127" t="s">
        <v>244</v>
      </c>
      <c r="H85" s="127" t="s">
        <v>34</v>
      </c>
      <c r="I85" s="170">
        <f t="shared" si="43"/>
        <v>493.67</v>
      </c>
      <c r="J85" s="171">
        <f t="shared" si="44"/>
        <v>618.16999999999996</v>
      </c>
      <c r="K85" s="149">
        <f>'BM 01'!M85</f>
        <v>0</v>
      </c>
      <c r="L85" s="150">
        <v>0</v>
      </c>
      <c r="M85" s="310">
        <f t="shared" si="45"/>
        <v>0</v>
      </c>
      <c r="N85" s="149">
        <f>'BM 01'!P85</f>
        <v>0</v>
      </c>
      <c r="O85" s="149">
        <f t="shared" si="41"/>
        <v>0</v>
      </c>
      <c r="P85" s="151">
        <f t="shared" si="42"/>
        <v>0</v>
      </c>
      <c r="Q85" s="149">
        <f t="shared" si="34"/>
        <v>618.16999999999996</v>
      </c>
    </row>
    <row r="86" spans="1:17">
      <c r="A86" s="133" t="s">
        <v>245</v>
      </c>
      <c r="B86" s="683" t="s">
        <v>246</v>
      </c>
      <c r="C86" s="684"/>
      <c r="D86" s="684"/>
      <c r="E86" s="684"/>
      <c r="F86" s="684"/>
      <c r="G86" s="684"/>
      <c r="H86" s="163"/>
      <c r="I86" s="167">
        <f>SUM(I87:I92)</f>
        <v>6041.2325999999994</v>
      </c>
      <c r="J86" s="168">
        <f>SUM(J87:J92)</f>
        <v>7564.2936000000009</v>
      </c>
      <c r="K86" s="149"/>
      <c r="L86" s="150"/>
      <c r="M86" s="364"/>
      <c r="N86" s="143">
        <f>SUM(N87:N92)</f>
        <v>0</v>
      </c>
      <c r="O86" s="143">
        <f>SUM(O87:O92)</f>
        <v>0</v>
      </c>
      <c r="P86" s="143">
        <f>SUM(P87:P92)</f>
        <v>0</v>
      </c>
      <c r="Q86" s="160">
        <f>SUM(Q87:Q92)</f>
        <v>7564.2936000000009</v>
      </c>
    </row>
    <row r="87" spans="1:17" ht="39.6">
      <c r="A87" s="125" t="s">
        <v>247</v>
      </c>
      <c r="B87" s="126" t="s">
        <v>248</v>
      </c>
      <c r="C87" s="127" t="s">
        <v>151</v>
      </c>
      <c r="D87" s="128">
        <v>5</v>
      </c>
      <c r="E87" s="136">
        <v>87.35</v>
      </c>
      <c r="F87" s="136">
        <f t="shared" ref="F87:F92" si="46">TRUNC(E87*1.2522,2)</f>
        <v>109.37</v>
      </c>
      <c r="G87" s="127" t="s">
        <v>249</v>
      </c>
      <c r="H87" s="127" t="s">
        <v>34</v>
      </c>
      <c r="I87" s="170">
        <f>E87*D87</f>
        <v>436.75</v>
      </c>
      <c r="J87" s="171">
        <f>F87*D87</f>
        <v>546.85</v>
      </c>
      <c r="K87" s="149">
        <f>'BM 01'!M87</f>
        <v>0</v>
      </c>
      <c r="L87" s="150">
        <v>0</v>
      </c>
      <c r="M87" s="310">
        <f t="shared" ref="M87:M92" si="47">K87+L87</f>
        <v>0</v>
      </c>
      <c r="N87" s="149">
        <f>'BM 01'!P87</f>
        <v>0</v>
      </c>
      <c r="O87" s="149">
        <f t="shared" ref="O87:O92" si="48">L87*F87</f>
        <v>0</v>
      </c>
      <c r="P87" s="151">
        <f t="shared" ref="P87:P92" si="49">O87+N87</f>
        <v>0</v>
      </c>
      <c r="Q87" s="149">
        <f t="shared" ref="Q87:Q100" si="50">J87-P87</f>
        <v>546.85</v>
      </c>
    </row>
    <row r="88" spans="1:17" ht="39.6">
      <c r="A88" s="125" t="s">
        <v>250</v>
      </c>
      <c r="B88" s="126" t="s">
        <v>251</v>
      </c>
      <c r="C88" s="127" t="s">
        <v>151</v>
      </c>
      <c r="D88" s="128">
        <v>3</v>
      </c>
      <c r="E88" s="136">
        <v>63.06</v>
      </c>
      <c r="F88" s="136">
        <f t="shared" si="46"/>
        <v>78.959999999999994</v>
      </c>
      <c r="G88" s="127" t="s">
        <v>252</v>
      </c>
      <c r="H88" s="127" t="s">
        <v>34</v>
      </c>
      <c r="I88" s="170">
        <f t="shared" ref="I88:I100" si="51">E88*D88</f>
        <v>189.18</v>
      </c>
      <c r="J88" s="171">
        <f t="shared" ref="J88:J100" si="52">F88*D88</f>
        <v>236.88</v>
      </c>
      <c r="K88" s="149">
        <f>'BM 01'!M88</f>
        <v>0</v>
      </c>
      <c r="L88" s="150">
        <v>0</v>
      </c>
      <c r="M88" s="310">
        <f t="shared" si="47"/>
        <v>0</v>
      </c>
      <c r="N88" s="149">
        <f>'BM 01'!P88</f>
        <v>0</v>
      </c>
      <c r="O88" s="149">
        <f t="shared" si="48"/>
        <v>0</v>
      </c>
      <c r="P88" s="151">
        <f t="shared" si="49"/>
        <v>0</v>
      </c>
      <c r="Q88" s="149">
        <f t="shared" si="50"/>
        <v>236.88</v>
      </c>
    </row>
    <row r="89" spans="1:17" ht="66">
      <c r="A89" s="125" t="s">
        <v>253</v>
      </c>
      <c r="B89" s="126" t="s">
        <v>254</v>
      </c>
      <c r="C89" s="127" t="s">
        <v>32</v>
      </c>
      <c r="D89" s="128">
        <v>51.88</v>
      </c>
      <c r="E89" s="136">
        <v>32.11</v>
      </c>
      <c r="F89" s="136">
        <f t="shared" si="46"/>
        <v>40.200000000000003</v>
      </c>
      <c r="G89" s="127" t="s">
        <v>255</v>
      </c>
      <c r="H89" s="127" t="s">
        <v>34</v>
      </c>
      <c r="I89" s="170">
        <f t="shared" si="51"/>
        <v>1665.8668</v>
      </c>
      <c r="J89" s="171">
        <f t="shared" si="52"/>
        <v>2085.5760000000005</v>
      </c>
      <c r="K89" s="149">
        <f>'BM 01'!M89</f>
        <v>0</v>
      </c>
      <c r="L89" s="150">
        <v>0</v>
      </c>
      <c r="M89" s="310">
        <f t="shared" si="47"/>
        <v>0</v>
      </c>
      <c r="N89" s="149">
        <f>'BM 01'!P89</f>
        <v>0</v>
      </c>
      <c r="O89" s="149">
        <f t="shared" si="48"/>
        <v>0</v>
      </c>
      <c r="P89" s="151">
        <f t="shared" si="49"/>
        <v>0</v>
      </c>
      <c r="Q89" s="149">
        <f t="shared" si="50"/>
        <v>2085.5760000000005</v>
      </c>
    </row>
    <row r="90" spans="1:17" ht="66">
      <c r="A90" s="125" t="s">
        <v>256</v>
      </c>
      <c r="B90" s="126" t="s">
        <v>257</v>
      </c>
      <c r="C90" s="127" t="s">
        <v>32</v>
      </c>
      <c r="D90" s="128">
        <v>17.82</v>
      </c>
      <c r="E90" s="136">
        <v>31.69</v>
      </c>
      <c r="F90" s="136">
        <f t="shared" si="46"/>
        <v>39.68</v>
      </c>
      <c r="G90" s="127" t="s">
        <v>258</v>
      </c>
      <c r="H90" s="127" t="s">
        <v>34</v>
      </c>
      <c r="I90" s="170">
        <f t="shared" si="51"/>
        <v>564.71580000000006</v>
      </c>
      <c r="J90" s="171">
        <f t="shared" si="52"/>
        <v>707.09760000000006</v>
      </c>
      <c r="K90" s="149">
        <f>'BM 01'!M90</f>
        <v>0</v>
      </c>
      <c r="L90" s="150">
        <v>0</v>
      </c>
      <c r="M90" s="310">
        <f t="shared" si="47"/>
        <v>0</v>
      </c>
      <c r="N90" s="149">
        <f>'BM 01'!P90</f>
        <v>0</v>
      </c>
      <c r="O90" s="149">
        <f t="shared" si="48"/>
        <v>0</v>
      </c>
      <c r="P90" s="151">
        <f t="shared" si="49"/>
        <v>0</v>
      </c>
      <c r="Q90" s="149">
        <f t="shared" si="50"/>
        <v>707.09760000000006</v>
      </c>
    </row>
    <row r="91" spans="1:17" ht="39.6">
      <c r="A91" s="125" t="s">
        <v>259</v>
      </c>
      <c r="B91" s="126" t="s">
        <v>260</v>
      </c>
      <c r="C91" s="127" t="s">
        <v>151</v>
      </c>
      <c r="D91" s="128">
        <v>1</v>
      </c>
      <c r="E91" s="136">
        <v>651.1</v>
      </c>
      <c r="F91" s="136">
        <f t="shared" si="46"/>
        <v>815.3</v>
      </c>
      <c r="G91" s="127" t="s">
        <v>261</v>
      </c>
      <c r="H91" s="127" t="s">
        <v>34</v>
      </c>
      <c r="I91" s="170">
        <f t="shared" si="51"/>
        <v>651.1</v>
      </c>
      <c r="J91" s="171">
        <f t="shared" si="52"/>
        <v>815.3</v>
      </c>
      <c r="K91" s="149">
        <f>'BM 01'!M91</f>
        <v>0</v>
      </c>
      <c r="L91" s="150">
        <v>0</v>
      </c>
      <c r="M91" s="310">
        <f t="shared" si="47"/>
        <v>0</v>
      </c>
      <c r="N91" s="149">
        <f>'BM 01'!P91</f>
        <v>0</v>
      </c>
      <c r="O91" s="149">
        <f t="shared" si="48"/>
        <v>0</v>
      </c>
      <c r="P91" s="151">
        <f t="shared" si="49"/>
        <v>0</v>
      </c>
      <c r="Q91" s="149">
        <f t="shared" si="50"/>
        <v>815.3</v>
      </c>
    </row>
    <row r="92" spans="1:17" ht="39.6">
      <c r="A92" s="125" t="s">
        <v>262</v>
      </c>
      <c r="B92" s="126" t="s">
        <v>263</v>
      </c>
      <c r="C92" s="127" t="s">
        <v>151</v>
      </c>
      <c r="D92" s="128">
        <v>1</v>
      </c>
      <c r="E92" s="136">
        <v>2533.62</v>
      </c>
      <c r="F92" s="136">
        <f t="shared" si="46"/>
        <v>3172.59</v>
      </c>
      <c r="G92" s="127" t="s">
        <v>264</v>
      </c>
      <c r="H92" s="127" t="s">
        <v>34</v>
      </c>
      <c r="I92" s="170">
        <f t="shared" si="51"/>
        <v>2533.62</v>
      </c>
      <c r="J92" s="171">
        <f t="shared" si="52"/>
        <v>3172.59</v>
      </c>
      <c r="K92" s="149">
        <f>'BM 01'!M92</f>
        <v>0</v>
      </c>
      <c r="L92" s="150">
        <v>0</v>
      </c>
      <c r="M92" s="310">
        <f t="shared" si="47"/>
        <v>0</v>
      </c>
      <c r="N92" s="149">
        <f>'BM 01'!P92</f>
        <v>0</v>
      </c>
      <c r="O92" s="149">
        <f t="shared" si="48"/>
        <v>0</v>
      </c>
      <c r="P92" s="151">
        <f t="shared" si="49"/>
        <v>0</v>
      </c>
      <c r="Q92" s="149">
        <f t="shared" si="50"/>
        <v>3172.59</v>
      </c>
    </row>
    <row r="93" spans="1:17">
      <c r="A93" s="133" t="s">
        <v>265</v>
      </c>
      <c r="B93" s="161" t="s">
        <v>266</v>
      </c>
      <c r="C93" s="134"/>
      <c r="D93" s="134"/>
      <c r="E93" s="134"/>
      <c r="F93" s="162"/>
      <c r="G93" s="134"/>
      <c r="H93" s="134"/>
      <c r="I93" s="172">
        <f>SUM(I94:I100)</f>
        <v>2623.2450000000003</v>
      </c>
      <c r="J93" s="173">
        <f>SUM(J94:J100)</f>
        <v>3284.58</v>
      </c>
      <c r="K93" s="149"/>
      <c r="L93" s="150"/>
      <c r="M93" s="365"/>
      <c r="N93" s="173">
        <f>SUM(N94:N100)</f>
        <v>0</v>
      </c>
      <c r="O93" s="173">
        <f>SUM(O94:O100)</f>
        <v>0</v>
      </c>
      <c r="P93" s="173">
        <f>SUM(P94:P100)</f>
        <v>0</v>
      </c>
      <c r="Q93" s="150">
        <f>SUM(Q94:Q100)</f>
        <v>3284.58</v>
      </c>
    </row>
    <row r="94" spans="1:17" ht="52.8">
      <c r="A94" s="125" t="s">
        <v>267</v>
      </c>
      <c r="B94" s="126" t="s">
        <v>268</v>
      </c>
      <c r="C94" s="127" t="s">
        <v>151</v>
      </c>
      <c r="D94" s="128">
        <v>2</v>
      </c>
      <c r="E94" s="136">
        <v>26.57</v>
      </c>
      <c r="F94" s="136">
        <f t="shared" ref="F94:F100" si="53">TRUNC(E94*1.2522,2)</f>
        <v>33.270000000000003</v>
      </c>
      <c r="G94" s="127" t="s">
        <v>269</v>
      </c>
      <c r="H94" s="127" t="s">
        <v>34</v>
      </c>
      <c r="I94" s="170">
        <f>E94*D94</f>
        <v>53.14</v>
      </c>
      <c r="J94" s="171">
        <f>F94*D94</f>
        <v>66.540000000000006</v>
      </c>
      <c r="K94" s="149">
        <f>'BM 01'!M94</f>
        <v>0</v>
      </c>
      <c r="L94" s="150">
        <v>0</v>
      </c>
      <c r="M94" s="310">
        <f t="shared" ref="M94:M100" si="54">K94+L94</f>
        <v>0</v>
      </c>
      <c r="N94" s="149">
        <f>'BM 01'!P94</f>
        <v>0</v>
      </c>
      <c r="O94" s="149">
        <f t="shared" ref="O94:O100" si="55">L94*F94</f>
        <v>0</v>
      </c>
      <c r="P94" s="151">
        <f t="shared" ref="P94:P100" si="56">O94+N94</f>
        <v>0</v>
      </c>
      <c r="Q94" s="149">
        <f t="shared" si="50"/>
        <v>66.540000000000006</v>
      </c>
    </row>
    <row r="95" spans="1:17" ht="52.8">
      <c r="A95" s="125" t="s">
        <v>270</v>
      </c>
      <c r="B95" s="126" t="s">
        <v>271</v>
      </c>
      <c r="C95" s="127" t="s">
        <v>151</v>
      </c>
      <c r="D95" s="128">
        <v>1</v>
      </c>
      <c r="E95" s="136">
        <v>383.99</v>
      </c>
      <c r="F95" s="136">
        <f t="shared" si="53"/>
        <v>480.83</v>
      </c>
      <c r="G95" s="127" t="s">
        <v>272</v>
      </c>
      <c r="H95" s="127" t="s">
        <v>34</v>
      </c>
      <c r="I95" s="170">
        <f t="shared" si="51"/>
        <v>383.99</v>
      </c>
      <c r="J95" s="171">
        <f t="shared" si="52"/>
        <v>480.83</v>
      </c>
      <c r="K95" s="149">
        <f>'BM 01'!M95</f>
        <v>0</v>
      </c>
      <c r="L95" s="150">
        <v>0</v>
      </c>
      <c r="M95" s="310">
        <f t="shared" si="54"/>
        <v>0</v>
      </c>
      <c r="N95" s="149">
        <f>'BM 01'!P95</f>
        <v>0</v>
      </c>
      <c r="O95" s="149">
        <f t="shared" si="55"/>
        <v>0</v>
      </c>
      <c r="P95" s="151">
        <f t="shared" si="56"/>
        <v>0</v>
      </c>
      <c r="Q95" s="149">
        <f t="shared" si="50"/>
        <v>480.83</v>
      </c>
    </row>
    <row r="96" spans="1:17" ht="77.25" customHeight="1">
      <c r="A96" s="125" t="s">
        <v>273</v>
      </c>
      <c r="B96" s="126" t="s">
        <v>274</v>
      </c>
      <c r="C96" s="127" t="s">
        <v>32</v>
      </c>
      <c r="D96" s="128">
        <v>19.72</v>
      </c>
      <c r="E96" s="136">
        <v>52.12</v>
      </c>
      <c r="F96" s="136">
        <f t="shared" si="53"/>
        <v>65.260000000000005</v>
      </c>
      <c r="G96" s="127" t="s">
        <v>275</v>
      </c>
      <c r="H96" s="127" t="s">
        <v>34</v>
      </c>
      <c r="I96" s="170">
        <f t="shared" si="51"/>
        <v>1027.8063999999999</v>
      </c>
      <c r="J96" s="171">
        <f t="shared" si="52"/>
        <v>1286.9272000000001</v>
      </c>
      <c r="K96" s="149">
        <f>'BM 01'!M96</f>
        <v>0</v>
      </c>
      <c r="L96" s="150">
        <v>0</v>
      </c>
      <c r="M96" s="310">
        <f t="shared" si="54"/>
        <v>0</v>
      </c>
      <c r="N96" s="149">
        <f>'BM 01'!P96</f>
        <v>0</v>
      </c>
      <c r="O96" s="149">
        <f t="shared" si="55"/>
        <v>0</v>
      </c>
      <c r="P96" s="151">
        <f t="shared" si="56"/>
        <v>0</v>
      </c>
      <c r="Q96" s="149">
        <f t="shared" si="50"/>
        <v>1286.9272000000001</v>
      </c>
    </row>
    <row r="97" spans="1:17" ht="52.8">
      <c r="A97" s="125" t="s">
        <v>276</v>
      </c>
      <c r="B97" s="126" t="s">
        <v>277</v>
      </c>
      <c r="C97" s="127" t="s">
        <v>151</v>
      </c>
      <c r="D97" s="128">
        <v>2</v>
      </c>
      <c r="E97" s="136">
        <v>10.37</v>
      </c>
      <c r="F97" s="136">
        <f t="shared" si="53"/>
        <v>12.98</v>
      </c>
      <c r="G97" s="127" t="s">
        <v>278</v>
      </c>
      <c r="H97" s="127" t="s">
        <v>34</v>
      </c>
      <c r="I97" s="170">
        <f t="shared" si="51"/>
        <v>20.74</v>
      </c>
      <c r="J97" s="171">
        <f t="shared" si="52"/>
        <v>25.96</v>
      </c>
      <c r="K97" s="149">
        <f>'BM 01'!M97</f>
        <v>0</v>
      </c>
      <c r="L97" s="150">
        <v>0</v>
      </c>
      <c r="M97" s="310">
        <f t="shared" si="54"/>
        <v>0</v>
      </c>
      <c r="N97" s="149">
        <f>'BM 01'!P97</f>
        <v>0</v>
      </c>
      <c r="O97" s="149">
        <f t="shared" si="55"/>
        <v>0</v>
      </c>
      <c r="P97" s="151">
        <f t="shared" si="56"/>
        <v>0</v>
      </c>
      <c r="Q97" s="149">
        <f t="shared" si="50"/>
        <v>25.96</v>
      </c>
    </row>
    <row r="98" spans="1:17" ht="79.2">
      <c r="A98" s="125" t="s">
        <v>279</v>
      </c>
      <c r="B98" s="126" t="s">
        <v>280</v>
      </c>
      <c r="C98" s="127" t="s">
        <v>32</v>
      </c>
      <c r="D98" s="128">
        <v>9.84</v>
      </c>
      <c r="E98" s="136">
        <v>41.78</v>
      </c>
      <c r="F98" s="136">
        <f t="shared" si="53"/>
        <v>52.31</v>
      </c>
      <c r="G98" s="127" t="s">
        <v>281</v>
      </c>
      <c r="H98" s="127" t="s">
        <v>34</v>
      </c>
      <c r="I98" s="170">
        <f t="shared" si="51"/>
        <v>411.11520000000002</v>
      </c>
      <c r="J98" s="171">
        <f t="shared" si="52"/>
        <v>514.73040000000003</v>
      </c>
      <c r="K98" s="149">
        <f>'BM 01'!M98</f>
        <v>0</v>
      </c>
      <c r="L98" s="150">
        <v>0</v>
      </c>
      <c r="M98" s="310">
        <f t="shared" si="54"/>
        <v>0</v>
      </c>
      <c r="N98" s="149">
        <f>'BM 01'!P98</f>
        <v>0</v>
      </c>
      <c r="O98" s="149">
        <f t="shared" si="55"/>
        <v>0</v>
      </c>
      <c r="P98" s="151">
        <f t="shared" si="56"/>
        <v>0</v>
      </c>
      <c r="Q98" s="149">
        <f t="shared" si="50"/>
        <v>514.73040000000003</v>
      </c>
    </row>
    <row r="99" spans="1:17" ht="79.2">
      <c r="A99" s="125" t="s">
        <v>282</v>
      </c>
      <c r="B99" s="126" t="s">
        <v>283</v>
      </c>
      <c r="C99" s="127" t="s">
        <v>32</v>
      </c>
      <c r="D99" s="128">
        <v>11.19</v>
      </c>
      <c r="E99" s="136">
        <v>63.86</v>
      </c>
      <c r="F99" s="136">
        <f t="shared" si="53"/>
        <v>79.959999999999994</v>
      </c>
      <c r="G99" s="127" t="s">
        <v>284</v>
      </c>
      <c r="H99" s="127" t="s">
        <v>34</v>
      </c>
      <c r="I99" s="170">
        <f t="shared" si="51"/>
        <v>714.59339999999997</v>
      </c>
      <c r="J99" s="171">
        <f t="shared" si="52"/>
        <v>894.75239999999985</v>
      </c>
      <c r="K99" s="149">
        <f>'BM 01'!M99</f>
        <v>0</v>
      </c>
      <c r="L99" s="150">
        <v>0</v>
      </c>
      <c r="M99" s="310">
        <f t="shared" si="54"/>
        <v>0</v>
      </c>
      <c r="N99" s="149">
        <f>'BM 01'!P99</f>
        <v>0</v>
      </c>
      <c r="O99" s="149">
        <f t="shared" si="55"/>
        <v>0</v>
      </c>
      <c r="P99" s="151">
        <f t="shared" si="56"/>
        <v>0</v>
      </c>
      <c r="Q99" s="149">
        <f t="shared" si="50"/>
        <v>894.75239999999985</v>
      </c>
    </row>
    <row r="100" spans="1:17" ht="26.4">
      <c r="A100" s="125" t="s">
        <v>285</v>
      </c>
      <c r="B100" s="126" t="s">
        <v>286</v>
      </c>
      <c r="C100" s="127" t="s">
        <v>151</v>
      </c>
      <c r="D100" s="128">
        <v>2</v>
      </c>
      <c r="E100" s="136">
        <v>5.93</v>
      </c>
      <c r="F100" s="136">
        <f t="shared" si="53"/>
        <v>7.42</v>
      </c>
      <c r="G100" s="127" t="s">
        <v>287</v>
      </c>
      <c r="H100" s="127" t="s">
        <v>34</v>
      </c>
      <c r="I100" s="170">
        <f t="shared" si="51"/>
        <v>11.86</v>
      </c>
      <c r="J100" s="171">
        <f t="shared" si="52"/>
        <v>14.84</v>
      </c>
      <c r="K100" s="149">
        <f>'BM 01'!M100</f>
        <v>0</v>
      </c>
      <c r="L100" s="150">
        <v>0</v>
      </c>
      <c r="M100" s="310">
        <f t="shared" si="54"/>
        <v>0</v>
      </c>
      <c r="N100" s="149">
        <f>'BM 01'!P100</f>
        <v>0</v>
      </c>
      <c r="O100" s="149">
        <f t="shared" si="55"/>
        <v>0</v>
      </c>
      <c r="P100" s="151">
        <f t="shared" si="56"/>
        <v>0</v>
      </c>
      <c r="Q100" s="149">
        <f t="shared" si="50"/>
        <v>14.84</v>
      </c>
    </row>
    <row r="101" spans="1:17">
      <c r="A101" s="134"/>
      <c r="B101" s="134"/>
      <c r="C101" s="134"/>
      <c r="D101" s="134"/>
      <c r="E101" s="134"/>
      <c r="F101" s="134"/>
      <c r="G101" s="134"/>
      <c r="H101" s="134"/>
      <c r="I101" s="174"/>
      <c r="J101" s="175"/>
      <c r="K101" s="149"/>
      <c r="L101" s="149"/>
      <c r="M101" s="310"/>
      <c r="N101" s="149"/>
      <c r="O101" s="149"/>
      <c r="P101" s="151"/>
      <c r="Q101" s="149"/>
    </row>
    <row r="102" spans="1:17">
      <c r="A102" s="686" t="s">
        <v>288</v>
      </c>
      <c r="B102" s="687"/>
      <c r="C102" s="687"/>
      <c r="D102" s="687"/>
      <c r="E102" s="687"/>
      <c r="F102" s="687"/>
      <c r="G102" s="687"/>
      <c r="H102" s="688"/>
      <c r="I102" s="176">
        <f>I93+I86+I66+I61+I56+I51+I37+I35+I25+I14+I11</f>
        <v>488126.01640000002</v>
      </c>
      <c r="J102" s="177">
        <f>J93+J86+J66+J61+J56+J51+J37+J35+J25+J14+J11</f>
        <v>611138.17680000002</v>
      </c>
      <c r="K102" s="149"/>
      <c r="L102" s="149"/>
      <c r="M102" s="310"/>
      <c r="N102" s="143">
        <f>N11+N14+N25+N35+N37+N51+N56+N66+N86+N93+N61</f>
        <v>103099.86322500001</v>
      </c>
      <c r="O102" s="143">
        <f>O11+O14+O25+O35+O37+O51+O56+O66+O86+O93+O61</f>
        <v>83589.355899999995</v>
      </c>
      <c r="P102" s="143">
        <f>P11+P14+P25+P35+P37+P51+P56+P66+P86+P93+P61</f>
        <v>186689.21912500003</v>
      </c>
      <c r="Q102" s="160">
        <f>Q11+Q14+Q25+Q35+Q37+Q51+Q56+Q66+Q86+Q93+Q61</f>
        <v>424448.95767500001</v>
      </c>
    </row>
    <row r="105" spans="1:17" ht="12.75" customHeight="1">
      <c r="A105" s="668" t="s">
        <v>289</v>
      </c>
      <c r="B105" s="668"/>
      <c r="C105" s="668"/>
      <c r="D105" s="668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8"/>
      <c r="Q105" s="668"/>
    </row>
    <row r="106" spans="1:17" ht="12.75" customHeight="1">
      <c r="A106" s="668"/>
      <c r="B106" s="668"/>
      <c r="C106" s="668"/>
      <c r="D106" s="668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8"/>
      <c r="Q106" s="668"/>
    </row>
    <row r="107" spans="1:17" ht="12.75" customHeight="1">
      <c r="A107" s="668"/>
      <c r="B107" s="668"/>
      <c r="C107" s="668"/>
      <c r="D107" s="668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8"/>
      <c r="Q107" s="668"/>
    </row>
    <row r="108" spans="1:17" ht="12.75" customHeight="1">
      <c r="A108" s="668"/>
      <c r="B108" s="668"/>
      <c r="C108" s="668"/>
      <c r="D108" s="668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8"/>
      <c r="Q108" s="668"/>
    </row>
    <row r="109" spans="1:17" ht="12.75" customHeight="1">
      <c r="A109" s="668"/>
      <c r="B109" s="668"/>
      <c r="C109" s="668"/>
      <c r="D109" s="668"/>
      <c r="E109" s="668"/>
      <c r="F109" s="668"/>
      <c r="G109" s="668"/>
      <c r="H109" s="668"/>
      <c r="I109" s="668"/>
      <c r="J109" s="668"/>
      <c r="K109" s="668"/>
      <c r="L109" s="668"/>
      <c r="M109" s="668"/>
      <c r="N109" s="668"/>
      <c r="O109" s="668"/>
      <c r="P109" s="668"/>
      <c r="Q109" s="668"/>
    </row>
    <row r="110" spans="1:17" ht="12.75" customHeight="1">
      <c r="A110" s="668"/>
      <c r="B110" s="668"/>
      <c r="C110" s="668"/>
      <c r="D110" s="668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8"/>
      <c r="Q110" s="668"/>
    </row>
    <row r="111" spans="1:17">
      <c r="O111" s="119">
        <f>103099.96+83589.36</f>
        <v>186689.32</v>
      </c>
    </row>
    <row r="114" spans="5:12" ht="15.6">
      <c r="E114" s="699" t="s">
        <v>293</v>
      </c>
      <c r="F114" s="699"/>
      <c r="G114" s="699"/>
      <c r="H114" s="699"/>
      <c r="I114" s="699"/>
      <c r="J114" s="699"/>
      <c r="K114" s="699"/>
      <c r="L114" s="699"/>
    </row>
  </sheetData>
  <mergeCells count="37">
    <mergeCell ref="M5:N5"/>
    <mergeCell ref="O5:Q5"/>
    <mergeCell ref="F6:I6"/>
    <mergeCell ref="M6:N6"/>
    <mergeCell ref="O6:Q6"/>
    <mergeCell ref="H9:H10"/>
    <mergeCell ref="I9:I10"/>
    <mergeCell ref="J5:J7"/>
    <mergeCell ref="J9:J10"/>
    <mergeCell ref="F5:I5"/>
    <mergeCell ref="C9:C10"/>
    <mergeCell ref="D9:D10"/>
    <mergeCell ref="E9:E10"/>
    <mergeCell ref="F9:F10"/>
    <mergeCell ref="G9:G10"/>
    <mergeCell ref="E114:L114"/>
    <mergeCell ref="B14:G14"/>
    <mergeCell ref="B25:G25"/>
    <mergeCell ref="B35:G35"/>
    <mergeCell ref="B37:G37"/>
    <mergeCell ref="B51:G51"/>
    <mergeCell ref="Q9:Q10"/>
    <mergeCell ref="A105:Q110"/>
    <mergeCell ref="A1:Q4"/>
    <mergeCell ref="A5:E7"/>
    <mergeCell ref="K5:L6"/>
    <mergeCell ref="B56:G56"/>
    <mergeCell ref="B66:G66"/>
    <mergeCell ref="B86:G86"/>
    <mergeCell ref="A102:H102"/>
    <mergeCell ref="K7:L7"/>
    <mergeCell ref="M7:N7"/>
    <mergeCell ref="A8:Q8"/>
    <mergeCell ref="K9:M9"/>
    <mergeCell ref="N9:P9"/>
    <mergeCell ref="A9:A10"/>
    <mergeCell ref="B9:B10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6"/>
  <sheetViews>
    <sheetView view="pageBreakPreview" topLeftCell="A214" zoomScale="60" zoomScaleNormal="100" workbookViewId="0">
      <selection activeCell="E62" sqref="E62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2.75" customHeight="1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2.75" customHeight="1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336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10" t="s">
        <v>35</v>
      </c>
      <c r="B27" s="729" t="s">
        <v>36</v>
      </c>
      <c r="C27" s="729"/>
      <c r="D27" s="729"/>
      <c r="E27" s="729"/>
      <c r="F27" s="729"/>
      <c r="G27" s="729"/>
      <c r="H27" s="729"/>
      <c r="I27" s="51"/>
      <c r="J27" s="52"/>
      <c r="K27" s="53"/>
    </row>
    <row r="28" spans="1:11" ht="15" customHeight="1">
      <c r="A28" s="11" t="s">
        <v>37</v>
      </c>
      <c r="B28" s="727" t="s">
        <v>38</v>
      </c>
      <c r="C28" s="727"/>
      <c r="D28" s="727"/>
      <c r="E28" s="727"/>
      <c r="F28" s="727"/>
      <c r="G28" s="727"/>
      <c r="H28" s="727"/>
      <c r="I28" s="727"/>
      <c r="J28" s="727"/>
      <c r="K28" s="728"/>
    </row>
    <row r="29" spans="1:11" ht="13.2">
      <c r="A29" s="12"/>
      <c r="B29" s="13"/>
      <c r="C29" s="13"/>
      <c r="D29" s="13"/>
      <c r="E29" s="14" t="s">
        <v>314</v>
      </c>
      <c r="F29" s="15" t="s">
        <v>315</v>
      </c>
      <c r="G29" s="15" t="s">
        <v>316</v>
      </c>
      <c r="H29" s="15" t="s">
        <v>305</v>
      </c>
      <c r="I29" s="54"/>
      <c r="J29" s="55"/>
      <c r="K29" s="56"/>
    </row>
    <row r="30" spans="1:11">
      <c r="B30" s="16"/>
      <c r="C30" s="17"/>
      <c r="D30" s="19" t="s">
        <v>317</v>
      </c>
      <c r="E30" s="20">
        <v>0.7</v>
      </c>
      <c r="F30" s="21">
        <v>0.75</v>
      </c>
      <c r="G30" s="21">
        <v>1.25</v>
      </c>
      <c r="H30" s="21">
        <v>1</v>
      </c>
      <c r="I30" s="57">
        <v>5</v>
      </c>
      <c r="J30" s="9">
        <f>E30*F30*G30*H30</f>
        <v>0.65624999999999989</v>
      </c>
      <c r="K30" s="68" t="s">
        <v>39</v>
      </c>
    </row>
    <row r="31" spans="1:11">
      <c r="B31" s="16"/>
      <c r="C31" s="17"/>
      <c r="D31" s="19" t="s">
        <v>318</v>
      </c>
      <c r="E31" s="20">
        <v>0.95</v>
      </c>
      <c r="F31" s="21">
        <v>1</v>
      </c>
      <c r="G31" s="21">
        <v>1.25</v>
      </c>
      <c r="H31" s="21">
        <v>9</v>
      </c>
      <c r="I31" s="57">
        <v>5</v>
      </c>
      <c r="J31" s="9">
        <f t="shared" ref="J31:J33" si="0">E31*F31*G31*H31</f>
        <v>10.6875</v>
      </c>
      <c r="K31" s="68" t="s">
        <v>39</v>
      </c>
    </row>
    <row r="32" spans="1:11">
      <c r="B32" s="16"/>
      <c r="C32" s="17"/>
      <c r="D32" s="19" t="s">
        <v>319</v>
      </c>
      <c r="E32" s="20">
        <v>0.9</v>
      </c>
      <c r="F32" s="21">
        <v>0.95</v>
      </c>
      <c r="G32" s="21">
        <v>1.25</v>
      </c>
      <c r="H32" s="21">
        <v>18</v>
      </c>
      <c r="I32" s="57">
        <v>5</v>
      </c>
      <c r="J32" s="9">
        <f t="shared" si="0"/>
        <v>19.237500000000001</v>
      </c>
      <c r="K32" s="68" t="s">
        <v>39</v>
      </c>
    </row>
    <row r="33" spans="1:11">
      <c r="B33" s="16"/>
      <c r="C33" s="17"/>
      <c r="D33" s="19" t="s">
        <v>320</v>
      </c>
      <c r="E33" s="20">
        <v>0.85</v>
      </c>
      <c r="F33" s="21">
        <v>0.9</v>
      </c>
      <c r="G33" s="21">
        <v>1.25</v>
      </c>
      <c r="H33" s="21">
        <v>8</v>
      </c>
      <c r="I33" s="57">
        <v>5</v>
      </c>
      <c r="J33" s="9">
        <f t="shared" si="0"/>
        <v>7.65</v>
      </c>
      <c r="K33" s="68" t="s">
        <v>39</v>
      </c>
    </row>
    <row r="34" spans="1:11">
      <c r="A34" s="22"/>
      <c r="B34" s="23"/>
      <c r="C34" s="23"/>
      <c r="D34" s="23"/>
      <c r="E34" s="23"/>
      <c r="F34" s="23"/>
      <c r="G34" s="23"/>
      <c r="H34" s="24" t="s">
        <v>306</v>
      </c>
      <c r="I34" s="59" t="s">
        <v>307</v>
      </c>
      <c r="J34" s="60">
        <f>SUM(J30:J33)</f>
        <v>38.231250000000003</v>
      </c>
      <c r="K34" s="61" t="str">
        <f>K31</f>
        <v>m³</v>
      </c>
    </row>
    <row r="35" spans="1:11">
      <c r="A35" s="22"/>
      <c r="B35" s="23"/>
      <c r="C35" s="23"/>
      <c r="D35" s="23"/>
      <c r="E35" s="23"/>
      <c r="F35" s="23"/>
      <c r="G35" s="23"/>
      <c r="H35" s="24"/>
      <c r="I35" s="59"/>
      <c r="J35" s="60"/>
      <c r="K35" s="61"/>
    </row>
    <row r="36" spans="1:11" ht="13.2">
      <c r="A36" s="25"/>
      <c r="B36" s="26"/>
      <c r="C36" s="26"/>
      <c r="D36" s="27" t="s">
        <v>308</v>
      </c>
      <c r="E36" s="26"/>
      <c r="F36" s="28" t="s">
        <v>309</v>
      </c>
      <c r="G36" s="28"/>
      <c r="H36" s="28"/>
      <c r="I36" s="62" t="s">
        <v>307</v>
      </c>
      <c r="J36" s="63">
        <v>30.01</v>
      </c>
      <c r="K36" s="64" t="str">
        <f>K34</f>
        <v>m³</v>
      </c>
    </row>
    <row r="37" spans="1:11" ht="13.2">
      <c r="A37" s="29"/>
      <c r="B37" s="30"/>
      <c r="C37" s="30"/>
      <c r="D37" s="31" t="s">
        <v>310</v>
      </c>
      <c r="E37" s="30"/>
      <c r="F37" s="32" t="s">
        <v>309</v>
      </c>
      <c r="G37" s="32"/>
      <c r="H37" s="32"/>
      <c r="I37" s="65" t="s">
        <v>307</v>
      </c>
      <c r="J37" s="66">
        <v>0</v>
      </c>
      <c r="K37" s="67" t="str">
        <f>K36</f>
        <v>m³</v>
      </c>
    </row>
    <row r="38" spans="1:11" ht="13.2">
      <c r="A38" s="25"/>
      <c r="B38" s="33"/>
      <c r="C38" s="33"/>
      <c r="D38" s="27" t="s">
        <v>311</v>
      </c>
      <c r="E38" s="33"/>
      <c r="F38" s="28" t="s">
        <v>309</v>
      </c>
      <c r="G38" s="28"/>
      <c r="H38" s="28"/>
      <c r="I38" s="62" t="s">
        <v>307</v>
      </c>
      <c r="J38" s="63">
        <f>J34</f>
        <v>38.231250000000003</v>
      </c>
      <c r="K38" s="64" t="str">
        <f>K37</f>
        <v>m³</v>
      </c>
    </row>
    <row r="39" spans="1:11" ht="13.2">
      <c r="A39" s="43"/>
      <c r="B39" s="44"/>
      <c r="C39" s="44"/>
      <c r="D39" s="45" t="s">
        <v>323</v>
      </c>
      <c r="E39" s="46"/>
      <c r="F39" s="47" t="s">
        <v>309</v>
      </c>
      <c r="G39" s="47"/>
      <c r="H39" s="47"/>
      <c r="I39" s="72" t="s">
        <v>307</v>
      </c>
      <c r="J39" s="73">
        <v>8.2200000000000006</v>
      </c>
      <c r="K39" s="74" t="str">
        <f>K38</f>
        <v>m³</v>
      </c>
    </row>
    <row r="40" spans="1:11" ht="13.2">
      <c r="A40" s="43"/>
      <c r="B40" s="44"/>
      <c r="C40" s="44"/>
      <c r="D40" s="48"/>
      <c r="E40" s="44"/>
      <c r="F40" s="49"/>
      <c r="G40" s="49"/>
      <c r="H40" s="49"/>
      <c r="I40" s="75"/>
      <c r="J40" s="76"/>
      <c r="K40" s="77"/>
    </row>
    <row r="41" spans="1:11" ht="15" customHeight="1">
      <c r="A41" s="50" t="s">
        <v>41</v>
      </c>
      <c r="B41" s="727" t="s">
        <v>42</v>
      </c>
      <c r="C41" s="727"/>
      <c r="D41" s="727"/>
      <c r="E41" s="727"/>
      <c r="F41" s="727"/>
      <c r="G41" s="727"/>
      <c r="H41" s="727"/>
      <c r="I41" s="727"/>
      <c r="J41" s="727"/>
      <c r="K41" s="728"/>
    </row>
    <row r="42" spans="1:11" ht="13.2">
      <c r="A42" s="12"/>
      <c r="B42" s="13"/>
      <c r="C42" s="13"/>
      <c r="D42" s="13"/>
      <c r="E42" s="14" t="s">
        <v>314</v>
      </c>
      <c r="F42" s="15" t="s">
        <v>315</v>
      </c>
      <c r="G42" s="15" t="s">
        <v>316</v>
      </c>
      <c r="H42" s="15" t="s">
        <v>305</v>
      </c>
      <c r="I42" s="54"/>
      <c r="J42" s="55"/>
      <c r="K42" s="56"/>
    </row>
    <row r="43" spans="1:11">
      <c r="B43" s="16"/>
      <c r="C43" s="17"/>
      <c r="D43" s="19" t="s">
        <v>317</v>
      </c>
      <c r="E43" s="20">
        <v>0.7</v>
      </c>
      <c r="F43" s="21">
        <v>0.75</v>
      </c>
      <c r="G43" s="21"/>
      <c r="H43" s="21">
        <v>1</v>
      </c>
      <c r="I43" s="57">
        <v>5</v>
      </c>
      <c r="J43" s="9">
        <f>E43*F43*H43</f>
        <v>0.52499999999999991</v>
      </c>
      <c r="K43" s="78" t="s">
        <v>43</v>
      </c>
    </row>
    <row r="44" spans="1:11">
      <c r="B44" s="16"/>
      <c r="C44" s="17"/>
      <c r="D44" s="19" t="s">
        <v>318</v>
      </c>
      <c r="E44" s="20">
        <v>0.95</v>
      </c>
      <c r="F44" s="21">
        <v>1</v>
      </c>
      <c r="G44" s="21"/>
      <c r="H44" s="21">
        <v>9</v>
      </c>
      <c r="I44" s="57">
        <v>5</v>
      </c>
      <c r="J44" s="9">
        <f t="shared" ref="J44:J46" si="1">E44*F44*H44</f>
        <v>8.5499999999999989</v>
      </c>
      <c r="K44" s="78" t="s">
        <v>43</v>
      </c>
    </row>
    <row r="45" spans="1:11">
      <c r="B45" s="16"/>
      <c r="C45" s="17"/>
      <c r="D45" s="19" t="s">
        <v>319</v>
      </c>
      <c r="E45" s="20">
        <v>0.9</v>
      </c>
      <c r="F45" s="21">
        <v>0.95</v>
      </c>
      <c r="G45" s="21"/>
      <c r="H45" s="21">
        <v>18</v>
      </c>
      <c r="I45" s="57">
        <v>5</v>
      </c>
      <c r="J45" s="9">
        <f t="shared" si="1"/>
        <v>15.39</v>
      </c>
      <c r="K45" s="78" t="s">
        <v>43</v>
      </c>
    </row>
    <row r="46" spans="1:11">
      <c r="B46" s="16"/>
      <c r="C46" s="17"/>
      <c r="D46" s="19" t="s">
        <v>320</v>
      </c>
      <c r="E46" s="20">
        <v>0.85</v>
      </c>
      <c r="F46" s="21">
        <v>0.9</v>
      </c>
      <c r="G46" s="21"/>
      <c r="H46" s="21">
        <v>8</v>
      </c>
      <c r="I46" s="57">
        <v>5</v>
      </c>
      <c r="J46" s="9">
        <f t="shared" si="1"/>
        <v>6.12</v>
      </c>
      <c r="K46" s="78" t="s">
        <v>43</v>
      </c>
    </row>
    <row r="47" spans="1:11">
      <c r="A47" s="22"/>
      <c r="B47" s="23"/>
      <c r="C47" s="23"/>
      <c r="D47" s="23"/>
      <c r="E47" s="23"/>
      <c r="F47" s="23"/>
      <c r="G47" s="23"/>
      <c r="H47" s="24" t="s">
        <v>306</v>
      </c>
      <c r="I47" s="59" t="s">
        <v>307</v>
      </c>
      <c r="J47" s="60">
        <f>SUM(J43:J46)</f>
        <v>30.585000000000001</v>
      </c>
      <c r="K47" s="61" t="str">
        <f>K44</f>
        <v>m²</v>
      </c>
    </row>
    <row r="48" spans="1:11">
      <c r="A48" s="22"/>
      <c r="B48" s="23"/>
      <c r="C48" s="23"/>
      <c r="D48" s="23"/>
      <c r="E48" s="23"/>
      <c r="F48" s="23"/>
      <c r="G48" s="23"/>
      <c r="H48" s="24"/>
      <c r="I48" s="59"/>
      <c r="J48" s="60"/>
      <c r="K48" s="61"/>
    </row>
    <row r="49" spans="1:11" ht="13.2">
      <c r="A49" s="25"/>
      <c r="B49" s="26"/>
      <c r="C49" s="26"/>
      <c r="D49" s="27" t="s">
        <v>308</v>
      </c>
      <c r="E49" s="26"/>
      <c r="F49" s="28" t="s">
        <v>309</v>
      </c>
      <c r="G49" s="28"/>
      <c r="H49" s="28"/>
      <c r="I49" s="62" t="s">
        <v>307</v>
      </c>
      <c r="J49" s="63">
        <v>30.59</v>
      </c>
      <c r="K49" s="64" t="str">
        <f>K47</f>
        <v>m²</v>
      </c>
    </row>
    <row r="50" spans="1:11" ht="13.2">
      <c r="A50" s="29"/>
      <c r="B50" s="30"/>
      <c r="C50" s="30"/>
      <c r="D50" s="31" t="s">
        <v>310</v>
      </c>
      <c r="E50" s="30"/>
      <c r="F50" s="32" t="s">
        <v>309</v>
      </c>
      <c r="G50" s="32"/>
      <c r="H50" s="32"/>
      <c r="I50" s="65" t="s">
        <v>307</v>
      </c>
      <c r="J50" s="66">
        <v>0</v>
      </c>
      <c r="K50" s="67" t="str">
        <f>K49</f>
        <v>m²</v>
      </c>
    </row>
    <row r="51" spans="1:11" ht="13.2">
      <c r="A51" s="25"/>
      <c r="B51" s="33"/>
      <c r="C51" s="33"/>
      <c r="D51" s="27" t="s">
        <v>311</v>
      </c>
      <c r="E51" s="33"/>
      <c r="F51" s="28" t="s">
        <v>309</v>
      </c>
      <c r="G51" s="28"/>
      <c r="H51" s="28"/>
      <c r="I51" s="62" t="s">
        <v>307</v>
      </c>
      <c r="J51" s="63">
        <f>J47</f>
        <v>30.585000000000001</v>
      </c>
      <c r="K51" s="64" t="str">
        <f>K50</f>
        <v>m²</v>
      </c>
    </row>
    <row r="52" spans="1:11" ht="13.2">
      <c r="A52" s="43"/>
      <c r="B52" s="44"/>
      <c r="C52" s="44"/>
      <c r="D52" s="45" t="s">
        <v>323</v>
      </c>
      <c r="E52" s="46"/>
      <c r="F52" s="47" t="s">
        <v>309</v>
      </c>
      <c r="G52" s="47"/>
      <c r="H52" s="47"/>
      <c r="I52" s="72" t="s">
        <v>307</v>
      </c>
      <c r="J52" s="73">
        <v>0</v>
      </c>
      <c r="K52" s="74" t="str">
        <f>K51</f>
        <v>m²</v>
      </c>
    </row>
    <row r="53" spans="1:11" ht="13.2">
      <c r="A53" s="43"/>
      <c r="B53" s="44"/>
      <c r="C53" s="44"/>
      <c r="D53" s="48"/>
      <c r="E53" s="44"/>
      <c r="F53" s="49"/>
      <c r="G53" s="49"/>
      <c r="H53" s="49"/>
      <c r="I53" s="75"/>
      <c r="J53" s="76"/>
      <c r="K53" s="77"/>
    </row>
    <row r="54" spans="1:11" ht="15" customHeight="1">
      <c r="A54" s="50" t="s">
        <v>45</v>
      </c>
      <c r="B54" s="727" t="s">
        <v>46</v>
      </c>
      <c r="C54" s="727"/>
      <c r="D54" s="727"/>
      <c r="E54" s="727"/>
      <c r="F54" s="727"/>
      <c r="G54" s="727"/>
      <c r="H54" s="727"/>
      <c r="I54" s="727"/>
      <c r="J54" s="727"/>
      <c r="K54" s="728"/>
    </row>
    <row r="55" spans="1:11" ht="13.2">
      <c r="A55" s="12"/>
      <c r="B55" s="13"/>
      <c r="C55" s="13"/>
      <c r="D55" s="13"/>
      <c r="E55" s="14" t="s">
        <v>314</v>
      </c>
      <c r="F55" s="15" t="s">
        <v>315</v>
      </c>
      <c r="G55" s="15" t="s">
        <v>316</v>
      </c>
      <c r="H55" s="15" t="s">
        <v>305</v>
      </c>
      <c r="I55" s="54"/>
      <c r="J55" s="55"/>
      <c r="K55" s="56"/>
    </row>
    <row r="56" spans="1:11">
      <c r="B56" s="16"/>
      <c r="C56" s="17"/>
      <c r="D56" s="19" t="s">
        <v>317</v>
      </c>
      <c r="E56" s="20">
        <v>0.7</v>
      </c>
      <c r="F56" s="21">
        <v>0.75</v>
      </c>
      <c r="G56" s="21"/>
      <c r="H56" s="21">
        <v>1</v>
      </c>
      <c r="I56" s="57">
        <v>5</v>
      </c>
      <c r="J56" s="9">
        <f>E56*F56*H56</f>
        <v>0.52499999999999991</v>
      </c>
      <c r="K56" s="78" t="s">
        <v>43</v>
      </c>
    </row>
    <row r="57" spans="1:11">
      <c r="B57" s="16"/>
      <c r="C57" s="17"/>
      <c r="D57" s="19" t="s">
        <v>318</v>
      </c>
      <c r="E57" s="20">
        <v>0.95</v>
      </c>
      <c r="F57" s="21">
        <v>1</v>
      </c>
      <c r="G57" s="21"/>
      <c r="H57" s="21">
        <v>9</v>
      </c>
      <c r="I57" s="57">
        <v>5</v>
      </c>
      <c r="J57" s="9">
        <f t="shared" ref="J57:J59" si="2">E57*F57*H57</f>
        <v>8.5499999999999989</v>
      </c>
      <c r="K57" s="78" t="s">
        <v>43</v>
      </c>
    </row>
    <row r="58" spans="1:11">
      <c r="B58" s="16"/>
      <c r="C58" s="17"/>
      <c r="D58" s="19" t="s">
        <v>319</v>
      </c>
      <c r="E58" s="20">
        <v>0.9</v>
      </c>
      <c r="F58" s="21">
        <v>0.95</v>
      </c>
      <c r="G58" s="21"/>
      <c r="H58" s="21">
        <v>18</v>
      </c>
      <c r="I58" s="57">
        <v>5</v>
      </c>
      <c r="J58" s="9">
        <f t="shared" si="2"/>
        <v>15.39</v>
      </c>
      <c r="K58" s="78" t="s">
        <v>43</v>
      </c>
    </row>
    <row r="59" spans="1:11">
      <c r="B59" s="16"/>
      <c r="C59" s="17"/>
      <c r="D59" s="19" t="s">
        <v>320</v>
      </c>
      <c r="E59" s="20">
        <v>0.85</v>
      </c>
      <c r="F59" s="21">
        <v>0.9</v>
      </c>
      <c r="G59" s="21"/>
      <c r="H59" s="21">
        <v>8</v>
      </c>
      <c r="I59" s="57">
        <v>5</v>
      </c>
      <c r="J59" s="9">
        <f t="shared" si="2"/>
        <v>6.12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SUM(J56:J59)</f>
        <v>30.585000000000001</v>
      </c>
      <c r="K60" s="61" t="str">
        <f>K57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>
        <v>30.59</v>
      </c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v>0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30.585000000000001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 ht="15" customHeight="1">
      <c r="A67" s="50" t="s">
        <v>48</v>
      </c>
      <c r="B67" s="727" t="s">
        <v>49</v>
      </c>
      <c r="C67" s="727"/>
      <c r="D67" s="727"/>
      <c r="E67" s="727"/>
      <c r="F67" s="727"/>
      <c r="G67" s="727"/>
      <c r="H67" s="727"/>
      <c r="I67" s="727"/>
      <c r="J67" s="727"/>
      <c r="K67" s="728"/>
    </row>
    <row r="68" spans="1:11" ht="13.2">
      <c r="A68" s="12"/>
      <c r="B68" s="13"/>
      <c r="C68" s="13"/>
      <c r="D68" s="13"/>
      <c r="E68" s="14"/>
      <c r="F68" s="15"/>
      <c r="G68" s="15" t="s">
        <v>324</v>
      </c>
      <c r="H68" s="15"/>
      <c r="I68" s="54"/>
      <c r="J68" s="55"/>
      <c r="K68" s="56"/>
    </row>
    <row r="69" spans="1:11">
      <c r="B69" s="16"/>
      <c r="C69" s="17"/>
      <c r="D69" s="79" t="s">
        <v>325</v>
      </c>
      <c r="E69" s="20"/>
      <c r="F69" s="21"/>
      <c r="G69" s="21">
        <v>131.38999999999999</v>
      </c>
      <c r="H69" s="21"/>
      <c r="I69" s="57">
        <v>5</v>
      </c>
      <c r="J69" s="9">
        <f>G69</f>
        <v>131.38999999999999</v>
      </c>
      <c r="K69" s="78" t="s">
        <v>43</v>
      </c>
    </row>
    <row r="70" spans="1:11">
      <c r="B70" s="16"/>
      <c r="C70" s="17"/>
      <c r="D70" s="79" t="s">
        <v>326</v>
      </c>
      <c r="E70" s="20"/>
      <c r="F70" s="21"/>
      <c r="G70" s="21">
        <v>91.43</v>
      </c>
      <c r="H70" s="21"/>
      <c r="I70" s="57">
        <v>5</v>
      </c>
      <c r="J70" s="9">
        <f>G70</f>
        <v>91.43</v>
      </c>
      <c r="K70" s="78" t="s">
        <v>43</v>
      </c>
    </row>
    <row r="71" spans="1:11">
      <c r="B71" s="16"/>
      <c r="C71" s="17"/>
      <c r="D71" s="79" t="s">
        <v>327</v>
      </c>
      <c r="E71" s="20"/>
      <c r="F71" s="21"/>
      <c r="G71" s="21">
        <v>52.77</v>
      </c>
      <c r="H71" s="21"/>
      <c r="I71" s="57">
        <v>5</v>
      </c>
      <c r="J71" s="9">
        <f>G71</f>
        <v>52.77</v>
      </c>
      <c r="K71" s="78" t="s">
        <v>43</v>
      </c>
    </row>
    <row r="72" spans="1:11">
      <c r="A72" s="22"/>
      <c r="B72" s="23"/>
      <c r="C72" s="23"/>
      <c r="D72" s="23"/>
      <c r="E72" s="23"/>
      <c r="F72" s="23"/>
      <c r="G72" s="23"/>
      <c r="H72" s="24" t="s">
        <v>306</v>
      </c>
      <c r="I72" s="59" t="s">
        <v>307</v>
      </c>
      <c r="J72" s="60">
        <f>SUM(J69:J71)</f>
        <v>275.58999999999997</v>
      </c>
      <c r="K72" s="61" t="str">
        <f>K70</f>
        <v>m²</v>
      </c>
    </row>
    <row r="73" spans="1:11">
      <c r="A73" s="22"/>
      <c r="B73" s="23"/>
      <c r="C73" s="23"/>
      <c r="D73" s="23"/>
      <c r="E73" s="23"/>
      <c r="F73" s="23"/>
      <c r="G73" s="23"/>
      <c r="H73" s="24"/>
      <c r="I73" s="59"/>
      <c r="J73" s="60"/>
      <c r="K73" s="61"/>
    </row>
    <row r="74" spans="1:11" ht="13.2">
      <c r="A74" s="25"/>
      <c r="B74" s="26"/>
      <c r="C74" s="26"/>
      <c r="D74" s="27" t="s">
        <v>308</v>
      </c>
      <c r="E74" s="26"/>
      <c r="F74" s="28" t="s">
        <v>309</v>
      </c>
      <c r="G74" s="28"/>
      <c r="H74" s="28"/>
      <c r="I74" s="62" t="s">
        <v>307</v>
      </c>
      <c r="J74" s="63">
        <v>275.58999999999997</v>
      </c>
      <c r="K74" s="64" t="str">
        <f>K72</f>
        <v>m²</v>
      </c>
    </row>
    <row r="75" spans="1:11" ht="13.2">
      <c r="A75" s="29"/>
      <c r="B75" s="30"/>
      <c r="C75" s="30"/>
      <c r="D75" s="31" t="s">
        <v>310</v>
      </c>
      <c r="E75" s="30"/>
      <c r="F75" s="32" t="s">
        <v>309</v>
      </c>
      <c r="G75" s="32"/>
      <c r="H75" s="32"/>
      <c r="I75" s="65" t="s">
        <v>307</v>
      </c>
      <c r="J75" s="66">
        <v>0</v>
      </c>
      <c r="K75" s="67" t="str">
        <f>K74</f>
        <v>m²</v>
      </c>
    </row>
    <row r="76" spans="1:11" ht="13.2">
      <c r="A76" s="25"/>
      <c r="B76" s="33"/>
      <c r="C76" s="33"/>
      <c r="D76" s="27" t="s">
        <v>311</v>
      </c>
      <c r="E76" s="33"/>
      <c r="F76" s="28" t="s">
        <v>309</v>
      </c>
      <c r="G76" s="28"/>
      <c r="H76" s="28"/>
      <c r="I76" s="62" t="s">
        <v>307</v>
      </c>
      <c r="J76" s="63">
        <f>J72</f>
        <v>275.58999999999997</v>
      </c>
      <c r="K76" s="64" t="str">
        <f>K75</f>
        <v>m²</v>
      </c>
    </row>
    <row r="77" spans="1:11" ht="13.2">
      <c r="A77" s="43"/>
      <c r="B77" s="44"/>
      <c r="C77" s="44"/>
      <c r="D77" s="45" t="s">
        <v>323</v>
      </c>
      <c r="E77" s="46"/>
      <c r="F77" s="47" t="s">
        <v>309</v>
      </c>
      <c r="G77" s="47"/>
      <c r="H77" s="47"/>
      <c r="I77" s="72" t="s">
        <v>307</v>
      </c>
      <c r="J77" s="73">
        <v>0</v>
      </c>
      <c r="K77" s="74" t="str">
        <f>K76</f>
        <v>m²</v>
      </c>
    </row>
    <row r="78" spans="1:11" ht="13.2">
      <c r="A78" s="43"/>
      <c r="B78" s="44"/>
      <c r="C78" s="44"/>
      <c r="D78" s="48"/>
      <c r="E78" s="44"/>
      <c r="F78" s="49"/>
      <c r="G78" s="49"/>
      <c r="H78" s="49"/>
      <c r="I78" s="75"/>
      <c r="J78" s="76"/>
      <c r="K78" s="77"/>
    </row>
    <row r="79" spans="1:11" ht="15" customHeight="1">
      <c r="A79" s="50" t="s">
        <v>51</v>
      </c>
      <c r="B79" s="727" t="s">
        <v>52</v>
      </c>
      <c r="C79" s="727"/>
      <c r="D79" s="727"/>
      <c r="E79" s="727"/>
      <c r="F79" s="727"/>
      <c r="G79" s="727"/>
      <c r="H79" s="727"/>
      <c r="I79" s="727"/>
      <c r="J79" s="727"/>
      <c r="K79" s="728"/>
    </row>
    <row r="80" spans="1:11" ht="13.2">
      <c r="A80" s="12"/>
      <c r="B80" s="13"/>
      <c r="C80" s="13"/>
      <c r="D80" s="13"/>
      <c r="E80" s="14"/>
      <c r="F80" s="15"/>
      <c r="G80" s="15" t="s">
        <v>328</v>
      </c>
      <c r="H80" s="15"/>
      <c r="I80" s="54"/>
      <c r="J80" s="55"/>
      <c r="K80" s="56"/>
    </row>
    <row r="81" spans="1:11">
      <c r="B81" s="16"/>
      <c r="C81" s="17"/>
      <c r="D81" s="79" t="s">
        <v>325</v>
      </c>
      <c r="E81" s="20"/>
      <c r="F81" s="21"/>
      <c r="G81" s="21">
        <v>132.9</v>
      </c>
      <c r="H81" s="21"/>
      <c r="I81" s="57">
        <v>5</v>
      </c>
      <c r="J81" s="9">
        <f>G81</f>
        <v>132.9</v>
      </c>
      <c r="K81" s="78" t="s">
        <v>329</v>
      </c>
    </row>
    <row r="82" spans="1:11">
      <c r="B82" s="16"/>
      <c r="C82" s="17"/>
      <c r="D82" s="79" t="s">
        <v>326</v>
      </c>
      <c r="E82" s="20"/>
      <c r="F82" s="21"/>
      <c r="G82" s="21">
        <v>92.3</v>
      </c>
      <c r="H82" s="21"/>
      <c r="I82" s="57">
        <v>5</v>
      </c>
      <c r="J82" s="9">
        <f>G82</f>
        <v>92.3</v>
      </c>
      <c r="K82" s="78" t="s">
        <v>329</v>
      </c>
    </row>
    <row r="83" spans="1:11">
      <c r="B83" s="16"/>
      <c r="C83" s="17"/>
      <c r="D83" s="79" t="s">
        <v>327</v>
      </c>
      <c r="E83" s="20"/>
      <c r="F83" s="21"/>
      <c r="G83" s="21">
        <v>51.9</v>
      </c>
      <c r="H83" s="21"/>
      <c r="I83" s="57">
        <v>5</v>
      </c>
      <c r="J83" s="9">
        <f>G83</f>
        <v>51.9</v>
      </c>
      <c r="K83" s="78" t="s">
        <v>329</v>
      </c>
    </row>
    <row r="84" spans="1:11">
      <c r="A84" s="22"/>
      <c r="B84" s="23"/>
      <c r="C84" s="23"/>
      <c r="D84" s="23"/>
      <c r="E84" s="23"/>
      <c r="F84" s="23"/>
      <c r="G84" s="23"/>
      <c r="H84" s="24" t="s">
        <v>306</v>
      </c>
      <c r="I84" s="59" t="s">
        <v>307</v>
      </c>
      <c r="J84" s="60">
        <f>SUM(J81:J83)</f>
        <v>277.09999999999997</v>
      </c>
      <c r="K84" s="61" t="str">
        <f>K82</f>
        <v>kg</v>
      </c>
    </row>
    <row r="85" spans="1:11">
      <c r="A85" s="22"/>
      <c r="B85" s="23"/>
      <c r="C85" s="23"/>
      <c r="D85" s="23"/>
      <c r="E85" s="23"/>
      <c r="F85" s="23"/>
      <c r="G85" s="23"/>
      <c r="H85" s="24"/>
      <c r="I85" s="59"/>
      <c r="J85" s="60"/>
      <c r="K85" s="61"/>
    </row>
    <row r="86" spans="1:11" ht="13.2">
      <c r="A86" s="25"/>
      <c r="B86" s="26"/>
      <c r="C86" s="26"/>
      <c r="D86" s="27" t="s">
        <v>308</v>
      </c>
      <c r="E86" s="26"/>
      <c r="F86" s="28" t="s">
        <v>309</v>
      </c>
      <c r="G86" s="28"/>
      <c r="H86" s="28"/>
      <c r="I86" s="62" t="s">
        <v>307</v>
      </c>
      <c r="J86" s="63">
        <v>277.10000000000002</v>
      </c>
      <c r="K86" s="64" t="str">
        <f>K84</f>
        <v>kg</v>
      </c>
    </row>
    <row r="87" spans="1:11" ht="13.2">
      <c r="A87" s="29"/>
      <c r="B87" s="30"/>
      <c r="C87" s="30"/>
      <c r="D87" s="31" t="s">
        <v>310</v>
      </c>
      <c r="E87" s="30"/>
      <c r="F87" s="32" t="s">
        <v>309</v>
      </c>
      <c r="G87" s="32"/>
      <c r="H87" s="32"/>
      <c r="I87" s="65" t="s">
        <v>307</v>
      </c>
      <c r="J87" s="66">
        <v>0</v>
      </c>
      <c r="K87" s="67" t="str">
        <f>K86</f>
        <v>kg</v>
      </c>
    </row>
    <row r="88" spans="1:11" ht="13.2">
      <c r="A88" s="25"/>
      <c r="B88" s="33"/>
      <c r="C88" s="33"/>
      <c r="D88" s="27" t="s">
        <v>311</v>
      </c>
      <c r="E88" s="33"/>
      <c r="F88" s="28" t="s">
        <v>309</v>
      </c>
      <c r="G88" s="28"/>
      <c r="H88" s="28"/>
      <c r="I88" s="62" t="s">
        <v>307</v>
      </c>
      <c r="J88" s="63">
        <f>J84</f>
        <v>277.09999999999997</v>
      </c>
      <c r="K88" s="64" t="str">
        <f>K87</f>
        <v>kg</v>
      </c>
    </row>
    <row r="89" spans="1:11" ht="13.2">
      <c r="A89" s="43"/>
      <c r="B89" s="44"/>
      <c r="C89" s="44"/>
      <c r="D89" s="45" t="s">
        <v>323</v>
      </c>
      <c r="E89" s="46"/>
      <c r="F89" s="47" t="s">
        <v>309</v>
      </c>
      <c r="G89" s="47"/>
      <c r="H89" s="47"/>
      <c r="I89" s="72" t="s">
        <v>307</v>
      </c>
      <c r="J89" s="73">
        <v>0</v>
      </c>
      <c r="K89" s="74" t="str">
        <f>K88</f>
        <v>kg</v>
      </c>
    </row>
    <row r="90" spans="1:11" ht="13.2">
      <c r="A90" s="43"/>
      <c r="B90" s="44"/>
      <c r="C90" s="44"/>
      <c r="D90" s="48"/>
      <c r="E90" s="44"/>
      <c r="F90" s="49"/>
      <c r="G90" s="49"/>
      <c r="H90" s="49"/>
      <c r="I90" s="75"/>
      <c r="J90" s="76"/>
      <c r="K90" s="77"/>
    </row>
    <row r="91" spans="1:11" ht="15" customHeight="1">
      <c r="A91" s="50" t="s">
        <v>55</v>
      </c>
      <c r="B91" s="727" t="s">
        <v>56</v>
      </c>
      <c r="C91" s="727"/>
      <c r="D91" s="727"/>
      <c r="E91" s="727"/>
      <c r="F91" s="727"/>
      <c r="G91" s="727"/>
      <c r="H91" s="727"/>
      <c r="I91" s="727"/>
      <c r="J91" s="727"/>
      <c r="K91" s="728"/>
    </row>
    <row r="92" spans="1:11" ht="13.2">
      <c r="A92" s="12"/>
      <c r="B92" s="13"/>
      <c r="C92" s="13"/>
      <c r="D92" s="13"/>
      <c r="E92" s="14"/>
      <c r="F92" s="15"/>
      <c r="G92" s="15" t="s">
        <v>328</v>
      </c>
      <c r="H92" s="15"/>
      <c r="I92" s="54"/>
      <c r="J92" s="55"/>
      <c r="K92" s="56"/>
    </row>
    <row r="93" spans="1:11">
      <c r="B93" s="16"/>
      <c r="C93" s="17"/>
      <c r="D93" s="79" t="s">
        <v>325</v>
      </c>
      <c r="E93" s="20"/>
      <c r="F93" s="21"/>
      <c r="G93" s="21">
        <v>222</v>
      </c>
      <c r="H93" s="21"/>
      <c r="I93" s="57">
        <v>5</v>
      </c>
      <c r="J93" s="9">
        <f>G93</f>
        <v>222</v>
      </c>
      <c r="K93" s="78" t="s">
        <v>329</v>
      </c>
    </row>
    <row r="94" spans="1:11">
      <c r="B94" s="16"/>
      <c r="C94" s="17"/>
      <c r="D94" s="79" t="s">
        <v>326</v>
      </c>
      <c r="E94" s="20"/>
      <c r="F94" s="21"/>
      <c r="G94" s="21">
        <v>218.8</v>
      </c>
      <c r="H94" s="21"/>
      <c r="I94" s="57">
        <v>5</v>
      </c>
      <c r="J94" s="9">
        <f>G94</f>
        <v>218.8</v>
      </c>
      <c r="K94" s="78" t="s">
        <v>329</v>
      </c>
    </row>
    <row r="95" spans="1:11">
      <c r="B95" s="16"/>
      <c r="C95" s="17"/>
      <c r="D95" s="79" t="s">
        <v>327</v>
      </c>
      <c r="E95" s="20"/>
      <c r="F95" s="21"/>
      <c r="G95" s="21">
        <v>70</v>
      </c>
      <c r="H95" s="21"/>
      <c r="I95" s="57">
        <v>5</v>
      </c>
      <c r="J95" s="9">
        <f>G95</f>
        <v>70</v>
      </c>
      <c r="K95" s="78" t="s">
        <v>329</v>
      </c>
    </row>
    <row r="96" spans="1:11">
      <c r="A96" s="22"/>
      <c r="B96" s="23"/>
      <c r="C96" s="23"/>
      <c r="D96" s="23"/>
      <c r="E96" s="23"/>
      <c r="F96" s="23"/>
      <c r="G96" s="23"/>
      <c r="H96" s="24" t="s">
        <v>306</v>
      </c>
      <c r="I96" s="59" t="s">
        <v>307</v>
      </c>
      <c r="J96" s="60">
        <f>SUM(J93:J95)</f>
        <v>510.8</v>
      </c>
      <c r="K96" s="61" t="str">
        <f>K94</f>
        <v>kg</v>
      </c>
    </row>
    <row r="97" spans="1:11">
      <c r="A97" s="22"/>
      <c r="B97" s="23"/>
      <c r="C97" s="23"/>
      <c r="D97" s="23"/>
      <c r="E97" s="23"/>
      <c r="F97" s="23"/>
      <c r="G97" s="23"/>
      <c r="H97" s="24"/>
      <c r="I97" s="59"/>
      <c r="J97" s="60"/>
      <c r="K97" s="61"/>
    </row>
    <row r="98" spans="1:11" ht="13.2">
      <c r="A98" s="25"/>
      <c r="B98" s="26"/>
      <c r="C98" s="26"/>
      <c r="D98" s="27" t="s">
        <v>308</v>
      </c>
      <c r="E98" s="26"/>
      <c r="F98" s="28" t="s">
        <v>309</v>
      </c>
      <c r="G98" s="28"/>
      <c r="H98" s="28"/>
      <c r="I98" s="62" t="s">
        <v>307</v>
      </c>
      <c r="J98" s="63">
        <v>510.8</v>
      </c>
      <c r="K98" s="64" t="str">
        <f>K96</f>
        <v>kg</v>
      </c>
    </row>
    <row r="99" spans="1:11" ht="13.2">
      <c r="A99" s="29"/>
      <c r="B99" s="30"/>
      <c r="C99" s="30"/>
      <c r="D99" s="31" t="s">
        <v>310</v>
      </c>
      <c r="E99" s="30"/>
      <c r="F99" s="32" t="s">
        <v>309</v>
      </c>
      <c r="G99" s="32"/>
      <c r="H99" s="32"/>
      <c r="I99" s="65" t="s">
        <v>307</v>
      </c>
      <c r="J99" s="66">
        <v>0</v>
      </c>
      <c r="K99" s="67" t="str">
        <f>K98</f>
        <v>kg</v>
      </c>
    </row>
    <row r="100" spans="1:11" ht="13.2">
      <c r="A100" s="25"/>
      <c r="B100" s="33"/>
      <c r="C100" s="33"/>
      <c r="D100" s="27" t="s">
        <v>311</v>
      </c>
      <c r="E100" s="33"/>
      <c r="F100" s="28" t="s">
        <v>309</v>
      </c>
      <c r="G100" s="28"/>
      <c r="H100" s="28"/>
      <c r="I100" s="62" t="s">
        <v>307</v>
      </c>
      <c r="J100" s="63">
        <f>J96</f>
        <v>510.8</v>
      </c>
      <c r="K100" s="64" t="str">
        <f>K99</f>
        <v>kg</v>
      </c>
    </row>
    <row r="101" spans="1:11" ht="13.2">
      <c r="A101" s="43"/>
      <c r="B101" s="44"/>
      <c r="C101" s="44"/>
      <c r="D101" s="45" t="s">
        <v>323</v>
      </c>
      <c r="E101" s="46"/>
      <c r="F101" s="47" t="s">
        <v>309</v>
      </c>
      <c r="G101" s="47"/>
      <c r="H101" s="47"/>
      <c r="I101" s="72" t="s">
        <v>307</v>
      </c>
      <c r="J101" s="73">
        <v>0</v>
      </c>
      <c r="K101" s="74" t="str">
        <f>K100</f>
        <v>kg</v>
      </c>
    </row>
    <row r="102" spans="1:11" ht="13.2">
      <c r="A102" s="43"/>
      <c r="B102" s="44"/>
      <c r="C102" s="44"/>
      <c r="D102" s="48"/>
      <c r="E102" s="44"/>
      <c r="F102" s="49"/>
      <c r="G102" s="49"/>
      <c r="H102" s="49"/>
      <c r="I102" s="75"/>
      <c r="J102" s="76"/>
      <c r="K102" s="77"/>
    </row>
    <row r="103" spans="1:11" ht="15" customHeight="1">
      <c r="A103" s="50" t="s">
        <v>58</v>
      </c>
      <c r="B103" s="727" t="s">
        <v>59</v>
      </c>
      <c r="C103" s="727"/>
      <c r="D103" s="727"/>
      <c r="E103" s="727"/>
      <c r="F103" s="727"/>
      <c r="G103" s="727"/>
      <c r="H103" s="727"/>
      <c r="I103" s="727"/>
      <c r="J103" s="727"/>
      <c r="K103" s="728"/>
    </row>
    <row r="104" spans="1:11" ht="13.2">
      <c r="A104" s="12"/>
      <c r="B104" s="13"/>
      <c r="C104" s="13"/>
      <c r="D104" s="13"/>
      <c r="E104" s="14"/>
      <c r="F104" s="15"/>
      <c r="G104" s="15" t="s">
        <v>328</v>
      </c>
      <c r="H104" s="15"/>
      <c r="I104" s="54"/>
      <c r="J104" s="55"/>
      <c r="K104" s="56"/>
    </row>
    <row r="105" spans="1:11">
      <c r="B105" s="16"/>
      <c r="C105" s="17"/>
      <c r="D105" s="79" t="s">
        <v>325</v>
      </c>
      <c r="E105" s="20"/>
      <c r="F105" s="21"/>
      <c r="G105" s="21">
        <v>307</v>
      </c>
      <c r="H105" s="21"/>
      <c r="I105" s="57">
        <v>5</v>
      </c>
      <c r="J105" s="9">
        <f>G105</f>
        <v>307</v>
      </c>
      <c r="K105" s="78" t="s">
        <v>329</v>
      </c>
    </row>
    <row r="106" spans="1:11">
      <c r="B106" s="16"/>
      <c r="C106" s="17"/>
      <c r="D106" s="79" t="s">
        <v>327</v>
      </c>
      <c r="E106" s="20"/>
      <c r="F106" s="21"/>
      <c r="G106" s="21">
        <v>151.6</v>
      </c>
      <c r="H106" s="21"/>
      <c r="I106" s="57">
        <v>5</v>
      </c>
      <c r="J106" s="9">
        <f>G106</f>
        <v>151.6</v>
      </c>
      <c r="K106" s="78" t="s">
        <v>329</v>
      </c>
    </row>
    <row r="107" spans="1:11">
      <c r="A107" s="22"/>
      <c r="B107" s="23"/>
      <c r="C107" s="23"/>
      <c r="D107" s="23"/>
      <c r="E107" s="23"/>
      <c r="F107" s="23"/>
      <c r="G107" s="23"/>
      <c r="H107" s="24" t="s">
        <v>306</v>
      </c>
      <c r="I107" s="59" t="s">
        <v>307</v>
      </c>
      <c r="J107" s="60">
        <f>SUM(J105:J106)</f>
        <v>458.6</v>
      </c>
      <c r="K107" s="61" t="s">
        <v>329</v>
      </c>
    </row>
    <row r="108" spans="1:11">
      <c r="A108" s="22"/>
      <c r="B108" s="23"/>
      <c r="C108" s="23"/>
      <c r="D108" s="23"/>
      <c r="E108" s="23"/>
      <c r="F108" s="23"/>
      <c r="G108" s="23"/>
      <c r="H108" s="24"/>
      <c r="I108" s="59"/>
      <c r="J108" s="60"/>
      <c r="K108" s="61"/>
    </row>
    <row r="109" spans="1:11" ht="13.2">
      <c r="A109" s="25"/>
      <c r="B109" s="26"/>
      <c r="C109" s="26"/>
      <c r="D109" s="27" t="s">
        <v>308</v>
      </c>
      <c r="E109" s="26"/>
      <c r="F109" s="28" t="s">
        <v>309</v>
      </c>
      <c r="G109" s="28"/>
      <c r="H109" s="28"/>
      <c r="I109" s="62" t="s">
        <v>307</v>
      </c>
      <c r="J109" s="63">
        <v>459.6</v>
      </c>
      <c r="K109" s="64" t="s">
        <v>329</v>
      </c>
    </row>
    <row r="110" spans="1:11" ht="13.2">
      <c r="A110" s="29"/>
      <c r="B110" s="30"/>
      <c r="C110" s="30"/>
      <c r="D110" s="31" t="s">
        <v>310</v>
      </c>
      <c r="E110" s="30"/>
      <c r="F110" s="32" t="s">
        <v>309</v>
      </c>
      <c r="G110" s="32"/>
      <c r="H110" s="32"/>
      <c r="I110" s="65" t="s">
        <v>307</v>
      </c>
      <c r="J110" s="66">
        <v>0</v>
      </c>
      <c r="K110" s="67" t="str">
        <f>K109</f>
        <v>kg</v>
      </c>
    </row>
    <row r="111" spans="1:11" ht="13.2">
      <c r="A111" s="25"/>
      <c r="B111" s="33"/>
      <c r="C111" s="33"/>
      <c r="D111" s="27" t="s">
        <v>311</v>
      </c>
      <c r="E111" s="33"/>
      <c r="F111" s="28" t="s">
        <v>309</v>
      </c>
      <c r="G111" s="28"/>
      <c r="H111" s="28"/>
      <c r="I111" s="62" t="s">
        <v>307</v>
      </c>
      <c r="J111" s="63">
        <f>J107</f>
        <v>458.6</v>
      </c>
      <c r="K111" s="64" t="str">
        <f>K110</f>
        <v>kg</v>
      </c>
    </row>
    <row r="112" spans="1:11" ht="13.2">
      <c r="A112" s="43"/>
      <c r="B112" s="44"/>
      <c r="C112" s="44"/>
      <c r="D112" s="45" t="s">
        <v>323</v>
      </c>
      <c r="E112" s="46"/>
      <c r="F112" s="47" t="s">
        <v>309</v>
      </c>
      <c r="G112" s="47"/>
      <c r="H112" s="47"/>
      <c r="I112" s="72" t="s">
        <v>307</v>
      </c>
      <c r="J112" s="73">
        <v>0</v>
      </c>
      <c r="K112" s="74" t="str">
        <f>K111</f>
        <v>kg</v>
      </c>
    </row>
    <row r="113" spans="1:13" ht="13.2">
      <c r="A113" s="43"/>
      <c r="B113" s="44"/>
      <c r="C113" s="44"/>
      <c r="D113" s="48"/>
      <c r="E113" s="44"/>
      <c r="F113" s="49"/>
      <c r="G113" s="49"/>
      <c r="H113" s="49"/>
      <c r="I113" s="75"/>
      <c r="J113" s="76"/>
      <c r="K113" s="77"/>
    </row>
    <row r="114" spans="1:13" ht="15" customHeight="1">
      <c r="A114" s="50" t="s">
        <v>61</v>
      </c>
      <c r="B114" s="727" t="s">
        <v>62</v>
      </c>
      <c r="C114" s="727"/>
      <c r="D114" s="727"/>
      <c r="E114" s="727"/>
      <c r="F114" s="727"/>
      <c r="G114" s="727"/>
      <c r="H114" s="727"/>
      <c r="I114" s="727"/>
      <c r="J114" s="727"/>
      <c r="K114" s="728"/>
    </row>
    <row r="115" spans="1:13" ht="13.2">
      <c r="A115" s="12"/>
      <c r="B115" s="13"/>
      <c r="C115" s="13"/>
      <c r="D115" s="13"/>
      <c r="E115" s="14"/>
      <c r="F115" s="15"/>
      <c r="G115" s="15" t="s">
        <v>328</v>
      </c>
      <c r="H115" s="15"/>
      <c r="I115" s="54"/>
      <c r="J115" s="55"/>
      <c r="K115" s="56"/>
    </row>
    <row r="116" spans="1:13">
      <c r="B116" s="16"/>
      <c r="C116" s="17"/>
      <c r="D116" s="79" t="s">
        <v>325</v>
      </c>
      <c r="E116" s="20"/>
      <c r="F116" s="21"/>
      <c r="G116" s="21">
        <v>132.19999999999999</v>
      </c>
      <c r="H116" s="21"/>
      <c r="I116" s="57">
        <v>5</v>
      </c>
      <c r="J116" s="9">
        <f>G116</f>
        <v>132.19999999999999</v>
      </c>
      <c r="K116" s="78" t="s">
        <v>329</v>
      </c>
    </row>
    <row r="117" spans="1:13">
      <c r="A117" s="22"/>
      <c r="B117" s="23"/>
      <c r="C117" s="23"/>
      <c r="D117" s="23"/>
      <c r="E117" s="23"/>
      <c r="F117" s="23"/>
      <c r="G117" s="23"/>
      <c r="H117" s="24" t="s">
        <v>306</v>
      </c>
      <c r="I117" s="59" t="s">
        <v>307</v>
      </c>
      <c r="J117" s="60">
        <f>SUM(J116:J116)</f>
        <v>132.19999999999999</v>
      </c>
      <c r="K117" s="61" t="s">
        <v>329</v>
      </c>
    </row>
    <row r="118" spans="1:13">
      <c r="A118" s="22"/>
      <c r="B118" s="23"/>
      <c r="C118" s="23"/>
      <c r="D118" s="23"/>
      <c r="E118" s="23"/>
      <c r="F118" s="23"/>
      <c r="G118" s="23"/>
      <c r="H118" s="24"/>
      <c r="I118" s="59"/>
      <c r="J118" s="60"/>
      <c r="K118" s="61"/>
    </row>
    <row r="119" spans="1:13" ht="13.2">
      <c r="A119" s="25"/>
      <c r="B119" s="26"/>
      <c r="C119" s="26"/>
      <c r="D119" s="27" t="s">
        <v>308</v>
      </c>
      <c r="E119" s="26"/>
      <c r="F119" s="28" t="s">
        <v>309</v>
      </c>
      <c r="G119" s="28"/>
      <c r="H119" s="28"/>
      <c r="I119" s="62" t="s">
        <v>307</v>
      </c>
      <c r="J119" s="63">
        <v>132.19999999999999</v>
      </c>
      <c r="K119" s="64" t="s">
        <v>329</v>
      </c>
    </row>
    <row r="120" spans="1:13" ht="13.2">
      <c r="A120" s="29"/>
      <c r="B120" s="30"/>
      <c r="C120" s="30"/>
      <c r="D120" s="31" t="s">
        <v>310</v>
      </c>
      <c r="E120" s="30"/>
      <c r="F120" s="32" t="s">
        <v>309</v>
      </c>
      <c r="G120" s="32"/>
      <c r="H120" s="32"/>
      <c r="I120" s="65" t="s">
        <v>307</v>
      </c>
      <c r="J120" s="66">
        <v>0</v>
      </c>
      <c r="K120" s="67" t="str">
        <f>K119</f>
        <v>kg</v>
      </c>
    </row>
    <row r="121" spans="1:13" ht="13.2">
      <c r="A121" s="25"/>
      <c r="B121" s="33"/>
      <c r="C121" s="33"/>
      <c r="D121" s="27" t="s">
        <v>311</v>
      </c>
      <c r="E121" s="33"/>
      <c r="F121" s="28" t="s">
        <v>309</v>
      </c>
      <c r="G121" s="28"/>
      <c r="H121" s="28"/>
      <c r="I121" s="62" t="s">
        <v>307</v>
      </c>
      <c r="J121" s="63">
        <f>J117</f>
        <v>132.19999999999999</v>
      </c>
      <c r="K121" s="64" t="str">
        <f>K120</f>
        <v>kg</v>
      </c>
    </row>
    <row r="122" spans="1:13" ht="13.2">
      <c r="A122" s="43"/>
      <c r="B122" s="44"/>
      <c r="C122" s="44"/>
      <c r="D122" s="45" t="s">
        <v>323</v>
      </c>
      <c r="E122" s="46"/>
      <c r="F122" s="47" t="s">
        <v>309</v>
      </c>
      <c r="G122" s="47"/>
      <c r="H122" s="47"/>
      <c r="I122" s="72" t="s">
        <v>307</v>
      </c>
      <c r="J122" s="73">
        <v>0</v>
      </c>
      <c r="K122" s="74" t="str">
        <f>K121</f>
        <v>kg</v>
      </c>
    </row>
    <row r="123" spans="1:13" ht="13.2">
      <c r="A123" s="43"/>
      <c r="B123" s="44"/>
      <c r="C123" s="44"/>
      <c r="D123" s="48"/>
      <c r="E123" s="44"/>
      <c r="F123" s="49"/>
      <c r="G123" s="49"/>
      <c r="H123" s="49"/>
      <c r="I123" s="75"/>
      <c r="J123" s="76"/>
      <c r="K123" s="77"/>
    </row>
    <row r="124" spans="1:13" ht="15" customHeight="1">
      <c r="A124" s="50" t="s">
        <v>64</v>
      </c>
      <c r="B124" s="727" t="s">
        <v>65</v>
      </c>
      <c r="C124" s="727"/>
      <c r="D124" s="727"/>
      <c r="E124" s="727"/>
      <c r="F124" s="727"/>
      <c r="G124" s="727"/>
      <c r="H124" s="727"/>
      <c r="I124" s="727"/>
      <c r="J124" s="727"/>
      <c r="K124" s="728"/>
    </row>
    <row r="125" spans="1:13" ht="13.2">
      <c r="A125" s="12"/>
      <c r="B125" s="13"/>
      <c r="C125" s="13"/>
      <c r="D125" s="13"/>
      <c r="E125" s="14"/>
      <c r="F125" s="15"/>
      <c r="G125" s="15" t="s">
        <v>330</v>
      </c>
      <c r="H125" s="15"/>
      <c r="I125" s="54"/>
      <c r="J125" s="55"/>
      <c r="K125" s="56"/>
    </row>
    <row r="126" spans="1:13">
      <c r="B126" s="16"/>
      <c r="C126" s="17"/>
      <c r="D126" s="79" t="s">
        <v>325</v>
      </c>
      <c r="E126" s="20"/>
      <c r="F126" s="21"/>
      <c r="G126" s="21">
        <v>12.97</v>
      </c>
      <c r="H126" s="21"/>
      <c r="I126" s="57">
        <v>5</v>
      </c>
      <c r="J126" s="9">
        <f>G126</f>
        <v>12.97</v>
      </c>
      <c r="K126" s="78" t="s">
        <v>39</v>
      </c>
    </row>
    <row r="127" spans="1:13">
      <c r="B127" s="16"/>
      <c r="C127" s="17"/>
      <c r="D127" s="79" t="s">
        <v>326</v>
      </c>
      <c r="E127" s="20"/>
      <c r="F127" s="21"/>
      <c r="G127" s="21">
        <v>5.49</v>
      </c>
      <c r="H127" s="21"/>
      <c r="I127" s="57">
        <v>5</v>
      </c>
      <c r="J127" s="9">
        <f>G127</f>
        <v>5.49</v>
      </c>
      <c r="K127" s="78" t="s">
        <v>39</v>
      </c>
    </row>
    <row r="128" spans="1:13">
      <c r="B128" s="16"/>
      <c r="C128" s="17"/>
      <c r="D128" s="79" t="s">
        <v>327</v>
      </c>
      <c r="E128" s="20"/>
      <c r="F128" s="21"/>
      <c r="G128" s="21">
        <v>3.17</v>
      </c>
      <c r="H128" s="21"/>
      <c r="I128" s="57">
        <v>5</v>
      </c>
      <c r="J128" s="9">
        <f>G128</f>
        <v>3.17</v>
      </c>
      <c r="K128" s="78" t="s">
        <v>39</v>
      </c>
      <c r="M128" s="179"/>
    </row>
    <row r="129" spans="1:11">
      <c r="A129" s="22"/>
      <c r="B129" s="23"/>
      <c r="C129" s="23"/>
      <c r="D129" s="23"/>
      <c r="E129" s="23"/>
      <c r="F129" s="23"/>
      <c r="G129" s="23"/>
      <c r="H129" s="24" t="s">
        <v>306</v>
      </c>
      <c r="I129" s="59" t="s">
        <v>307</v>
      </c>
      <c r="J129" s="60">
        <f>SUM(J126:J128)</f>
        <v>21.630000000000003</v>
      </c>
      <c r="K129" s="61" t="s">
        <v>39</v>
      </c>
    </row>
    <row r="130" spans="1:11">
      <c r="A130" s="22"/>
      <c r="B130" s="23"/>
      <c r="C130" s="23"/>
      <c r="D130" s="23"/>
      <c r="E130" s="23"/>
      <c r="F130" s="23"/>
      <c r="G130" s="23"/>
      <c r="H130" s="24"/>
      <c r="I130" s="59"/>
      <c r="J130" s="60"/>
      <c r="K130" s="61"/>
    </row>
    <row r="131" spans="1:11" ht="13.2">
      <c r="A131" s="25"/>
      <c r="B131" s="26"/>
      <c r="C131" s="26"/>
      <c r="D131" s="27" t="s">
        <v>308</v>
      </c>
      <c r="E131" s="26"/>
      <c r="F131" s="28" t="s">
        <v>309</v>
      </c>
      <c r="G131" s="28"/>
      <c r="H131" s="28"/>
      <c r="I131" s="62" t="s">
        <v>307</v>
      </c>
      <c r="J131" s="63">
        <v>21.63</v>
      </c>
      <c r="K131" s="64" t="s">
        <v>39</v>
      </c>
    </row>
    <row r="132" spans="1:11" ht="13.2">
      <c r="A132" s="29"/>
      <c r="B132" s="30"/>
      <c r="C132" s="30"/>
      <c r="D132" s="31" t="s">
        <v>310</v>
      </c>
      <c r="E132" s="30"/>
      <c r="F132" s="32" t="s">
        <v>309</v>
      </c>
      <c r="G132" s="32"/>
      <c r="H132" s="32"/>
      <c r="I132" s="65" t="s">
        <v>307</v>
      </c>
      <c r="J132" s="66">
        <v>0</v>
      </c>
      <c r="K132" s="67" t="str">
        <f>K131</f>
        <v>m³</v>
      </c>
    </row>
    <row r="133" spans="1:11" ht="13.2">
      <c r="A133" s="25"/>
      <c r="B133" s="33"/>
      <c r="C133" s="33"/>
      <c r="D133" s="27" t="s">
        <v>311</v>
      </c>
      <c r="E133" s="33"/>
      <c r="F133" s="28" t="s">
        <v>309</v>
      </c>
      <c r="G133" s="28"/>
      <c r="H133" s="28"/>
      <c r="I133" s="62" t="s">
        <v>307</v>
      </c>
      <c r="J133" s="63">
        <f>J129</f>
        <v>21.630000000000003</v>
      </c>
      <c r="K133" s="64" t="str">
        <f>K132</f>
        <v>m³</v>
      </c>
    </row>
    <row r="134" spans="1:11" ht="13.2">
      <c r="A134" s="43"/>
      <c r="B134" s="44"/>
      <c r="C134" s="44"/>
      <c r="D134" s="45" t="s">
        <v>323</v>
      </c>
      <c r="E134" s="46"/>
      <c r="F134" s="47" t="s">
        <v>309</v>
      </c>
      <c r="G134" s="47"/>
      <c r="H134" s="47"/>
      <c r="I134" s="72" t="s">
        <v>307</v>
      </c>
      <c r="J134" s="73">
        <v>0</v>
      </c>
      <c r="K134" s="74" t="str">
        <f>K133</f>
        <v>m³</v>
      </c>
    </row>
    <row r="135" spans="1:11" ht="13.2">
      <c r="A135" s="43"/>
      <c r="B135" s="44"/>
      <c r="C135" s="44"/>
      <c r="D135" s="48"/>
      <c r="E135" s="44"/>
      <c r="F135" s="49"/>
      <c r="G135" s="49"/>
      <c r="H135" s="49"/>
      <c r="I135" s="75"/>
      <c r="J135" s="76"/>
      <c r="K135" s="77"/>
    </row>
    <row r="136" spans="1:11" ht="15" customHeight="1">
      <c r="A136" s="50" t="s">
        <v>67</v>
      </c>
      <c r="B136" s="727" t="s">
        <v>68</v>
      </c>
      <c r="C136" s="727"/>
      <c r="D136" s="727"/>
      <c r="E136" s="727"/>
      <c r="F136" s="727"/>
      <c r="G136" s="727"/>
      <c r="H136" s="727"/>
      <c r="I136" s="727"/>
      <c r="J136" s="727"/>
      <c r="K136" s="728"/>
    </row>
    <row r="137" spans="1:11" ht="13.2">
      <c r="A137" s="12"/>
      <c r="B137" s="13"/>
      <c r="C137" s="13"/>
      <c r="D137" s="13"/>
      <c r="E137" s="14"/>
      <c r="F137" s="15"/>
      <c r="G137" s="15" t="s">
        <v>331</v>
      </c>
      <c r="H137" s="15"/>
      <c r="I137" s="54"/>
      <c r="J137" s="55"/>
      <c r="K137" s="56"/>
    </row>
    <row r="138" spans="1:11">
      <c r="B138" s="16"/>
      <c r="C138" s="17"/>
      <c r="D138" s="79" t="s">
        <v>332</v>
      </c>
      <c r="E138" s="20"/>
      <c r="F138" s="21"/>
      <c r="G138" s="21">
        <v>132.91</v>
      </c>
      <c r="H138" s="21"/>
      <c r="I138" s="57">
        <v>5</v>
      </c>
      <c r="J138" s="9">
        <f>G138</f>
        <v>132.91</v>
      </c>
      <c r="K138" s="78" t="s">
        <v>43</v>
      </c>
    </row>
    <row r="139" spans="1:11">
      <c r="A139" s="22"/>
      <c r="B139" s="23"/>
      <c r="C139" s="23"/>
      <c r="D139" s="23"/>
      <c r="E139" s="23"/>
      <c r="F139" s="23"/>
      <c r="G139" s="23"/>
      <c r="H139" s="24" t="s">
        <v>306</v>
      </c>
      <c r="I139" s="59" t="s">
        <v>307</v>
      </c>
      <c r="J139" s="60">
        <f>SUM(J138:J138)</f>
        <v>132.91</v>
      </c>
      <c r="K139" s="61" t="s">
        <v>43</v>
      </c>
    </row>
    <row r="140" spans="1:11">
      <c r="A140" s="22"/>
      <c r="B140" s="23"/>
      <c r="C140" s="23"/>
      <c r="D140" s="23"/>
      <c r="E140" s="23"/>
      <c r="F140" s="23"/>
      <c r="G140" s="23"/>
      <c r="H140" s="24"/>
      <c r="I140" s="59"/>
      <c r="J140" s="60"/>
      <c r="K140" s="61"/>
    </row>
    <row r="141" spans="1:11" ht="13.2">
      <c r="A141" s="25"/>
      <c r="B141" s="26"/>
      <c r="C141" s="26"/>
      <c r="D141" s="27" t="s">
        <v>308</v>
      </c>
      <c r="E141" s="26"/>
      <c r="F141" s="28" t="s">
        <v>309</v>
      </c>
      <c r="G141" s="28"/>
      <c r="H141" s="28"/>
      <c r="I141" s="62" t="s">
        <v>307</v>
      </c>
      <c r="J141" s="63">
        <v>132.91</v>
      </c>
      <c r="K141" s="64" t="s">
        <v>43</v>
      </c>
    </row>
    <row r="142" spans="1:11" ht="13.2">
      <c r="A142" s="29"/>
      <c r="B142" s="30"/>
      <c r="C142" s="30"/>
      <c r="D142" s="31" t="s">
        <v>310</v>
      </c>
      <c r="E142" s="30"/>
      <c r="F142" s="32" t="s">
        <v>309</v>
      </c>
      <c r="G142" s="32"/>
      <c r="H142" s="32"/>
      <c r="I142" s="65" t="s">
        <v>307</v>
      </c>
      <c r="J142" s="66">
        <v>0</v>
      </c>
      <c r="K142" s="67" t="str">
        <f>K141</f>
        <v>m²</v>
      </c>
    </row>
    <row r="143" spans="1:11" ht="13.2">
      <c r="A143" s="25"/>
      <c r="B143" s="33"/>
      <c r="C143" s="33"/>
      <c r="D143" s="27" t="s">
        <v>311</v>
      </c>
      <c r="E143" s="33"/>
      <c r="F143" s="28" t="s">
        <v>309</v>
      </c>
      <c r="G143" s="28"/>
      <c r="H143" s="28"/>
      <c r="I143" s="62" t="s">
        <v>307</v>
      </c>
      <c r="J143" s="63">
        <f>J139</f>
        <v>132.91</v>
      </c>
      <c r="K143" s="64" t="str">
        <f>K142</f>
        <v>m²</v>
      </c>
    </row>
    <row r="144" spans="1:11" ht="13.2">
      <c r="A144" s="43"/>
      <c r="B144" s="44"/>
      <c r="C144" s="44"/>
      <c r="D144" s="45" t="s">
        <v>323</v>
      </c>
      <c r="E144" s="46"/>
      <c r="F144" s="47" t="s">
        <v>309</v>
      </c>
      <c r="G144" s="47"/>
      <c r="H144" s="47"/>
      <c r="I144" s="72" t="s">
        <v>307</v>
      </c>
      <c r="J144" s="73">
        <v>0</v>
      </c>
      <c r="K144" s="74" t="str">
        <f>K143</f>
        <v>m²</v>
      </c>
    </row>
    <row r="145" spans="1:11" ht="13.2">
      <c r="A145" s="43"/>
      <c r="B145" s="44"/>
      <c r="C145" s="44"/>
      <c r="D145" s="48"/>
      <c r="E145" s="44"/>
      <c r="F145" s="49"/>
      <c r="G145" s="49"/>
      <c r="H145" s="49"/>
      <c r="I145" s="75"/>
      <c r="J145" s="76"/>
      <c r="K145" s="77"/>
    </row>
    <row r="146" spans="1:11">
      <c r="A146" s="10" t="s">
        <v>70</v>
      </c>
      <c r="B146" s="729" t="s">
        <v>71</v>
      </c>
      <c r="C146" s="729"/>
      <c r="D146" s="729"/>
      <c r="E146" s="729"/>
      <c r="F146" s="729"/>
      <c r="G146" s="729"/>
      <c r="H146" s="729"/>
      <c r="I146" s="51"/>
      <c r="J146" s="52"/>
      <c r="K146" s="53"/>
    </row>
    <row r="147" spans="1:11" s="3" customFormat="1">
      <c r="A147" s="82" t="s">
        <v>72</v>
      </c>
      <c r="B147" s="745" t="s">
        <v>73</v>
      </c>
      <c r="C147" s="745"/>
      <c r="D147" s="745"/>
      <c r="E147" s="745"/>
      <c r="F147" s="745"/>
      <c r="G147" s="745"/>
      <c r="H147" s="745"/>
      <c r="I147" s="745"/>
      <c r="J147" s="745"/>
      <c r="K147" s="746"/>
    </row>
    <row r="148" spans="1:11" ht="13.2">
      <c r="A148" s="12"/>
      <c r="B148" s="13"/>
      <c r="C148" s="13"/>
      <c r="D148" s="13"/>
      <c r="E148" s="13"/>
      <c r="F148" s="14"/>
      <c r="G148" s="15" t="s">
        <v>331</v>
      </c>
      <c r="H148" s="15"/>
      <c r="I148" s="54"/>
      <c r="J148" s="55"/>
      <c r="K148" s="56"/>
    </row>
    <row r="149" spans="1:11" s="178" customFormat="1">
      <c r="A149" s="83"/>
      <c r="B149" s="84"/>
      <c r="C149" s="85"/>
      <c r="D149" s="86"/>
      <c r="E149" s="87" t="s">
        <v>337</v>
      </c>
      <c r="F149" s="88"/>
      <c r="G149" s="89">
        <v>71.78</v>
      </c>
      <c r="H149" s="89"/>
      <c r="I149" s="90">
        <v>5</v>
      </c>
      <c r="J149" s="91">
        <f>G149</f>
        <v>71.78</v>
      </c>
      <c r="K149" s="92" t="s">
        <v>43</v>
      </c>
    </row>
    <row r="150" spans="1:11" s="178" customFormat="1">
      <c r="A150" s="83"/>
      <c r="B150" s="84"/>
      <c r="C150" s="85"/>
      <c r="D150" s="86"/>
      <c r="E150" s="87" t="s">
        <v>338</v>
      </c>
      <c r="F150" s="88"/>
      <c r="G150" s="89">
        <v>82.44</v>
      </c>
      <c r="H150" s="89"/>
      <c r="I150" s="90">
        <v>5</v>
      </c>
      <c r="J150" s="91">
        <f>G150</f>
        <v>82.44</v>
      </c>
      <c r="K150" s="92" t="s">
        <v>43</v>
      </c>
    </row>
    <row r="151" spans="1:11" s="178" customFormat="1">
      <c r="A151" s="83"/>
      <c r="B151" s="84"/>
      <c r="C151" s="85"/>
      <c r="D151" s="86"/>
      <c r="E151" s="87" t="s">
        <v>339</v>
      </c>
      <c r="F151" s="88"/>
      <c r="G151" s="89">
        <v>46.3</v>
      </c>
      <c r="H151" s="89"/>
      <c r="I151" s="90">
        <v>5</v>
      </c>
      <c r="J151" s="91">
        <f>G151</f>
        <v>46.3</v>
      </c>
      <c r="K151" s="92" t="s">
        <v>43</v>
      </c>
    </row>
    <row r="152" spans="1:11">
      <c r="A152" s="22"/>
      <c r="B152" s="23"/>
      <c r="C152" s="23"/>
      <c r="D152" s="23"/>
      <c r="E152" s="23"/>
      <c r="F152" s="23"/>
      <c r="G152" s="23"/>
      <c r="H152" s="24" t="s">
        <v>306</v>
      </c>
      <c r="I152" s="59" t="s">
        <v>307</v>
      </c>
      <c r="J152" s="60">
        <f>SUM(J149:J151)</f>
        <v>200.51999999999998</v>
      </c>
      <c r="K152" s="61" t="str">
        <f>K149</f>
        <v>m²</v>
      </c>
    </row>
    <row r="153" spans="1:11">
      <c r="A153" s="22"/>
      <c r="B153" s="23"/>
      <c r="C153" s="23"/>
      <c r="D153" s="23"/>
      <c r="E153" s="23"/>
      <c r="F153" s="23"/>
      <c r="G153" s="23"/>
      <c r="H153" s="24"/>
      <c r="I153" s="59"/>
      <c r="J153" s="60"/>
      <c r="K153" s="61"/>
    </row>
    <row r="154" spans="1:11" ht="13.2">
      <c r="A154" s="25"/>
      <c r="B154" s="26"/>
      <c r="C154" s="26"/>
      <c r="D154" s="27" t="s">
        <v>308</v>
      </c>
      <c r="E154" s="26"/>
      <c r="F154" s="28" t="s">
        <v>309</v>
      </c>
      <c r="G154" s="28"/>
      <c r="H154" s="28"/>
      <c r="I154" s="62" t="s">
        <v>307</v>
      </c>
      <c r="J154" s="63">
        <v>0</v>
      </c>
      <c r="K154" s="64" t="str">
        <f>K152</f>
        <v>m²</v>
      </c>
    </row>
    <row r="155" spans="1:11" ht="13.2">
      <c r="A155" s="29"/>
      <c r="B155" s="30"/>
      <c r="C155" s="30"/>
      <c r="D155" s="31" t="s">
        <v>310</v>
      </c>
      <c r="E155" s="30"/>
      <c r="F155" s="32" t="s">
        <v>309</v>
      </c>
      <c r="G155" s="32"/>
      <c r="H155" s="32"/>
      <c r="I155" s="65" t="s">
        <v>307</v>
      </c>
      <c r="J155" s="66">
        <f>J156-J154</f>
        <v>200.51999999999998</v>
      </c>
      <c r="K155" s="67" t="str">
        <f>K154</f>
        <v>m²</v>
      </c>
    </row>
    <row r="156" spans="1:11" ht="13.2">
      <c r="A156" s="25"/>
      <c r="B156" s="33"/>
      <c r="C156" s="33"/>
      <c r="D156" s="27" t="s">
        <v>311</v>
      </c>
      <c r="E156" s="33"/>
      <c r="F156" s="28" t="s">
        <v>309</v>
      </c>
      <c r="G156" s="28"/>
      <c r="H156" s="28"/>
      <c r="I156" s="62" t="s">
        <v>307</v>
      </c>
      <c r="J156" s="63">
        <f>J152</f>
        <v>200.51999999999998</v>
      </c>
      <c r="K156" s="64" t="str">
        <f>K155</f>
        <v>m²</v>
      </c>
    </row>
    <row r="157" spans="1:11" ht="13.2">
      <c r="A157" s="25"/>
      <c r="B157" s="33"/>
      <c r="C157" s="33"/>
      <c r="D157" s="27"/>
      <c r="E157" s="33"/>
      <c r="F157" s="28"/>
      <c r="G157" s="28"/>
      <c r="H157" s="28"/>
      <c r="I157" s="62"/>
      <c r="J157" s="63"/>
      <c r="K157" s="64"/>
    </row>
    <row r="158" spans="1:11" s="3" customFormat="1">
      <c r="A158" s="82" t="s">
        <v>75</v>
      </c>
      <c r="B158" s="745" t="s">
        <v>76</v>
      </c>
      <c r="C158" s="745"/>
      <c r="D158" s="745"/>
      <c r="E158" s="745"/>
      <c r="F158" s="745"/>
      <c r="G158" s="745"/>
      <c r="H158" s="745"/>
      <c r="I158" s="745"/>
      <c r="J158" s="745"/>
      <c r="K158" s="746"/>
    </row>
    <row r="159" spans="1:11" ht="13.2">
      <c r="A159" s="12"/>
      <c r="B159" s="13"/>
      <c r="C159" s="13"/>
      <c r="D159" s="13"/>
      <c r="E159" s="13"/>
      <c r="F159" s="14"/>
      <c r="G159" s="15" t="s">
        <v>328</v>
      </c>
      <c r="H159" s="15"/>
      <c r="I159" s="54"/>
      <c r="J159" s="55"/>
      <c r="K159" s="56"/>
    </row>
    <row r="160" spans="1:11" s="178" customFormat="1">
      <c r="A160" s="83"/>
      <c r="B160" s="84"/>
      <c r="C160" s="85"/>
      <c r="D160" s="86"/>
      <c r="E160" s="87" t="s">
        <v>337</v>
      </c>
      <c r="F160" s="88"/>
      <c r="G160" s="89">
        <v>75.099999999999994</v>
      </c>
      <c r="H160" s="89"/>
      <c r="I160" s="90">
        <v>5</v>
      </c>
      <c r="J160" s="91">
        <f>G160</f>
        <v>75.099999999999994</v>
      </c>
      <c r="K160" s="92" t="s">
        <v>329</v>
      </c>
    </row>
    <row r="161" spans="1:11" s="178" customFormat="1">
      <c r="A161" s="83"/>
      <c r="B161" s="84"/>
      <c r="C161" s="85"/>
      <c r="D161" s="86"/>
      <c r="E161" s="87" t="s">
        <v>338</v>
      </c>
      <c r="F161" s="88"/>
      <c r="G161" s="89">
        <v>30.1</v>
      </c>
      <c r="H161" s="89"/>
      <c r="I161" s="90">
        <v>5</v>
      </c>
      <c r="J161" s="91">
        <f>G161</f>
        <v>30.1</v>
      </c>
      <c r="K161" s="92" t="s">
        <v>329</v>
      </c>
    </row>
    <row r="162" spans="1:11" s="178" customFormat="1">
      <c r="A162" s="83"/>
      <c r="B162" s="84"/>
      <c r="C162" s="85"/>
      <c r="D162" s="86"/>
      <c r="E162" s="87" t="s">
        <v>339</v>
      </c>
      <c r="F162" s="88"/>
      <c r="G162" s="89">
        <v>2.9</v>
      </c>
      <c r="H162" s="89"/>
      <c r="I162" s="90">
        <v>5</v>
      </c>
      <c r="J162" s="91">
        <f>G162</f>
        <v>2.9</v>
      </c>
      <c r="K162" s="92" t="s">
        <v>329</v>
      </c>
    </row>
    <row r="163" spans="1:11">
      <c r="A163" s="22"/>
      <c r="B163" s="23"/>
      <c r="C163" s="23"/>
      <c r="D163" s="23"/>
      <c r="E163" s="23"/>
      <c r="F163" s="23"/>
      <c r="G163" s="23"/>
      <c r="H163" s="24" t="s">
        <v>306</v>
      </c>
      <c r="I163" s="59" t="s">
        <v>307</v>
      </c>
      <c r="J163" s="60">
        <f>SUM(J160:J162)</f>
        <v>108.1</v>
      </c>
      <c r="K163" s="61" t="str">
        <f>K160</f>
        <v>kg</v>
      </c>
    </row>
    <row r="164" spans="1:11">
      <c r="A164" s="22"/>
      <c r="B164" s="23"/>
      <c r="C164" s="23"/>
      <c r="D164" s="23"/>
      <c r="E164" s="23"/>
      <c r="F164" s="23"/>
      <c r="G164" s="23"/>
      <c r="H164" s="24"/>
      <c r="I164" s="59"/>
      <c r="J164" s="60"/>
      <c r="K164" s="61"/>
    </row>
    <row r="165" spans="1:11" ht="13.2">
      <c r="A165" s="25"/>
      <c r="B165" s="26"/>
      <c r="C165" s="26"/>
      <c r="D165" s="27" t="s">
        <v>308</v>
      </c>
      <c r="E165" s="26"/>
      <c r="F165" s="28" t="s">
        <v>309</v>
      </c>
      <c r="G165" s="28"/>
      <c r="H165" s="28"/>
      <c r="I165" s="62" t="s">
        <v>307</v>
      </c>
      <c r="J165" s="63">
        <v>0</v>
      </c>
      <c r="K165" s="64" t="str">
        <f>K163</f>
        <v>kg</v>
      </c>
    </row>
    <row r="166" spans="1:11" ht="13.2">
      <c r="A166" s="29"/>
      <c r="B166" s="30"/>
      <c r="C166" s="30"/>
      <c r="D166" s="31" t="s">
        <v>310</v>
      </c>
      <c r="E166" s="30"/>
      <c r="F166" s="32" t="s">
        <v>309</v>
      </c>
      <c r="G166" s="32"/>
      <c r="H166" s="32"/>
      <c r="I166" s="65" t="s">
        <v>307</v>
      </c>
      <c r="J166" s="66">
        <f>J167-J165</f>
        <v>108.1</v>
      </c>
      <c r="K166" s="67" t="str">
        <f>K165</f>
        <v>kg</v>
      </c>
    </row>
    <row r="167" spans="1:11" ht="13.2">
      <c r="A167" s="25"/>
      <c r="B167" s="33"/>
      <c r="C167" s="33"/>
      <c r="D167" s="27" t="s">
        <v>311</v>
      </c>
      <c r="E167" s="33"/>
      <c r="F167" s="28" t="s">
        <v>309</v>
      </c>
      <c r="G167" s="28"/>
      <c r="H167" s="28"/>
      <c r="I167" s="62" t="s">
        <v>307</v>
      </c>
      <c r="J167" s="63">
        <f>J163</f>
        <v>108.1</v>
      </c>
      <c r="K167" s="64" t="str">
        <f>K166</f>
        <v>kg</v>
      </c>
    </row>
    <row r="168" spans="1:11" ht="13.2">
      <c r="A168" s="25"/>
      <c r="B168" s="33"/>
      <c r="C168" s="33"/>
      <c r="D168" s="27"/>
      <c r="E168" s="33"/>
      <c r="F168" s="28"/>
      <c r="G168" s="28"/>
      <c r="H168" s="28"/>
      <c r="I168" s="62"/>
      <c r="J168" s="63"/>
      <c r="K168" s="64"/>
    </row>
    <row r="169" spans="1:11" ht="15" customHeight="1">
      <c r="A169" s="50" t="s">
        <v>78</v>
      </c>
      <c r="B169" s="727" t="s">
        <v>79</v>
      </c>
      <c r="C169" s="727"/>
      <c r="D169" s="727"/>
      <c r="E169" s="727"/>
      <c r="F169" s="727"/>
      <c r="G169" s="727"/>
      <c r="H169" s="727"/>
      <c r="I169" s="727"/>
      <c r="J169" s="727"/>
      <c r="K169" s="728"/>
    </row>
    <row r="170" spans="1:11" ht="13.2">
      <c r="A170" s="12"/>
      <c r="B170" s="13"/>
      <c r="C170" s="13"/>
      <c r="D170" s="13"/>
      <c r="E170" s="14"/>
      <c r="F170" s="15"/>
      <c r="G170" s="15" t="s">
        <v>333</v>
      </c>
      <c r="H170" s="15"/>
      <c r="I170" s="54"/>
      <c r="J170" s="55"/>
      <c r="K170" s="56"/>
    </row>
    <row r="171" spans="1:11">
      <c r="B171" s="16"/>
      <c r="C171" s="17"/>
      <c r="D171" s="79" t="s">
        <v>334</v>
      </c>
      <c r="E171" s="20"/>
      <c r="F171" s="21"/>
      <c r="G171" s="21">
        <v>101.5</v>
      </c>
      <c r="H171" s="21"/>
      <c r="I171" s="57">
        <v>5</v>
      </c>
      <c r="J171" s="9">
        <f>G171</f>
        <v>101.5</v>
      </c>
      <c r="K171" s="78" t="s">
        <v>329</v>
      </c>
    </row>
    <row r="172" spans="1:11" s="178" customFormat="1">
      <c r="A172" s="83"/>
      <c r="B172" s="84"/>
      <c r="C172" s="85"/>
      <c r="D172" s="87" t="s">
        <v>337</v>
      </c>
      <c r="E172" s="93"/>
      <c r="F172" s="88"/>
      <c r="G172" s="89">
        <v>72.5</v>
      </c>
      <c r="H172" s="89"/>
      <c r="I172" s="90">
        <v>5</v>
      </c>
      <c r="J172" s="91">
        <f>G172</f>
        <v>72.5</v>
      </c>
      <c r="K172" s="92" t="s">
        <v>329</v>
      </c>
    </row>
    <row r="173" spans="1:11" s="178" customFormat="1">
      <c r="A173" s="83"/>
      <c r="B173" s="84"/>
      <c r="C173" s="85"/>
      <c r="D173" s="87" t="s">
        <v>338</v>
      </c>
      <c r="E173" s="93"/>
      <c r="F173" s="88"/>
      <c r="G173" s="89">
        <v>72.3</v>
      </c>
      <c r="H173" s="89"/>
      <c r="I173" s="90">
        <v>5</v>
      </c>
      <c r="J173" s="91">
        <f>G173</f>
        <v>72.3</v>
      </c>
      <c r="K173" s="92" t="s">
        <v>329</v>
      </c>
    </row>
    <row r="174" spans="1:11" s="178" customFormat="1">
      <c r="A174" s="83"/>
      <c r="B174" s="84"/>
      <c r="C174" s="85"/>
      <c r="D174" s="87" t="s">
        <v>339</v>
      </c>
      <c r="E174" s="93"/>
      <c r="F174" s="88"/>
      <c r="G174" s="89">
        <v>40</v>
      </c>
      <c r="H174" s="89"/>
      <c r="I174" s="90">
        <v>5</v>
      </c>
      <c r="J174" s="91">
        <f>G174</f>
        <v>40</v>
      </c>
      <c r="K174" s="92" t="s">
        <v>329</v>
      </c>
    </row>
    <row r="175" spans="1:11">
      <c r="A175" s="22"/>
      <c r="B175" s="23"/>
      <c r="C175" s="23"/>
      <c r="D175" s="23"/>
      <c r="E175" s="23"/>
      <c r="F175" s="23"/>
      <c r="G175" s="23"/>
      <c r="H175" s="24" t="s">
        <v>306</v>
      </c>
      <c r="I175" s="59" t="s">
        <v>307</v>
      </c>
      <c r="J175" s="60">
        <f>SUM(J171:J174)</f>
        <v>286.3</v>
      </c>
      <c r="K175" s="61" t="s">
        <v>329</v>
      </c>
    </row>
    <row r="176" spans="1:11">
      <c r="A176" s="22"/>
      <c r="B176" s="23"/>
      <c r="C176" s="23"/>
      <c r="D176" s="23"/>
      <c r="E176" s="23"/>
      <c r="F176" s="23"/>
      <c r="G176" s="23"/>
      <c r="H176" s="24"/>
      <c r="I176" s="59"/>
      <c r="J176" s="60"/>
      <c r="K176" s="61"/>
    </row>
    <row r="177" spans="1:11" ht="13.2">
      <c r="A177" s="25"/>
      <c r="B177" s="26"/>
      <c r="C177" s="26"/>
      <c r="D177" s="27" t="s">
        <v>308</v>
      </c>
      <c r="E177" s="26"/>
      <c r="F177" s="28" t="s">
        <v>309</v>
      </c>
      <c r="G177" s="28"/>
      <c r="H177" s="28"/>
      <c r="I177" s="62" t="s">
        <v>307</v>
      </c>
      <c r="J177" s="63">
        <v>101.5</v>
      </c>
      <c r="K177" s="64" t="s">
        <v>329</v>
      </c>
    </row>
    <row r="178" spans="1:11" ht="13.2">
      <c r="A178" s="29"/>
      <c r="B178" s="30"/>
      <c r="C178" s="30"/>
      <c r="D178" s="31" t="s">
        <v>310</v>
      </c>
      <c r="E178" s="30"/>
      <c r="F178" s="32" t="s">
        <v>309</v>
      </c>
      <c r="G178" s="32"/>
      <c r="H178" s="32"/>
      <c r="I178" s="65" t="s">
        <v>307</v>
      </c>
      <c r="J178" s="66">
        <f>J175-J177</f>
        <v>184.8</v>
      </c>
      <c r="K178" s="67" t="str">
        <f>K177</f>
        <v>kg</v>
      </c>
    </row>
    <row r="179" spans="1:11" ht="13.2">
      <c r="A179" s="25"/>
      <c r="B179" s="33"/>
      <c r="C179" s="33"/>
      <c r="D179" s="27" t="s">
        <v>311</v>
      </c>
      <c r="E179" s="33"/>
      <c r="F179" s="28" t="s">
        <v>309</v>
      </c>
      <c r="G179" s="28"/>
      <c r="H179" s="28"/>
      <c r="I179" s="62" t="s">
        <v>307</v>
      </c>
      <c r="J179" s="63">
        <f>J175</f>
        <v>286.3</v>
      </c>
      <c r="K179" s="64" t="str">
        <f>K178</f>
        <v>kg</v>
      </c>
    </row>
    <row r="180" spans="1:11" ht="13.2">
      <c r="A180" s="43"/>
      <c r="B180" s="44"/>
      <c r="C180" s="44"/>
      <c r="D180" s="45" t="s">
        <v>323</v>
      </c>
      <c r="E180" s="46"/>
      <c r="F180" s="47" t="s">
        <v>309</v>
      </c>
      <c r="G180" s="47"/>
      <c r="H180" s="47"/>
      <c r="I180" s="72" t="s">
        <v>307</v>
      </c>
      <c r="J180" s="73">
        <v>0</v>
      </c>
      <c r="K180" s="74" t="str">
        <f>K179</f>
        <v>kg</v>
      </c>
    </row>
    <row r="181" spans="1:11" ht="13.2">
      <c r="A181" s="43"/>
      <c r="B181" s="44"/>
      <c r="C181" s="44"/>
      <c r="D181" s="48"/>
      <c r="E181" s="44"/>
      <c r="F181" s="49"/>
      <c r="G181" s="49"/>
      <c r="H181" s="49"/>
      <c r="I181" s="75"/>
      <c r="J181" s="76"/>
      <c r="K181" s="77"/>
    </row>
    <row r="182" spans="1:11" ht="15" customHeight="1">
      <c r="A182" s="50" t="s">
        <v>81</v>
      </c>
      <c r="B182" s="727" t="s">
        <v>82</v>
      </c>
      <c r="C182" s="727"/>
      <c r="D182" s="727"/>
      <c r="E182" s="727"/>
      <c r="F182" s="727"/>
      <c r="G182" s="727"/>
      <c r="H182" s="727"/>
      <c r="I182" s="727"/>
      <c r="J182" s="727"/>
      <c r="K182" s="728"/>
    </row>
    <row r="183" spans="1:11" ht="13.2">
      <c r="A183" s="12"/>
      <c r="B183" s="13"/>
      <c r="C183" s="13"/>
      <c r="D183" s="13"/>
      <c r="E183" s="14"/>
      <c r="F183" s="15"/>
      <c r="G183" s="15" t="s">
        <v>333</v>
      </c>
      <c r="H183" s="15"/>
      <c r="I183" s="54"/>
      <c r="J183" s="55"/>
      <c r="K183" s="56"/>
    </row>
    <row r="184" spans="1:11">
      <c r="B184" s="16"/>
      <c r="C184" s="17"/>
      <c r="D184" s="79" t="s">
        <v>334</v>
      </c>
      <c r="E184" s="20"/>
      <c r="F184" s="21"/>
      <c r="G184" s="21">
        <v>121.5</v>
      </c>
      <c r="H184" s="21"/>
      <c r="I184" s="57">
        <v>5</v>
      </c>
      <c r="J184" s="9">
        <f>G184</f>
        <v>121.5</v>
      </c>
      <c r="K184" s="78" t="s">
        <v>329</v>
      </c>
    </row>
    <row r="185" spans="1:11" s="178" customFormat="1">
      <c r="A185" s="83"/>
      <c r="B185" s="84"/>
      <c r="C185" s="85"/>
      <c r="D185" s="87" t="s">
        <v>337</v>
      </c>
      <c r="E185" s="93"/>
      <c r="F185" s="88"/>
      <c r="G185" s="89">
        <v>140</v>
      </c>
      <c r="H185" s="89"/>
      <c r="I185" s="90">
        <v>5</v>
      </c>
      <c r="J185" s="91">
        <f>G185</f>
        <v>140</v>
      </c>
      <c r="K185" s="92" t="s">
        <v>329</v>
      </c>
    </row>
    <row r="186" spans="1:11" s="178" customFormat="1">
      <c r="A186" s="83"/>
      <c r="B186" s="84"/>
      <c r="C186" s="85"/>
      <c r="D186" s="87" t="s">
        <v>338</v>
      </c>
      <c r="E186" s="93"/>
      <c r="F186" s="88"/>
      <c r="G186" s="89">
        <v>132.4</v>
      </c>
      <c r="H186" s="89"/>
      <c r="I186" s="90">
        <v>5</v>
      </c>
      <c r="J186" s="91">
        <f>G186</f>
        <v>132.4</v>
      </c>
      <c r="K186" s="92" t="s">
        <v>329</v>
      </c>
    </row>
    <row r="187" spans="1:11" s="178" customFormat="1">
      <c r="A187" s="83"/>
      <c r="B187" s="84"/>
      <c r="C187" s="85"/>
      <c r="D187" s="87" t="s">
        <v>339</v>
      </c>
      <c r="E187" s="93"/>
      <c r="F187" s="88"/>
      <c r="G187" s="89">
        <v>48.1</v>
      </c>
      <c r="H187" s="89"/>
      <c r="I187" s="90">
        <v>5</v>
      </c>
      <c r="J187" s="91">
        <f>G187</f>
        <v>48.1</v>
      </c>
      <c r="K187" s="92" t="s">
        <v>329</v>
      </c>
    </row>
    <row r="188" spans="1:11">
      <c r="A188" s="22"/>
      <c r="B188" s="23"/>
      <c r="C188" s="23"/>
      <c r="D188" s="23"/>
      <c r="E188" s="23"/>
      <c r="F188" s="23"/>
      <c r="G188" s="23"/>
      <c r="H188" s="24" t="s">
        <v>306</v>
      </c>
      <c r="I188" s="59" t="s">
        <v>307</v>
      </c>
      <c r="J188" s="60">
        <f>SUM(J184:J187)</f>
        <v>442</v>
      </c>
      <c r="K188" s="61" t="s">
        <v>329</v>
      </c>
    </row>
    <row r="189" spans="1:11">
      <c r="A189" s="22"/>
      <c r="B189" s="23"/>
      <c r="C189" s="23"/>
      <c r="D189" s="23"/>
      <c r="E189" s="23"/>
      <c r="F189" s="23"/>
      <c r="G189" s="23"/>
      <c r="H189" s="24"/>
      <c r="I189" s="59"/>
      <c r="J189" s="60"/>
      <c r="K189" s="61"/>
    </row>
    <row r="190" spans="1:11" ht="13.2">
      <c r="A190" s="25"/>
      <c r="B190" s="26"/>
      <c r="C190" s="26"/>
      <c r="D190" s="27" t="s">
        <v>308</v>
      </c>
      <c r="E190" s="26"/>
      <c r="F190" s="28" t="s">
        <v>309</v>
      </c>
      <c r="G190" s="28"/>
      <c r="H190" s="28"/>
      <c r="I190" s="62" t="s">
        <v>307</v>
      </c>
      <c r="J190" s="63">
        <v>121.5</v>
      </c>
      <c r="K190" s="64" t="s">
        <v>329</v>
      </c>
    </row>
    <row r="191" spans="1:11" ht="13.2">
      <c r="A191" s="29"/>
      <c r="B191" s="30"/>
      <c r="C191" s="30"/>
      <c r="D191" s="31" t="s">
        <v>310</v>
      </c>
      <c r="E191" s="30"/>
      <c r="F191" s="32" t="s">
        <v>309</v>
      </c>
      <c r="G191" s="32"/>
      <c r="H191" s="32"/>
      <c r="I191" s="65" t="s">
        <v>307</v>
      </c>
      <c r="J191" s="66">
        <f>J188-J190</f>
        <v>320.5</v>
      </c>
      <c r="K191" s="67" t="str">
        <f>K190</f>
        <v>kg</v>
      </c>
    </row>
    <row r="192" spans="1:11" ht="13.2">
      <c r="A192" s="25"/>
      <c r="B192" s="33"/>
      <c r="C192" s="33"/>
      <c r="D192" s="27" t="s">
        <v>311</v>
      </c>
      <c r="E192" s="33"/>
      <c r="F192" s="28" t="s">
        <v>309</v>
      </c>
      <c r="G192" s="28"/>
      <c r="H192" s="28"/>
      <c r="I192" s="62" t="s">
        <v>307</v>
      </c>
      <c r="J192" s="63">
        <f>J188</f>
        <v>442</v>
      </c>
      <c r="K192" s="64" t="str">
        <f>K191</f>
        <v>kg</v>
      </c>
    </row>
    <row r="193" spans="1:11" ht="13.2">
      <c r="A193" s="43"/>
      <c r="B193" s="44"/>
      <c r="C193" s="44"/>
      <c r="D193" s="45" t="s">
        <v>323</v>
      </c>
      <c r="E193" s="46"/>
      <c r="F193" s="47" t="s">
        <v>309</v>
      </c>
      <c r="G193" s="47"/>
      <c r="H193" s="47"/>
      <c r="I193" s="72" t="s">
        <v>307</v>
      </c>
      <c r="J193" s="73">
        <v>0</v>
      </c>
      <c r="K193" s="74" t="str">
        <f>K192</f>
        <v>kg</v>
      </c>
    </row>
    <row r="194" spans="1:11" ht="13.2">
      <c r="A194" s="43"/>
      <c r="B194" s="44"/>
      <c r="C194" s="44"/>
      <c r="D194" s="48"/>
      <c r="E194" s="44"/>
      <c r="F194" s="49"/>
      <c r="G194" s="49"/>
      <c r="H194" s="49"/>
      <c r="I194" s="75"/>
      <c r="J194" s="76"/>
      <c r="K194" s="77"/>
    </row>
    <row r="195" spans="1:11" ht="15" customHeight="1">
      <c r="A195" s="50" t="s">
        <v>84</v>
      </c>
      <c r="B195" s="727" t="s">
        <v>85</v>
      </c>
      <c r="C195" s="727"/>
      <c r="D195" s="727"/>
      <c r="E195" s="727"/>
      <c r="F195" s="727"/>
      <c r="G195" s="727"/>
      <c r="H195" s="727"/>
      <c r="I195" s="727"/>
      <c r="J195" s="727"/>
      <c r="K195" s="728"/>
    </row>
    <row r="196" spans="1:11" ht="13.2">
      <c r="A196" s="12"/>
      <c r="B196" s="13"/>
      <c r="C196" s="13"/>
      <c r="D196" s="13"/>
      <c r="E196" s="14"/>
      <c r="F196" s="15"/>
      <c r="G196" s="15" t="s">
        <v>333</v>
      </c>
      <c r="H196" s="15"/>
      <c r="I196" s="54"/>
      <c r="J196" s="55"/>
      <c r="K196" s="56"/>
    </row>
    <row r="197" spans="1:11">
      <c r="B197" s="16"/>
      <c r="C197" s="17"/>
      <c r="D197" s="79" t="s">
        <v>334</v>
      </c>
      <c r="E197" s="20"/>
      <c r="F197" s="21"/>
      <c r="G197" s="21">
        <v>445.6</v>
      </c>
      <c r="H197" s="21"/>
      <c r="I197" s="57">
        <v>5</v>
      </c>
      <c r="J197" s="9">
        <f>G197</f>
        <v>445.6</v>
      </c>
      <c r="K197" s="78" t="s">
        <v>329</v>
      </c>
    </row>
    <row r="198" spans="1:11" s="178" customFormat="1">
      <c r="A198" s="83"/>
      <c r="B198" s="84"/>
      <c r="C198" s="85"/>
      <c r="D198" s="87" t="s">
        <v>338</v>
      </c>
      <c r="E198" s="93"/>
      <c r="F198" s="88"/>
      <c r="G198" s="89">
        <v>132.80000000000001</v>
      </c>
      <c r="H198" s="89"/>
      <c r="I198" s="90">
        <v>5</v>
      </c>
      <c r="J198" s="91">
        <f>G198</f>
        <v>132.80000000000001</v>
      </c>
      <c r="K198" s="92" t="s">
        <v>329</v>
      </c>
    </row>
    <row r="199" spans="1:11" s="178" customFormat="1">
      <c r="A199" s="83"/>
      <c r="B199" s="84"/>
      <c r="C199" s="85"/>
      <c r="D199" s="87" t="s">
        <v>339</v>
      </c>
      <c r="E199" s="93"/>
      <c r="F199" s="88"/>
      <c r="G199" s="89">
        <v>131.69999999999999</v>
      </c>
      <c r="H199" s="89"/>
      <c r="I199" s="90">
        <v>5</v>
      </c>
      <c r="J199" s="91">
        <f>G199</f>
        <v>131.69999999999999</v>
      </c>
      <c r="K199" s="92" t="s">
        <v>329</v>
      </c>
    </row>
    <row r="200" spans="1:11">
      <c r="A200" s="22"/>
      <c r="B200" s="23"/>
      <c r="C200" s="23"/>
      <c r="D200" s="23"/>
      <c r="E200" s="23"/>
      <c r="F200" s="23"/>
      <c r="G200" s="23"/>
      <c r="H200" s="24" t="s">
        <v>306</v>
      </c>
      <c r="I200" s="59" t="s">
        <v>307</v>
      </c>
      <c r="J200" s="60">
        <f>SUM(J197:J199)</f>
        <v>710.10000000000014</v>
      </c>
      <c r="K200" s="61" t="s">
        <v>329</v>
      </c>
    </row>
    <row r="201" spans="1:11">
      <c r="A201" s="22"/>
      <c r="B201" s="23"/>
      <c r="C201" s="23"/>
      <c r="D201" s="23"/>
      <c r="E201" s="23"/>
      <c r="F201" s="23"/>
      <c r="G201" s="23"/>
      <c r="H201" s="24"/>
      <c r="I201" s="59"/>
      <c r="J201" s="60"/>
      <c r="K201" s="61"/>
    </row>
    <row r="202" spans="1:11" ht="13.2">
      <c r="A202" s="25"/>
      <c r="B202" s="26"/>
      <c r="C202" s="26"/>
      <c r="D202" s="27" t="s">
        <v>308</v>
      </c>
      <c r="E202" s="26"/>
      <c r="F202" s="28" t="s">
        <v>309</v>
      </c>
      <c r="G202" s="28"/>
      <c r="H202" s="28"/>
      <c r="I202" s="62" t="s">
        <v>307</v>
      </c>
      <c r="J202" s="63">
        <v>445.6</v>
      </c>
      <c r="K202" s="64" t="s">
        <v>329</v>
      </c>
    </row>
    <row r="203" spans="1:11" ht="13.2">
      <c r="A203" s="29"/>
      <c r="B203" s="30"/>
      <c r="C203" s="30"/>
      <c r="D203" s="31" t="s">
        <v>310</v>
      </c>
      <c r="E203" s="30"/>
      <c r="F203" s="32" t="s">
        <v>309</v>
      </c>
      <c r="G203" s="32"/>
      <c r="H203" s="32"/>
      <c r="I203" s="65" t="s">
        <v>307</v>
      </c>
      <c r="J203" s="66">
        <f>J200-J202</f>
        <v>264.50000000000011</v>
      </c>
      <c r="K203" s="67" t="str">
        <f>K202</f>
        <v>kg</v>
      </c>
    </row>
    <row r="204" spans="1:11" ht="13.2">
      <c r="A204" s="25"/>
      <c r="B204" s="33"/>
      <c r="C204" s="33"/>
      <c r="D204" s="27" t="s">
        <v>311</v>
      </c>
      <c r="E204" s="33"/>
      <c r="F204" s="28" t="s">
        <v>309</v>
      </c>
      <c r="G204" s="28"/>
      <c r="H204" s="28"/>
      <c r="I204" s="62" t="s">
        <v>307</v>
      </c>
      <c r="J204" s="63">
        <f>J200</f>
        <v>710.10000000000014</v>
      </c>
      <c r="K204" s="64" t="str">
        <f>K203</f>
        <v>kg</v>
      </c>
    </row>
    <row r="205" spans="1:11" ht="13.2">
      <c r="A205" s="43"/>
      <c r="B205" s="44"/>
      <c r="C205" s="44"/>
      <c r="D205" s="45" t="s">
        <v>323</v>
      </c>
      <c r="E205" s="46"/>
      <c r="F205" s="47" t="s">
        <v>309</v>
      </c>
      <c r="G205" s="47"/>
      <c r="H205" s="47"/>
      <c r="I205" s="72" t="s">
        <v>307</v>
      </c>
      <c r="J205" s="73">
        <v>0</v>
      </c>
      <c r="K205" s="74" t="str">
        <f>K204</f>
        <v>kg</v>
      </c>
    </row>
    <row r="206" spans="1:11" ht="13.2">
      <c r="A206" s="43"/>
      <c r="B206" s="44"/>
      <c r="C206" s="44"/>
      <c r="D206" s="48"/>
      <c r="E206" s="44"/>
      <c r="F206" s="49"/>
      <c r="G206" s="49"/>
      <c r="H206" s="49"/>
      <c r="I206" s="75"/>
      <c r="J206" s="76"/>
      <c r="K206" s="77"/>
    </row>
    <row r="207" spans="1:11" ht="15" customHeight="1">
      <c r="A207" s="50" t="s">
        <v>87</v>
      </c>
      <c r="B207" s="727" t="s">
        <v>88</v>
      </c>
      <c r="C207" s="727"/>
      <c r="D207" s="727"/>
      <c r="E207" s="727"/>
      <c r="F207" s="727"/>
      <c r="G207" s="727"/>
      <c r="H207" s="727"/>
      <c r="I207" s="727"/>
      <c r="J207" s="727"/>
      <c r="K207" s="728"/>
    </row>
    <row r="208" spans="1:11" ht="13.2">
      <c r="A208" s="12"/>
      <c r="B208" s="13"/>
      <c r="C208" s="13"/>
      <c r="D208" s="13"/>
      <c r="E208" s="14"/>
      <c r="F208" s="15"/>
      <c r="G208" s="15" t="s">
        <v>340</v>
      </c>
      <c r="H208" s="15"/>
      <c r="I208" s="54"/>
      <c r="J208" s="55"/>
      <c r="K208" s="56"/>
    </row>
    <row r="209" spans="1:11">
      <c r="B209" s="16"/>
      <c r="C209" s="17"/>
      <c r="D209" s="79" t="s">
        <v>334</v>
      </c>
      <c r="E209" s="20"/>
      <c r="F209" s="21"/>
      <c r="G209" s="21">
        <v>100.17</v>
      </c>
      <c r="H209" s="21"/>
      <c r="I209" s="57">
        <v>5</v>
      </c>
      <c r="J209" s="9">
        <f>G209</f>
        <v>100.17</v>
      </c>
      <c r="K209" s="78" t="s">
        <v>43</v>
      </c>
    </row>
    <row r="210" spans="1:11">
      <c r="A210" s="22"/>
      <c r="B210" s="23"/>
      <c r="C210" s="23"/>
      <c r="D210" s="23"/>
      <c r="E210" s="23"/>
      <c r="F210" s="23"/>
      <c r="G210" s="23"/>
      <c r="H210" s="24" t="s">
        <v>306</v>
      </c>
      <c r="I210" s="59" t="s">
        <v>307</v>
      </c>
      <c r="J210" s="60">
        <f>SUM(J209:J209)</f>
        <v>100.17</v>
      </c>
      <c r="K210" s="61" t="s">
        <v>43</v>
      </c>
    </row>
    <row r="211" spans="1:11">
      <c r="A211" s="22"/>
      <c r="B211" s="23"/>
      <c r="C211" s="23"/>
      <c r="D211" s="23"/>
      <c r="E211" s="23"/>
      <c r="F211" s="23"/>
      <c r="G211" s="23"/>
      <c r="H211" s="24"/>
      <c r="I211" s="59"/>
      <c r="J211" s="60"/>
      <c r="K211" s="61"/>
    </row>
    <row r="212" spans="1:11" ht="13.2">
      <c r="A212" s="25"/>
      <c r="B212" s="26"/>
      <c r="C212" s="26"/>
      <c r="D212" s="27" t="s">
        <v>308</v>
      </c>
      <c r="E212" s="26"/>
      <c r="F212" s="28" t="s">
        <v>309</v>
      </c>
      <c r="G212" s="28"/>
      <c r="H212" s="28"/>
      <c r="I212" s="62" t="s">
        <v>307</v>
      </c>
      <c r="J212" s="63">
        <v>0</v>
      </c>
      <c r="K212" s="64" t="s">
        <v>43</v>
      </c>
    </row>
    <row r="213" spans="1:11" ht="13.2">
      <c r="A213" s="29"/>
      <c r="B213" s="30"/>
      <c r="C213" s="30"/>
      <c r="D213" s="31" t="s">
        <v>310</v>
      </c>
      <c r="E213" s="30"/>
      <c r="F213" s="32" t="s">
        <v>309</v>
      </c>
      <c r="G213" s="32"/>
      <c r="H213" s="32"/>
      <c r="I213" s="65" t="s">
        <v>307</v>
      </c>
      <c r="J213" s="66">
        <f>J210-J212</f>
        <v>100.17</v>
      </c>
      <c r="K213" s="67" t="str">
        <f>K212</f>
        <v>m²</v>
      </c>
    </row>
    <row r="214" spans="1:11" ht="13.2">
      <c r="A214" s="25"/>
      <c r="B214" s="33"/>
      <c r="C214" s="33"/>
      <c r="D214" s="27" t="s">
        <v>311</v>
      </c>
      <c r="E214" s="33"/>
      <c r="F214" s="28" t="s">
        <v>309</v>
      </c>
      <c r="G214" s="28"/>
      <c r="H214" s="28"/>
      <c r="I214" s="62" t="s">
        <v>307</v>
      </c>
      <c r="J214" s="63">
        <f>J210</f>
        <v>100.17</v>
      </c>
      <c r="K214" s="64" t="str">
        <f>K213</f>
        <v>m²</v>
      </c>
    </row>
    <row r="215" spans="1:11" ht="13.2">
      <c r="A215" s="43"/>
      <c r="B215" s="44"/>
      <c r="C215" s="44"/>
      <c r="D215" s="45" t="s">
        <v>323</v>
      </c>
      <c r="E215" s="46"/>
      <c r="F215" s="47" t="s">
        <v>309</v>
      </c>
      <c r="G215" s="47"/>
      <c r="H215" s="47"/>
      <c r="I215" s="72" t="s">
        <v>307</v>
      </c>
      <c r="J215" s="73">
        <v>0</v>
      </c>
      <c r="K215" s="74" t="str">
        <f>K214</f>
        <v>m²</v>
      </c>
    </row>
    <row r="216" spans="1:11" ht="13.2">
      <c r="A216" s="43"/>
      <c r="B216" s="44"/>
      <c r="C216" s="44"/>
      <c r="D216" s="48"/>
      <c r="E216" s="44"/>
      <c r="F216" s="49"/>
      <c r="G216" s="49"/>
      <c r="H216" s="49"/>
      <c r="I216" s="75"/>
      <c r="J216" s="76"/>
      <c r="K216" s="77"/>
    </row>
    <row r="217" spans="1:11" ht="15" customHeight="1">
      <c r="A217" s="50" t="s">
        <v>96</v>
      </c>
      <c r="B217" s="727" t="s">
        <v>97</v>
      </c>
      <c r="C217" s="727"/>
      <c r="D217" s="727"/>
      <c r="E217" s="727"/>
      <c r="F217" s="727"/>
      <c r="G217" s="727"/>
      <c r="H217" s="727"/>
      <c r="I217" s="727"/>
      <c r="J217" s="727"/>
      <c r="K217" s="728"/>
    </row>
    <row r="218" spans="1:11" ht="13.2">
      <c r="A218" s="12"/>
      <c r="B218" s="13"/>
      <c r="C218" s="13"/>
      <c r="D218" s="13"/>
      <c r="E218" s="14"/>
      <c r="F218" s="15"/>
      <c r="G218" s="15" t="s">
        <v>324</v>
      </c>
      <c r="H218" s="15"/>
      <c r="I218" s="54"/>
      <c r="J218" s="55"/>
      <c r="K218" s="56"/>
    </row>
    <row r="219" spans="1:11">
      <c r="B219" s="16"/>
      <c r="C219" s="17"/>
      <c r="D219" s="79" t="s">
        <v>334</v>
      </c>
      <c r="E219" s="20"/>
      <c r="F219" s="21"/>
      <c r="G219" s="21">
        <v>6.64</v>
      </c>
      <c r="H219" s="21"/>
      <c r="I219" s="57">
        <v>5</v>
      </c>
      <c r="J219" s="9">
        <f>G219</f>
        <v>6.64</v>
      </c>
      <c r="K219" s="78" t="s">
        <v>39</v>
      </c>
    </row>
    <row r="220" spans="1:11">
      <c r="B220" s="16"/>
      <c r="C220" s="17"/>
      <c r="D220" s="79" t="s">
        <v>341</v>
      </c>
      <c r="E220" s="20"/>
      <c r="F220" s="21"/>
      <c r="G220" s="21">
        <v>12.3</v>
      </c>
      <c r="H220" s="21"/>
      <c r="I220" s="57">
        <v>5</v>
      </c>
      <c r="J220" s="9">
        <f>G220</f>
        <v>12.3</v>
      </c>
      <c r="K220" s="78" t="s">
        <v>39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SUM(J219:J220)</f>
        <v>18.940000000000001</v>
      </c>
      <c r="K221" s="61" t="s">
        <v>39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0</v>
      </c>
      <c r="K223" s="64" t="s">
        <v>39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18.940000000000001</v>
      </c>
      <c r="K224" s="67" t="str">
        <f>K223</f>
        <v>m³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18.940000000000001</v>
      </c>
      <c r="K225" s="64" t="str">
        <f>K224</f>
        <v>m³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m³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10" t="s">
        <v>99</v>
      </c>
      <c r="B228" s="729" t="s">
        <v>100</v>
      </c>
      <c r="C228" s="729"/>
      <c r="D228" s="729"/>
      <c r="E228" s="729"/>
      <c r="F228" s="729"/>
      <c r="G228" s="729"/>
      <c r="H228" s="729"/>
      <c r="I228" s="51"/>
      <c r="J228" s="52"/>
      <c r="K228" s="53"/>
    </row>
    <row r="229" spans="1:11">
      <c r="A229" s="50" t="s">
        <v>101</v>
      </c>
      <c r="B229" s="727" t="s">
        <v>102</v>
      </c>
      <c r="C229" s="727"/>
      <c r="D229" s="727"/>
      <c r="E229" s="727"/>
      <c r="F229" s="727"/>
      <c r="G229" s="727"/>
      <c r="H229" s="727"/>
      <c r="I229" s="727"/>
      <c r="J229" s="727"/>
      <c r="K229" s="728"/>
    </row>
    <row r="230" spans="1:11" ht="13.2">
      <c r="A230" s="12"/>
      <c r="B230" s="13"/>
      <c r="C230" s="13"/>
      <c r="D230" s="13"/>
      <c r="E230" s="14"/>
      <c r="F230" s="15" t="s">
        <v>335</v>
      </c>
      <c r="G230" s="15" t="s">
        <v>316</v>
      </c>
      <c r="H230" s="15" t="s">
        <v>305</v>
      </c>
      <c r="I230" s="54"/>
      <c r="J230" s="55"/>
      <c r="K230" s="56"/>
    </row>
    <row r="231" spans="1:11">
      <c r="B231" s="16"/>
      <c r="C231" s="17"/>
      <c r="D231" s="79" t="s">
        <v>342</v>
      </c>
      <c r="E231" s="20"/>
      <c r="F231" s="21">
        <v>181.64</v>
      </c>
      <c r="G231" s="21">
        <v>3.1</v>
      </c>
      <c r="H231" s="21">
        <v>1</v>
      </c>
      <c r="I231" s="57">
        <v>5</v>
      </c>
      <c r="J231" s="9">
        <f>G231*H231*F231</f>
        <v>563.08399999999995</v>
      </c>
      <c r="K231" s="78" t="s">
        <v>43</v>
      </c>
    </row>
    <row r="232" spans="1:11">
      <c r="B232" s="16"/>
      <c r="C232" s="17"/>
      <c r="D232" s="79" t="s">
        <v>343</v>
      </c>
      <c r="E232" s="20"/>
      <c r="F232" s="21">
        <v>0.8</v>
      </c>
      <c r="G232" s="21">
        <v>2.1</v>
      </c>
      <c r="H232" s="21">
        <v>-8</v>
      </c>
      <c r="I232" s="57">
        <v>5</v>
      </c>
      <c r="J232" s="9">
        <f>G232*H232*F232</f>
        <v>-13.440000000000001</v>
      </c>
      <c r="K232" s="78" t="s">
        <v>43</v>
      </c>
    </row>
    <row r="233" spans="1:11">
      <c r="B233" s="16"/>
      <c r="C233" s="17"/>
      <c r="D233" s="79" t="s">
        <v>344</v>
      </c>
      <c r="E233" s="20"/>
      <c r="F233" s="21">
        <v>2.2000000000000002</v>
      </c>
      <c r="G233" s="21">
        <v>1</v>
      </c>
      <c r="H233" s="21">
        <v>-12</v>
      </c>
      <c r="I233" s="57">
        <v>5</v>
      </c>
      <c r="J233" s="9">
        <f>G233*H233*F233</f>
        <v>-26.400000000000002</v>
      </c>
      <c r="K233" s="78" t="s">
        <v>43</v>
      </c>
    </row>
    <row r="234" spans="1:11">
      <c r="B234" s="16"/>
      <c r="C234" s="17"/>
      <c r="D234" s="79" t="s">
        <v>343</v>
      </c>
      <c r="E234" s="20"/>
      <c r="F234" s="21">
        <v>1.8</v>
      </c>
      <c r="G234" s="21">
        <v>2.1</v>
      </c>
      <c r="H234" s="21">
        <v>-2</v>
      </c>
      <c r="I234" s="57">
        <v>5</v>
      </c>
      <c r="J234" s="9">
        <f>G234*H234*F234</f>
        <v>-7.5600000000000005</v>
      </c>
      <c r="K234" s="78" t="s">
        <v>43</v>
      </c>
    </row>
    <row r="235" spans="1:11">
      <c r="A235" s="22"/>
      <c r="B235" s="23"/>
      <c r="C235" s="23"/>
      <c r="D235" s="23"/>
      <c r="E235" s="23"/>
      <c r="F235" s="23"/>
      <c r="G235" s="23"/>
      <c r="H235" s="24" t="s">
        <v>306</v>
      </c>
      <c r="I235" s="59" t="s">
        <v>307</v>
      </c>
      <c r="J235" s="60">
        <f>SUM(J231:J234)</f>
        <v>515.68399999999997</v>
      </c>
      <c r="K235" s="61" t="s">
        <v>43</v>
      </c>
    </row>
    <row r="236" spans="1:11">
      <c r="A236" s="22"/>
      <c r="B236" s="23"/>
      <c r="C236" s="23"/>
      <c r="D236" s="23"/>
      <c r="E236" s="23"/>
      <c r="F236" s="23"/>
      <c r="G236" s="23"/>
      <c r="H236" s="24"/>
      <c r="I236" s="59"/>
      <c r="J236" s="60"/>
      <c r="K236" s="61"/>
    </row>
    <row r="237" spans="1:11" ht="13.2">
      <c r="A237" s="25"/>
      <c r="B237" s="26"/>
      <c r="C237" s="26"/>
      <c r="D237" s="27" t="s">
        <v>308</v>
      </c>
      <c r="E237" s="26"/>
      <c r="F237" s="28" t="s">
        <v>309</v>
      </c>
      <c r="G237" s="28"/>
      <c r="H237" s="28"/>
      <c r="I237" s="62" t="s">
        <v>307</v>
      </c>
      <c r="J237" s="63">
        <v>73.459999999999994</v>
      </c>
      <c r="K237" s="64" t="s">
        <v>43</v>
      </c>
    </row>
    <row r="238" spans="1:11" ht="13.2">
      <c r="A238" s="29"/>
      <c r="B238" s="30"/>
      <c r="C238" s="30"/>
      <c r="D238" s="31" t="s">
        <v>310</v>
      </c>
      <c r="E238" s="30"/>
      <c r="F238" s="32" t="s">
        <v>309</v>
      </c>
      <c r="G238" s="32"/>
      <c r="H238" s="32"/>
      <c r="I238" s="65" t="s">
        <v>307</v>
      </c>
      <c r="J238" s="66">
        <f>J235-J237</f>
        <v>442.22399999999999</v>
      </c>
      <c r="K238" s="67" t="str">
        <f>K237</f>
        <v>m²</v>
      </c>
    </row>
    <row r="239" spans="1:11" ht="13.2">
      <c r="A239" s="25"/>
      <c r="B239" s="33"/>
      <c r="C239" s="33"/>
      <c r="D239" s="27" t="s">
        <v>311</v>
      </c>
      <c r="E239" s="33"/>
      <c r="F239" s="28" t="s">
        <v>309</v>
      </c>
      <c r="G239" s="28"/>
      <c r="H239" s="28"/>
      <c r="I239" s="62" t="s">
        <v>307</v>
      </c>
      <c r="J239" s="63">
        <f>J235</f>
        <v>515.68399999999997</v>
      </c>
      <c r="K239" s="64" t="str">
        <f>K238</f>
        <v>m²</v>
      </c>
    </row>
    <row r="240" spans="1:11" ht="13.2">
      <c r="A240" s="43"/>
      <c r="B240" s="44"/>
      <c r="C240" s="44"/>
      <c r="D240" s="45" t="s">
        <v>323</v>
      </c>
      <c r="E240" s="46"/>
      <c r="F240" s="47" t="s">
        <v>309</v>
      </c>
      <c r="G240" s="47"/>
      <c r="H240" s="47"/>
      <c r="I240" s="72" t="s">
        <v>307</v>
      </c>
      <c r="J240" s="73">
        <v>0</v>
      </c>
      <c r="K240" s="74" t="str">
        <f>K239</f>
        <v>m²</v>
      </c>
    </row>
    <row r="241" spans="1:11" ht="13.2">
      <c r="A241" s="43"/>
      <c r="B241" s="44"/>
      <c r="C241" s="44"/>
      <c r="D241" s="48"/>
      <c r="E241" s="44"/>
      <c r="F241" s="49"/>
      <c r="G241" s="49"/>
      <c r="H241" s="49"/>
      <c r="I241" s="75"/>
      <c r="J241" s="76"/>
      <c r="K241" s="77"/>
    </row>
    <row r="242" spans="1:11">
      <c r="A242" s="10" t="s">
        <v>104</v>
      </c>
      <c r="B242" s="729" t="s">
        <v>105</v>
      </c>
      <c r="C242" s="729"/>
      <c r="D242" s="729"/>
      <c r="E242" s="729"/>
      <c r="F242" s="729"/>
      <c r="G242" s="729"/>
      <c r="H242" s="729"/>
      <c r="I242" s="51"/>
      <c r="J242" s="52"/>
      <c r="K242" s="53"/>
    </row>
    <row r="243" spans="1:11">
      <c r="A243" s="50" t="s">
        <v>106</v>
      </c>
      <c r="B243" s="727" t="s">
        <v>107</v>
      </c>
      <c r="C243" s="727"/>
      <c r="D243" s="727"/>
      <c r="E243" s="727"/>
      <c r="F243" s="727"/>
      <c r="G243" s="727"/>
      <c r="H243" s="727"/>
      <c r="I243" s="727"/>
      <c r="J243" s="727"/>
      <c r="K243" s="728"/>
    </row>
    <row r="244" spans="1:11" ht="13.2">
      <c r="A244" s="12"/>
      <c r="B244" s="13"/>
      <c r="C244" s="13"/>
      <c r="D244" s="13"/>
      <c r="E244" s="14"/>
      <c r="F244" s="15"/>
      <c r="G244" s="15" t="s">
        <v>345</v>
      </c>
      <c r="H244" s="15" t="s">
        <v>346</v>
      </c>
      <c r="I244" s="54"/>
      <c r="J244" s="55"/>
      <c r="K244" s="56"/>
    </row>
    <row r="245" spans="1:11">
      <c r="B245" s="16"/>
      <c r="C245" s="17"/>
      <c r="D245" s="79" t="s">
        <v>342</v>
      </c>
      <c r="E245" s="20"/>
      <c r="F245" s="21"/>
      <c r="G245" s="21">
        <v>515.67999999999995</v>
      </c>
      <c r="H245" s="21">
        <v>2</v>
      </c>
      <c r="I245" s="57">
        <v>5</v>
      </c>
      <c r="J245" s="9">
        <f>H245*G245</f>
        <v>1031.3599999999999</v>
      </c>
      <c r="K245" s="78" t="s">
        <v>43</v>
      </c>
    </row>
    <row r="246" spans="1:11">
      <c r="A246" s="22"/>
      <c r="B246" s="23"/>
      <c r="C246" s="23"/>
      <c r="D246" s="23"/>
      <c r="E246" s="23"/>
      <c r="F246" s="23"/>
      <c r="G246" s="23"/>
      <c r="H246" s="24" t="s">
        <v>306</v>
      </c>
      <c r="I246" s="59" t="s">
        <v>307</v>
      </c>
      <c r="J246" s="60">
        <f>SUM(J245:J245)</f>
        <v>1031.3599999999999</v>
      </c>
      <c r="K246" s="61" t="s">
        <v>43</v>
      </c>
    </row>
    <row r="247" spans="1:11">
      <c r="A247" s="22"/>
      <c r="B247" s="23"/>
      <c r="C247" s="23"/>
      <c r="D247" s="23"/>
      <c r="E247" s="23"/>
      <c r="F247" s="23"/>
      <c r="G247" s="23"/>
      <c r="H247" s="24"/>
      <c r="I247" s="59"/>
      <c r="J247" s="60"/>
      <c r="K247" s="61"/>
    </row>
    <row r="248" spans="1:11" ht="13.2">
      <c r="A248" s="25"/>
      <c r="B248" s="26"/>
      <c r="C248" s="26"/>
      <c r="D248" s="27" t="s">
        <v>308</v>
      </c>
      <c r="E248" s="26"/>
      <c r="F248" s="28" t="s">
        <v>309</v>
      </c>
      <c r="G248" s="28"/>
      <c r="H248" s="28"/>
      <c r="I248" s="62" t="s">
        <v>307</v>
      </c>
      <c r="J248" s="63">
        <v>0</v>
      </c>
      <c r="K248" s="64" t="s">
        <v>43</v>
      </c>
    </row>
    <row r="249" spans="1:11" ht="13.2">
      <c r="A249" s="29"/>
      <c r="B249" s="30"/>
      <c r="C249" s="30"/>
      <c r="D249" s="31" t="s">
        <v>310</v>
      </c>
      <c r="E249" s="30"/>
      <c r="F249" s="32" t="s">
        <v>309</v>
      </c>
      <c r="G249" s="32"/>
      <c r="H249" s="32"/>
      <c r="I249" s="65" t="s">
        <v>307</v>
      </c>
      <c r="J249" s="66">
        <f>J246-J248</f>
        <v>1031.3599999999999</v>
      </c>
      <c r="K249" s="67" t="str">
        <f>K248</f>
        <v>m²</v>
      </c>
    </row>
    <row r="250" spans="1:11" ht="13.2">
      <c r="A250" s="25"/>
      <c r="B250" s="33"/>
      <c r="C250" s="33"/>
      <c r="D250" s="27" t="s">
        <v>311</v>
      </c>
      <c r="E250" s="33"/>
      <c r="F250" s="28" t="s">
        <v>309</v>
      </c>
      <c r="G250" s="28"/>
      <c r="H250" s="28"/>
      <c r="I250" s="62" t="s">
        <v>307</v>
      </c>
      <c r="J250" s="63">
        <f>J246</f>
        <v>1031.3599999999999</v>
      </c>
      <c r="K250" s="64" t="str">
        <f>K249</f>
        <v>m²</v>
      </c>
    </row>
    <row r="251" spans="1:11" ht="13.2">
      <c r="A251" s="43"/>
      <c r="B251" s="44"/>
      <c r="C251" s="44"/>
      <c r="D251" s="45" t="s">
        <v>323</v>
      </c>
      <c r="E251" s="46"/>
      <c r="F251" s="47" t="s">
        <v>309</v>
      </c>
      <c r="G251" s="47"/>
      <c r="H251" s="47"/>
      <c r="I251" s="72" t="s">
        <v>307</v>
      </c>
      <c r="J251" s="73">
        <v>0</v>
      </c>
      <c r="K251" s="74" t="str">
        <f>K250</f>
        <v>m²</v>
      </c>
    </row>
    <row r="252" spans="1:11" ht="13.2">
      <c r="A252" s="43"/>
      <c r="B252" s="44"/>
      <c r="C252" s="44"/>
      <c r="D252" s="48"/>
      <c r="E252" s="44"/>
      <c r="F252" s="49"/>
      <c r="G252" s="49"/>
      <c r="H252" s="49"/>
      <c r="I252" s="75"/>
      <c r="J252" s="76"/>
      <c r="K252" s="77"/>
    </row>
    <row r="253" spans="1:11" ht="13.2">
      <c r="A253" s="96" t="s">
        <v>347</v>
      </c>
      <c r="B253" s="97"/>
      <c r="C253" s="97"/>
      <c r="D253" s="97"/>
      <c r="E253" s="97"/>
      <c r="F253" s="98" t="s">
        <v>348</v>
      </c>
      <c r="G253" s="99"/>
      <c r="H253" s="100"/>
      <c r="I253" s="99"/>
      <c r="J253" s="111" t="s">
        <v>349</v>
      </c>
      <c r="K253" s="112"/>
    </row>
    <row r="254" spans="1:11" ht="13.2">
      <c r="A254" s="101"/>
      <c r="B254" s="102"/>
      <c r="C254" s="102"/>
      <c r="D254" s="102"/>
      <c r="E254" s="102"/>
      <c r="F254" s="103"/>
      <c r="G254" s="104"/>
      <c r="H254" s="105"/>
      <c r="I254" s="104"/>
      <c r="J254" s="113"/>
      <c r="K254" s="114"/>
    </row>
    <row r="255" spans="1:11" ht="13.2">
      <c r="A255" s="101"/>
      <c r="B255" s="102"/>
      <c r="C255" s="102"/>
      <c r="D255" s="102"/>
      <c r="E255" s="102"/>
      <c r="F255" s="101"/>
      <c r="G255" s="105"/>
      <c r="H255" s="106"/>
      <c r="I255" s="106"/>
      <c r="J255" s="115"/>
      <c r="K255" s="114"/>
    </row>
    <row r="256" spans="1:11" ht="13.2">
      <c r="A256" s="107"/>
      <c r="B256" s="108"/>
      <c r="C256" s="108"/>
      <c r="D256" s="108"/>
      <c r="E256" s="108"/>
      <c r="F256" s="107"/>
      <c r="G256" s="109"/>
      <c r="H256" s="110"/>
      <c r="I256" s="110"/>
      <c r="J256" s="116"/>
      <c r="K256" s="117"/>
    </row>
  </sheetData>
  <mergeCells count="35"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H27"/>
    <mergeCell ref="B28:K28"/>
    <mergeCell ref="B41:K41"/>
    <mergeCell ref="B54:K54"/>
    <mergeCell ref="B67:K67"/>
    <mergeCell ref="B79:K79"/>
    <mergeCell ref="B91:K91"/>
    <mergeCell ref="B103:K103"/>
    <mergeCell ref="B114:K114"/>
    <mergeCell ref="B124:K124"/>
    <mergeCell ref="B136:K136"/>
    <mergeCell ref="B146:H146"/>
    <mergeCell ref="B147:K147"/>
    <mergeCell ref="B158:K158"/>
    <mergeCell ref="B169:K169"/>
    <mergeCell ref="B182:K182"/>
    <mergeCell ref="B195:K195"/>
    <mergeCell ref="B207:K207"/>
    <mergeCell ref="B217:K217"/>
    <mergeCell ref="B228:H228"/>
    <mergeCell ref="B229:K229"/>
    <mergeCell ref="B242:H242"/>
    <mergeCell ref="B243:K243"/>
  </mergeCells>
  <pageMargins left="0.511811024" right="0.511811024" top="0.78740157499999996" bottom="0.78740157499999996" header="0.31496062000000002" footer="0.31496062000000002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view="pageBreakPreview" topLeftCell="A27" zoomScale="70" zoomScaleNormal="70" workbookViewId="0">
      <selection activeCell="Q48" sqref="Q48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69" customWidth="1"/>
    <col min="15" max="15" width="16.44140625" style="119" customWidth="1"/>
    <col min="16" max="17" width="16.33203125" style="119" customWidth="1"/>
  </cols>
  <sheetData>
    <row r="1" spans="1:17">
      <c r="A1" s="669" t="s">
        <v>350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18" t="s">
        <v>351</v>
      </c>
      <c r="G6" s="719"/>
      <c r="H6" s="719"/>
      <c r="I6" s="720"/>
      <c r="J6" s="706"/>
      <c r="K6" s="672"/>
      <c r="L6" s="673"/>
      <c r="M6" s="721">
        <f>J111</f>
        <v>763544.07610000006</v>
      </c>
      <c r="N6" s="722"/>
      <c r="O6" s="723">
        <f>O111</f>
        <v>61934.564099999996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 t="s">
        <v>512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67" t="s">
        <v>21</v>
      </c>
      <c r="O10" s="140" t="s">
        <v>22</v>
      </c>
      <c r="P10" s="141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68">
        <f>SUM(N12:N14)</f>
        <v>25657.127400000001</v>
      </c>
      <c r="O11" s="145">
        <f>SUM(O12:O14)</f>
        <v>236.20079999999996</v>
      </c>
      <c r="P11" s="146">
        <f>SUM(P12:P14)</f>
        <v>25893.3282</v>
      </c>
      <c r="Q11" s="145">
        <f>SUM(Q12:Q14)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319">
        <f>'BM 02'!M12</f>
        <v>0</v>
      </c>
      <c r="L12" s="150">
        <v>0</v>
      </c>
      <c r="M12" s="310">
        <f>K12+L12</f>
        <v>0</v>
      </c>
      <c r="N12" s="264">
        <f t="shared" ref="N12:N76" si="2">K12*F12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3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02'!M13</f>
        <v>497.81</v>
      </c>
      <c r="L13" s="150">
        <v>0</v>
      </c>
      <c r="M13" s="310">
        <f>K13+L13</f>
        <v>497.81</v>
      </c>
      <c r="N13" s="264">
        <f t="shared" si="2"/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 s="1" customFormat="1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ref="I14" si="4">E14*D14</f>
        <v>186.0976</v>
      </c>
      <c r="J14" s="153">
        <f t="shared" ref="J14" si="5">F14*D14</f>
        <v>236.20080000000002</v>
      </c>
      <c r="K14" s="335">
        <f>'BM 01'!M14</f>
        <v>0</v>
      </c>
      <c r="L14" s="155">
        <f>'Memória 03'!J33</f>
        <v>715.75999999999988</v>
      </c>
      <c r="M14" s="366">
        <f>'BM 01'!M14+L14</f>
        <v>715.75999999999988</v>
      </c>
      <c r="N14" s="264">
        <f t="shared" si="2"/>
        <v>0</v>
      </c>
      <c r="O14" s="154">
        <f>L14*F14</f>
        <v>236.20079999999996</v>
      </c>
      <c r="P14" s="156">
        <f>O14+N14</f>
        <v>236.20079999999996</v>
      </c>
      <c r="Q14" s="154">
        <f>J14-P14</f>
        <v>0</v>
      </c>
    </row>
    <row r="15" spans="1:17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143">
        <f>SUM(N16:N27)</f>
        <v>61948.074825000003</v>
      </c>
      <c r="O15" s="143">
        <f t="shared" ref="O15:P15" si="6">SUM(O16:O27)</f>
        <v>35385.513299999999</v>
      </c>
      <c r="P15" s="143">
        <f t="shared" si="6"/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7">TRUNC(E16*1.2522,2)</f>
        <v>72.06</v>
      </c>
      <c r="G16" s="127" t="s">
        <v>40</v>
      </c>
      <c r="H16" s="127" t="s">
        <v>34</v>
      </c>
      <c r="I16" s="147">
        <f t="shared" ref="I16:I25" si="8">E16*D16</f>
        <v>1727.0754999999999</v>
      </c>
      <c r="J16" s="148">
        <f t="shared" ref="J16:J25" si="9">D16*F16</f>
        <v>2162.5206000000003</v>
      </c>
      <c r="K16" s="319">
        <f>'BM 02'!M15</f>
        <v>7.6462500000000002</v>
      </c>
      <c r="L16" s="150">
        <v>0</v>
      </c>
      <c r="M16" s="310">
        <f>K16+L16</f>
        <v>7.6462500000000002</v>
      </c>
      <c r="N16" s="264">
        <f t="shared" si="2"/>
        <v>550.98877500000003</v>
      </c>
      <c r="O16" s="149">
        <f>L16*F16</f>
        <v>0</v>
      </c>
      <c r="P16" s="151">
        <f t="shared" ref="P16:P33" si="10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7"/>
        <v>5.32</v>
      </c>
      <c r="G17" s="127" t="s">
        <v>44</v>
      </c>
      <c r="H17" s="127" t="s">
        <v>34</v>
      </c>
      <c r="I17" s="147">
        <f t="shared" si="8"/>
        <v>206.63499999999999</v>
      </c>
      <c r="J17" s="148">
        <f t="shared" si="9"/>
        <v>258.65839999999997</v>
      </c>
      <c r="K17" s="319">
        <f>'BM 02'!M16</f>
        <v>30.585000000000001</v>
      </c>
      <c r="L17" s="150">
        <v>0</v>
      </c>
      <c r="M17" s="310">
        <f t="shared" ref="M17:M25" si="11">K17+L17</f>
        <v>30.585000000000001</v>
      </c>
      <c r="N17" s="264">
        <f t="shared" si="2"/>
        <v>162.71220000000002</v>
      </c>
      <c r="O17" s="149">
        <f t="shared" ref="O17:O37" si="12">L17*F17</f>
        <v>0</v>
      </c>
      <c r="P17" s="151">
        <f t="shared" si="10"/>
        <v>162.71220000000002</v>
      </c>
      <c r="Q17" s="149">
        <f t="shared" ref="Q17:Q25" si="13">J17-P17</f>
        <v>95.946199999999948</v>
      </c>
    </row>
    <row r="18" spans="1:17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7"/>
        <v>26.13</v>
      </c>
      <c r="G18" s="127" t="s">
        <v>47</v>
      </c>
      <c r="H18" s="127" t="s">
        <v>34</v>
      </c>
      <c r="I18" s="147">
        <f t="shared" si="8"/>
        <v>1014.6994</v>
      </c>
      <c r="J18" s="148">
        <f t="shared" si="9"/>
        <v>1270.4405999999999</v>
      </c>
      <c r="K18" s="319">
        <f>'BM 02'!M17</f>
        <v>30.585000000000001</v>
      </c>
      <c r="L18" s="150">
        <v>0</v>
      </c>
      <c r="M18" s="310">
        <f t="shared" si="11"/>
        <v>30.585000000000001</v>
      </c>
      <c r="N18" s="264">
        <f t="shared" si="2"/>
        <v>799.18605000000002</v>
      </c>
      <c r="O18" s="149">
        <f t="shared" si="12"/>
        <v>0</v>
      </c>
      <c r="P18" s="151">
        <f t="shared" si="10"/>
        <v>799.18605000000002</v>
      </c>
      <c r="Q18" s="149">
        <f t="shared" si="13"/>
        <v>471.25454999999988</v>
      </c>
    </row>
    <row r="19" spans="1:17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7"/>
        <v>79.62</v>
      </c>
      <c r="G19" s="127" t="s">
        <v>50</v>
      </c>
      <c r="H19" s="127" t="s">
        <v>34</v>
      </c>
      <c r="I19" s="147">
        <f t="shared" si="8"/>
        <v>17524.768100000001</v>
      </c>
      <c r="J19" s="148">
        <f t="shared" si="9"/>
        <v>21942.4758</v>
      </c>
      <c r="K19" s="319">
        <f>'BM 02'!M18</f>
        <v>275.58999999999997</v>
      </c>
      <c r="L19" s="150">
        <v>0</v>
      </c>
      <c r="M19" s="310">
        <f t="shared" si="11"/>
        <v>275.58999999999997</v>
      </c>
      <c r="N19" s="264">
        <f t="shared" si="2"/>
        <v>21942.4758</v>
      </c>
      <c r="O19" s="149">
        <f t="shared" si="12"/>
        <v>0</v>
      </c>
      <c r="P19" s="151">
        <f t="shared" si="10"/>
        <v>21942.4758</v>
      </c>
      <c r="Q19" s="149">
        <f t="shared" si="13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7"/>
        <v>19</v>
      </c>
      <c r="G20" s="127" t="s">
        <v>54</v>
      </c>
      <c r="H20" s="127" t="s">
        <v>34</v>
      </c>
      <c r="I20" s="147">
        <f t="shared" si="8"/>
        <v>4206.3780000000006</v>
      </c>
      <c r="J20" s="148">
        <f t="shared" si="9"/>
        <v>5264.9000000000005</v>
      </c>
      <c r="K20" s="319">
        <f>'BM 02'!M19</f>
        <v>277.09999999999997</v>
      </c>
      <c r="L20" s="150">
        <v>0</v>
      </c>
      <c r="M20" s="310">
        <f t="shared" si="11"/>
        <v>277.09999999999997</v>
      </c>
      <c r="N20" s="264">
        <f t="shared" si="2"/>
        <v>5264.9</v>
      </c>
      <c r="O20" s="149">
        <f t="shared" si="12"/>
        <v>0</v>
      </c>
      <c r="P20" s="151">
        <f t="shared" si="10"/>
        <v>5264.9</v>
      </c>
      <c r="Q20" s="149">
        <f t="shared" si="13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7"/>
        <v>16.75</v>
      </c>
      <c r="G21" s="127" t="s">
        <v>57</v>
      </c>
      <c r="H21" s="127" t="s">
        <v>34</v>
      </c>
      <c r="I21" s="147">
        <f t="shared" si="8"/>
        <v>6834.5040000000008</v>
      </c>
      <c r="J21" s="148">
        <f t="shared" si="9"/>
        <v>8555.9</v>
      </c>
      <c r="K21" s="319">
        <f>'BM 02'!M20</f>
        <v>510.8</v>
      </c>
      <c r="L21" s="150">
        <v>0</v>
      </c>
      <c r="M21" s="310">
        <f t="shared" si="11"/>
        <v>510.8</v>
      </c>
      <c r="N21" s="264">
        <f t="shared" si="2"/>
        <v>8555.9</v>
      </c>
      <c r="O21" s="149">
        <f t="shared" si="12"/>
        <v>0</v>
      </c>
      <c r="P21" s="151">
        <f t="shared" si="10"/>
        <v>8555.9</v>
      </c>
      <c r="Q21" s="149">
        <f t="shared" si="13"/>
        <v>0</v>
      </c>
    </row>
    <row r="22" spans="1:17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7"/>
        <v>14.97</v>
      </c>
      <c r="G22" s="127" t="s">
        <v>60</v>
      </c>
      <c r="H22" s="127" t="s">
        <v>34</v>
      </c>
      <c r="I22" s="147">
        <f t="shared" si="8"/>
        <v>5484.8560000000007</v>
      </c>
      <c r="J22" s="148">
        <f t="shared" si="9"/>
        <v>6865.2420000000002</v>
      </c>
      <c r="K22" s="319">
        <f>'BM 02'!M21</f>
        <v>458.6</v>
      </c>
      <c r="L22" s="150">
        <v>0</v>
      </c>
      <c r="M22" s="310">
        <f t="shared" si="11"/>
        <v>458.6</v>
      </c>
      <c r="N22" s="264">
        <f t="shared" si="2"/>
        <v>6865.2420000000002</v>
      </c>
      <c r="O22" s="149">
        <f t="shared" si="12"/>
        <v>0</v>
      </c>
      <c r="P22" s="151">
        <f t="shared" si="10"/>
        <v>6865.2420000000002</v>
      </c>
      <c r="Q22" s="149">
        <f t="shared" si="13"/>
        <v>0</v>
      </c>
    </row>
    <row r="23" spans="1:17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7"/>
        <v>12.65</v>
      </c>
      <c r="G23" s="127" t="s">
        <v>63</v>
      </c>
      <c r="H23" s="127" t="s">
        <v>34</v>
      </c>
      <c r="I23" s="147">
        <f t="shared" si="8"/>
        <v>1336.5419999999999</v>
      </c>
      <c r="J23" s="148">
        <f t="shared" si="9"/>
        <v>1672.33</v>
      </c>
      <c r="K23" s="319">
        <f>'BM 02'!M22</f>
        <v>132.19999999999999</v>
      </c>
      <c r="L23" s="150">
        <v>0</v>
      </c>
      <c r="M23" s="310">
        <f t="shared" si="11"/>
        <v>132.19999999999999</v>
      </c>
      <c r="N23" s="264">
        <f t="shared" si="2"/>
        <v>1672.33</v>
      </c>
      <c r="O23" s="149">
        <f t="shared" si="12"/>
        <v>0</v>
      </c>
      <c r="P23" s="151">
        <f t="shared" si="10"/>
        <v>1672.33</v>
      </c>
      <c r="Q23" s="149">
        <f t="shared" si="13"/>
        <v>0</v>
      </c>
    </row>
    <row r="24" spans="1:17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7"/>
        <v>580.14</v>
      </c>
      <c r="G24" s="127" t="s">
        <v>66</v>
      </c>
      <c r="H24" s="127" t="s">
        <v>34</v>
      </c>
      <c r="I24" s="147">
        <f t="shared" si="8"/>
        <v>10021.179</v>
      </c>
      <c r="J24" s="148">
        <f t="shared" si="9"/>
        <v>12548.428199999998</v>
      </c>
      <c r="K24" s="319">
        <f>'BM 02'!M23</f>
        <v>21.630000000000003</v>
      </c>
      <c r="L24" s="150">
        <v>0</v>
      </c>
      <c r="M24" s="310">
        <f t="shared" si="11"/>
        <v>21.630000000000003</v>
      </c>
      <c r="N24" s="264">
        <f t="shared" si="2"/>
        <v>12548.4282</v>
      </c>
      <c r="O24" s="149">
        <f t="shared" si="12"/>
        <v>0</v>
      </c>
      <c r="P24" s="151">
        <f t="shared" si="10"/>
        <v>12548.4282</v>
      </c>
      <c r="Q24" s="149">
        <f t="shared" si="13"/>
        <v>0</v>
      </c>
    </row>
    <row r="25" spans="1:17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7"/>
        <v>26.98</v>
      </c>
      <c r="G25" s="127" t="s">
        <v>69</v>
      </c>
      <c r="H25" s="127" t="s">
        <v>34</v>
      </c>
      <c r="I25" s="147">
        <f t="shared" si="8"/>
        <v>2864.2105000000001</v>
      </c>
      <c r="J25" s="148">
        <f t="shared" si="9"/>
        <v>3585.9117999999999</v>
      </c>
      <c r="K25" s="319">
        <f>'BM 02'!M24</f>
        <v>132.91</v>
      </c>
      <c r="L25" s="150">
        <v>0</v>
      </c>
      <c r="M25" s="310">
        <f t="shared" si="11"/>
        <v>132.91</v>
      </c>
      <c r="N25" s="264">
        <f t="shared" si="2"/>
        <v>3585.9117999999999</v>
      </c>
      <c r="O25" s="149">
        <f t="shared" si="12"/>
        <v>0</v>
      </c>
      <c r="P25" s="151">
        <f t="shared" si="10"/>
        <v>3585.9117999999999</v>
      </c>
      <c r="Q25" s="149">
        <f t="shared" si="13"/>
        <v>0</v>
      </c>
    </row>
    <row r="26" spans="1:17" s="1" customFormat="1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ref="I26:I27" si="14">E26*D26</f>
        <v>22164.948840000001</v>
      </c>
      <c r="J26" s="153">
        <f>ROUND(F26*D26,2)</f>
        <v>28229.27</v>
      </c>
      <c r="K26" s="335">
        <f>'BM 01'!M25</f>
        <v>0</v>
      </c>
      <c r="L26" s="155">
        <f>'Memória 03'!J163</f>
        <v>272.07</v>
      </c>
      <c r="M26" s="366">
        <f>'BM 01'!M25+L26</f>
        <v>272.07</v>
      </c>
      <c r="N26" s="264">
        <f t="shared" si="2"/>
        <v>0</v>
      </c>
      <c r="O26" s="154">
        <f t="shared" ref="O26:O27" si="15">L26*F26</f>
        <v>26355.420900000001</v>
      </c>
      <c r="P26" s="156">
        <f t="shared" ref="P26:P27" si="16">O26+N26</f>
        <v>26355.420900000001</v>
      </c>
      <c r="Q26" s="154">
        <f t="shared" ref="Q26:Q27" si="17">J26-P26</f>
        <v>1873.8490999999995</v>
      </c>
    </row>
    <row r="27" spans="1:17" s="1" customFormat="1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14"/>
        <v>7882.7705000000005</v>
      </c>
      <c r="J27" s="153">
        <f>D27*F27</f>
        <v>10039.3503</v>
      </c>
      <c r="K27" s="335">
        <f>'BM 01'!M26</f>
        <v>0</v>
      </c>
      <c r="L27" s="155">
        <f>'Memória 03'!J175</f>
        <v>86.52</v>
      </c>
      <c r="M27" s="366">
        <f>'BM 01'!M26+L27</f>
        <v>86.52</v>
      </c>
      <c r="N27" s="264">
        <f t="shared" si="2"/>
        <v>0</v>
      </c>
      <c r="O27" s="154">
        <f t="shared" si="15"/>
        <v>9030.0923999999995</v>
      </c>
      <c r="P27" s="156">
        <f t="shared" si="16"/>
        <v>9030.0923999999995</v>
      </c>
      <c r="Q27" s="154">
        <f t="shared" si="17"/>
        <v>1009.2579000000005</v>
      </c>
    </row>
    <row r="28" spans="1:17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143">
        <f>SUM(N29:N38)</f>
        <v>45963.469499999992</v>
      </c>
      <c r="O28" s="143">
        <f t="shared" ref="O28:P28" si="18">SUM(O29:O38)</f>
        <v>0</v>
      </c>
      <c r="P28" s="143">
        <f t="shared" si="18"/>
        <v>45963.469499999992</v>
      </c>
      <c r="Q28" s="160">
        <f>SUM(Q29:Q38)</f>
        <v>52524.409800000001</v>
      </c>
    </row>
    <row r="29" spans="1:17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7" si="19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02'!M26</f>
        <v>200.52</v>
      </c>
      <c r="L29" s="150">
        <f>'Memória 03'!J188</f>
        <v>0</v>
      </c>
      <c r="M29" s="310">
        <f t="shared" ref="M29:M37" si="20">K29+L29</f>
        <v>200.52</v>
      </c>
      <c r="N29" s="264">
        <f t="shared" si="2"/>
        <v>9967.8492000000006</v>
      </c>
      <c r="O29" s="149">
        <f t="shared" si="12"/>
        <v>0</v>
      </c>
      <c r="P29" s="151">
        <f t="shared" si="10"/>
        <v>9967.8492000000006</v>
      </c>
      <c r="Q29" s="149">
        <f t="shared" ref="Q29:Q62" si="21">J29-P29</f>
        <v>0</v>
      </c>
    </row>
    <row r="30" spans="1:17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9"/>
        <v>15.23</v>
      </c>
      <c r="G30" s="127" t="s">
        <v>77</v>
      </c>
      <c r="H30" s="127" t="s">
        <v>34</v>
      </c>
      <c r="I30" s="147">
        <f t="shared" ref="I30:I37" si="22">E30*D30</f>
        <v>1315.577</v>
      </c>
      <c r="J30" s="148">
        <f t="shared" ref="J30:J37" si="23">F30*D30</f>
        <v>1646.3630000000001</v>
      </c>
      <c r="K30" s="319">
        <f>'BM 02'!M27</f>
        <v>108.1</v>
      </c>
      <c r="L30" s="150">
        <f>'Memória 03'!J199</f>
        <v>0</v>
      </c>
      <c r="M30" s="310">
        <f t="shared" si="20"/>
        <v>108.1</v>
      </c>
      <c r="N30" s="264">
        <f t="shared" si="2"/>
        <v>1646.3630000000001</v>
      </c>
      <c r="O30" s="149">
        <f t="shared" si="12"/>
        <v>0</v>
      </c>
      <c r="P30" s="151">
        <f t="shared" si="10"/>
        <v>1646.3630000000001</v>
      </c>
      <c r="Q30" s="149">
        <f t="shared" si="21"/>
        <v>0</v>
      </c>
    </row>
    <row r="31" spans="1:17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9"/>
        <v>16.420000000000002</v>
      </c>
      <c r="G31" s="127" t="s">
        <v>80</v>
      </c>
      <c r="H31" s="127" t="s">
        <v>34</v>
      </c>
      <c r="I31" s="147">
        <f t="shared" si="22"/>
        <v>4138.0479999999998</v>
      </c>
      <c r="J31" s="148">
        <f t="shared" si="23"/>
        <v>5178.8680000000004</v>
      </c>
      <c r="K31" s="319">
        <f>'BM 02'!M28</f>
        <v>286.3</v>
      </c>
      <c r="L31" s="150">
        <f>'Memória 03'!J211</f>
        <v>0</v>
      </c>
      <c r="M31" s="310">
        <f t="shared" si="20"/>
        <v>286.3</v>
      </c>
      <c r="N31" s="264">
        <f t="shared" si="2"/>
        <v>4701.0460000000003</v>
      </c>
      <c r="O31" s="149">
        <f t="shared" si="12"/>
        <v>0</v>
      </c>
      <c r="P31" s="151">
        <f t="shared" si="10"/>
        <v>4701.0460000000003</v>
      </c>
      <c r="Q31" s="149">
        <f t="shared" si="21"/>
        <v>477.82200000000012</v>
      </c>
    </row>
    <row r="32" spans="1:17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9"/>
        <v>14.9</v>
      </c>
      <c r="G32" s="127" t="s">
        <v>83</v>
      </c>
      <c r="H32" s="127" t="s">
        <v>34</v>
      </c>
      <c r="I32" s="147">
        <f t="shared" si="22"/>
        <v>5951.1900000000005</v>
      </c>
      <c r="J32" s="148">
        <f t="shared" si="23"/>
        <v>7451.4900000000007</v>
      </c>
      <c r="K32" s="319">
        <f>'BM 02'!M29</f>
        <v>442</v>
      </c>
      <c r="L32" s="150">
        <f>'Memória 03'!J224</f>
        <v>0</v>
      </c>
      <c r="M32" s="310">
        <f t="shared" si="20"/>
        <v>442</v>
      </c>
      <c r="N32" s="264">
        <f t="shared" si="2"/>
        <v>6585.8</v>
      </c>
      <c r="O32" s="149">
        <f t="shared" si="12"/>
        <v>0</v>
      </c>
      <c r="P32" s="151">
        <f t="shared" si="10"/>
        <v>6585.8</v>
      </c>
      <c r="Q32" s="149">
        <f t="shared" si="21"/>
        <v>865.69000000000051</v>
      </c>
    </row>
    <row r="33" spans="1:17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9"/>
        <v>12.52</v>
      </c>
      <c r="G33" s="127" t="s">
        <v>86</v>
      </c>
      <c r="H33" s="127" t="s">
        <v>34</v>
      </c>
      <c r="I33" s="147">
        <f t="shared" si="22"/>
        <v>7101</v>
      </c>
      <c r="J33" s="148">
        <f t="shared" si="23"/>
        <v>8890.4519999999993</v>
      </c>
      <c r="K33" s="319">
        <f>'BM 02'!M30</f>
        <v>710.1</v>
      </c>
      <c r="L33" s="150">
        <f>'Memória 03'!J236</f>
        <v>0</v>
      </c>
      <c r="M33" s="310">
        <f t="shared" si="20"/>
        <v>710.1</v>
      </c>
      <c r="N33" s="264">
        <f t="shared" si="2"/>
        <v>8890.4519999999993</v>
      </c>
      <c r="O33" s="149">
        <f t="shared" si="12"/>
        <v>0</v>
      </c>
      <c r="P33" s="151">
        <f t="shared" si="10"/>
        <v>8890.4519999999993</v>
      </c>
      <c r="Q33" s="149">
        <f t="shared" si="21"/>
        <v>0</v>
      </c>
    </row>
    <row r="34" spans="1:17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9"/>
        <v>46.59</v>
      </c>
      <c r="G34" s="127" t="s">
        <v>89</v>
      </c>
      <c r="H34" s="127" t="s">
        <v>34</v>
      </c>
      <c r="I34" s="147">
        <f t="shared" si="22"/>
        <v>4537.7595000000001</v>
      </c>
      <c r="J34" s="148">
        <f t="shared" si="23"/>
        <v>5681.6505000000006</v>
      </c>
      <c r="K34" s="319">
        <f>'BM 02'!M31</f>
        <v>100.17</v>
      </c>
      <c r="L34" s="150">
        <f>'Memória 03'!J246</f>
        <v>0</v>
      </c>
      <c r="M34" s="310">
        <f t="shared" si="20"/>
        <v>100.17</v>
      </c>
      <c r="N34" s="264">
        <f t="shared" si="2"/>
        <v>4666.9203000000007</v>
      </c>
      <c r="O34" s="149">
        <f t="shared" si="12"/>
        <v>0</v>
      </c>
      <c r="P34" s="151">
        <f t="shared" ref="P34:P37" si="24">O34+N34</f>
        <v>4666.9203000000007</v>
      </c>
      <c r="Q34" s="149">
        <f t="shared" si="21"/>
        <v>1014.7302</v>
      </c>
    </row>
    <row r="35" spans="1:17" ht="52.8">
      <c r="A35" s="125" t="s">
        <v>90</v>
      </c>
      <c r="B35" s="126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9"/>
        <v>15.13</v>
      </c>
      <c r="G35" s="127" t="s">
        <v>92</v>
      </c>
      <c r="H35" s="127" t="s">
        <v>34</v>
      </c>
      <c r="I35" s="147">
        <f t="shared" si="22"/>
        <v>12858.923999999999</v>
      </c>
      <c r="J35" s="148">
        <f t="shared" si="23"/>
        <v>16092.268</v>
      </c>
      <c r="K35" s="319">
        <f>'BM 02'!M32</f>
        <v>0</v>
      </c>
      <c r="L35" s="150">
        <v>0</v>
      </c>
      <c r="M35" s="310">
        <f t="shared" si="20"/>
        <v>0</v>
      </c>
      <c r="N35" s="264">
        <f t="shared" si="2"/>
        <v>0</v>
      </c>
      <c r="O35" s="149">
        <f t="shared" si="12"/>
        <v>0</v>
      </c>
      <c r="P35" s="151">
        <f t="shared" si="24"/>
        <v>0</v>
      </c>
      <c r="Q35" s="149">
        <f t="shared" si="21"/>
        <v>16092.268</v>
      </c>
    </row>
    <row r="36" spans="1:17" ht="39.6">
      <c r="A36" s="125" t="s">
        <v>93</v>
      </c>
      <c r="B36" s="126" t="s">
        <v>94</v>
      </c>
      <c r="C36" s="127" t="s">
        <v>43</v>
      </c>
      <c r="D36" s="127">
        <v>369.96</v>
      </c>
      <c r="E36" s="136">
        <v>22.81</v>
      </c>
      <c r="F36" s="136">
        <f t="shared" si="19"/>
        <v>28.56</v>
      </c>
      <c r="G36" s="127" t="s">
        <v>95</v>
      </c>
      <c r="H36" s="127" t="s">
        <v>34</v>
      </c>
      <c r="I36" s="147">
        <f t="shared" si="22"/>
        <v>8438.7875999999997</v>
      </c>
      <c r="J36" s="148">
        <f t="shared" si="23"/>
        <v>10566.057599999998</v>
      </c>
      <c r="K36" s="319">
        <f>'BM 02'!M33</f>
        <v>0</v>
      </c>
      <c r="L36" s="150">
        <v>0</v>
      </c>
      <c r="M36" s="310">
        <f t="shared" si="20"/>
        <v>0</v>
      </c>
      <c r="N36" s="264">
        <f t="shared" si="2"/>
        <v>0</v>
      </c>
      <c r="O36" s="149">
        <f t="shared" si="12"/>
        <v>0</v>
      </c>
      <c r="P36" s="151">
        <f t="shared" si="24"/>
        <v>0</v>
      </c>
      <c r="Q36" s="149">
        <f t="shared" si="21"/>
        <v>10566.057599999998</v>
      </c>
    </row>
    <row r="37" spans="1:17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9"/>
        <v>501.85</v>
      </c>
      <c r="G37" s="127" t="s">
        <v>98</v>
      </c>
      <c r="H37" s="127" t="s">
        <v>34</v>
      </c>
      <c r="I37" s="147">
        <f t="shared" si="22"/>
        <v>24631.9388</v>
      </c>
      <c r="J37" s="148">
        <f t="shared" si="23"/>
        <v>30843.701000000001</v>
      </c>
      <c r="K37" s="319">
        <f>'BM 02'!M34</f>
        <v>18.940000000000001</v>
      </c>
      <c r="L37" s="150">
        <f>'Memória 03'!J257</f>
        <v>0</v>
      </c>
      <c r="M37" s="310">
        <f t="shared" si="20"/>
        <v>18.940000000000001</v>
      </c>
      <c r="N37" s="264">
        <f t="shared" si="2"/>
        <v>9505.0390000000007</v>
      </c>
      <c r="O37" s="149">
        <f t="shared" si="12"/>
        <v>0</v>
      </c>
      <c r="P37" s="151">
        <f t="shared" si="24"/>
        <v>9505.0390000000007</v>
      </c>
      <c r="Q37" s="149">
        <f t="shared" si="21"/>
        <v>21338.662</v>
      </c>
    </row>
    <row r="38" spans="1:17" s="1" customFormat="1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ref="F38" si="25">TRUNC(E38*1.2522,2)</f>
        <v>166.86</v>
      </c>
      <c r="G38" s="131" t="s">
        <v>98</v>
      </c>
      <c r="H38" s="131" t="s">
        <v>34</v>
      </c>
      <c r="I38" s="152">
        <f t="shared" ref="I38" si="26">E38*D38</f>
        <v>1732.3799999999999</v>
      </c>
      <c r="J38" s="153">
        <f t="shared" ref="J38" si="27">F38*D38</f>
        <v>2169.1800000000003</v>
      </c>
      <c r="K38" s="335">
        <f>'BM 01'!M35</f>
        <v>0</v>
      </c>
      <c r="L38" s="155">
        <v>0</v>
      </c>
      <c r="M38" s="366">
        <f>'BM 01'!M35+L38</f>
        <v>0</v>
      </c>
      <c r="N38" s="264">
        <f t="shared" si="2"/>
        <v>0</v>
      </c>
      <c r="O38" s="154">
        <v>0</v>
      </c>
      <c r="P38" s="156">
        <f t="shared" ref="P38" si="28">O38+N38</f>
        <v>0</v>
      </c>
      <c r="Q38" s="154">
        <f t="shared" ref="Q38" si="29">J38-P38</f>
        <v>2169.1800000000003</v>
      </c>
    </row>
    <row r="39" spans="1:17">
      <c r="A39" s="133" t="s">
        <v>99</v>
      </c>
      <c r="B39" s="683" t="s">
        <v>100</v>
      </c>
      <c r="C39" s="684"/>
      <c r="D39" s="684"/>
      <c r="E39" s="684"/>
      <c r="F39" s="684"/>
      <c r="G39" s="685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143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7" s="1" customFormat="1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30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v>515.67999999999995</v>
      </c>
      <c r="L40" s="155">
        <v>0</v>
      </c>
      <c r="M40" s="366">
        <f>K40+L40</f>
        <v>515.67999999999995</v>
      </c>
      <c r="N40" s="264">
        <f t="shared" si="2"/>
        <v>45199.351999999999</v>
      </c>
      <c r="O40" s="154">
        <f t="shared" ref="O40" si="31">L40*F40</f>
        <v>0</v>
      </c>
      <c r="P40" s="156">
        <f>O40+N40</f>
        <v>45199.351999999999</v>
      </c>
      <c r="Q40" s="154">
        <f t="shared" si="21"/>
        <v>27903.377500000002</v>
      </c>
    </row>
    <row r="41" spans="1:17">
      <c r="A41" s="133" t="s">
        <v>104</v>
      </c>
      <c r="B41" s="683" t="s">
        <v>105</v>
      </c>
      <c r="C41" s="684"/>
      <c r="D41" s="684"/>
      <c r="E41" s="684"/>
      <c r="F41" s="684"/>
      <c r="G41" s="685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143">
        <f>SUM(N42:N57)</f>
        <v>7920.8447999999989</v>
      </c>
      <c r="O41" s="143">
        <f>SUM(O42:O57)</f>
        <v>26312.85</v>
      </c>
      <c r="P41" s="143">
        <f>SUM(P42:P57)</f>
        <v>34233.694799999997</v>
      </c>
      <c r="Q41" s="160">
        <f>SUM(Q42:Q57)</f>
        <v>273370.28479999996</v>
      </c>
    </row>
    <row r="42" spans="1:17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32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02'!M38</f>
        <v>1031.3599999999999</v>
      </c>
      <c r="L42" s="150">
        <f>'Memória 03'!J282</f>
        <v>0</v>
      </c>
      <c r="M42" s="310">
        <f>K42+L42</f>
        <v>1031.3599999999999</v>
      </c>
      <c r="N42" s="264">
        <f t="shared" si="2"/>
        <v>7920.8447999999989</v>
      </c>
      <c r="O42" s="149">
        <f t="shared" ref="O42:O54" si="33">L42*F42</f>
        <v>0</v>
      </c>
      <c r="P42" s="151">
        <f t="shared" ref="P42:P54" si="34">O42+N42</f>
        <v>7920.8447999999989</v>
      </c>
      <c r="Q42" s="149">
        <f t="shared" si="21"/>
        <v>3527.1167999999998</v>
      </c>
    </row>
    <row r="43" spans="1:17" s="1" customFormat="1" ht="66.75" customHeight="1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32"/>
        <v>32.26</v>
      </c>
      <c r="G43" s="131" t="s">
        <v>111</v>
      </c>
      <c r="H43" s="131" t="s">
        <v>34</v>
      </c>
      <c r="I43" s="152">
        <f t="shared" ref="I43:I54" si="35">E43*D43</f>
        <v>49624.258199999997</v>
      </c>
      <c r="J43" s="153">
        <f t="shared" ref="J43:J54" si="36">D43*F43</f>
        <v>62121.79159999999</v>
      </c>
      <c r="K43" s="319">
        <f>'BM 02'!M39</f>
        <v>0</v>
      </c>
      <c r="L43" s="155">
        <f>'Memória 03'!J292</f>
        <v>160</v>
      </c>
      <c r="M43" s="366">
        <f>'BM 01'!M39+L43</f>
        <v>160</v>
      </c>
      <c r="N43" s="264">
        <f t="shared" si="2"/>
        <v>0</v>
      </c>
      <c r="O43" s="154">
        <f t="shared" si="33"/>
        <v>5161.5999999999995</v>
      </c>
      <c r="P43" s="156">
        <f t="shared" si="34"/>
        <v>5161.5999999999995</v>
      </c>
      <c r="Q43" s="154">
        <f t="shared" si="21"/>
        <v>56960.191599999991</v>
      </c>
    </row>
    <row r="44" spans="1:17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32"/>
        <v>75.13</v>
      </c>
      <c r="G44" s="127">
        <v>4</v>
      </c>
      <c r="H44" s="127" t="s">
        <v>29</v>
      </c>
      <c r="I44" s="147">
        <f t="shared" si="35"/>
        <v>83145.600000000006</v>
      </c>
      <c r="J44" s="148">
        <f t="shared" si="36"/>
        <v>104112.1488</v>
      </c>
      <c r="K44" s="319">
        <f>'BM 02'!M40</f>
        <v>0</v>
      </c>
      <c r="L44" s="150">
        <f>'Memória 03'!J302</f>
        <v>160</v>
      </c>
      <c r="M44" s="310">
        <f>'BM 01'!M40+L44</f>
        <v>160</v>
      </c>
      <c r="N44" s="264">
        <f t="shared" si="2"/>
        <v>0</v>
      </c>
      <c r="O44" s="149">
        <f t="shared" si="33"/>
        <v>12020.8</v>
      </c>
      <c r="P44" s="151">
        <f t="shared" si="34"/>
        <v>12020.8</v>
      </c>
      <c r="Q44" s="149">
        <f t="shared" si="21"/>
        <v>92091.348799999992</v>
      </c>
    </row>
    <row r="45" spans="1:17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32"/>
        <v>50.11</v>
      </c>
      <c r="G45" s="127" t="s">
        <v>116</v>
      </c>
      <c r="H45" s="127" t="s">
        <v>34</v>
      </c>
      <c r="I45" s="147">
        <f t="shared" si="35"/>
        <v>4009.6038000000003</v>
      </c>
      <c r="J45" s="148">
        <f t="shared" si="36"/>
        <v>5020.5208999999995</v>
      </c>
      <c r="K45" s="319">
        <f>'BM 02'!M41</f>
        <v>0</v>
      </c>
      <c r="L45" s="150">
        <v>0</v>
      </c>
      <c r="M45" s="310">
        <f>'BM 01'!M41+L45</f>
        <v>0</v>
      </c>
      <c r="N45" s="264">
        <f t="shared" si="2"/>
        <v>0</v>
      </c>
      <c r="O45" s="149">
        <f t="shared" si="33"/>
        <v>0</v>
      </c>
      <c r="P45" s="151">
        <f t="shared" si="34"/>
        <v>0</v>
      </c>
      <c r="Q45" s="149">
        <f t="shared" si="21"/>
        <v>5020.5208999999995</v>
      </c>
    </row>
    <row r="46" spans="1:17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32"/>
        <v>11.77</v>
      </c>
      <c r="G46" s="127" t="s">
        <v>119</v>
      </c>
      <c r="H46" s="127" t="s">
        <v>34</v>
      </c>
      <c r="I46" s="147">
        <f t="shared" si="35"/>
        <v>4599.7020000000002</v>
      </c>
      <c r="J46" s="148">
        <f t="shared" si="36"/>
        <v>5759.4141</v>
      </c>
      <c r="K46" s="319">
        <f>'BM 02'!M42</f>
        <v>0</v>
      </c>
      <c r="L46" s="150">
        <v>0</v>
      </c>
      <c r="M46" s="310">
        <f>'BM 01'!M42+L46</f>
        <v>0</v>
      </c>
      <c r="N46" s="264">
        <f t="shared" si="2"/>
        <v>0</v>
      </c>
      <c r="O46" s="149">
        <f t="shared" si="33"/>
        <v>0</v>
      </c>
      <c r="P46" s="151">
        <f t="shared" si="34"/>
        <v>0</v>
      </c>
      <c r="Q46" s="149">
        <f t="shared" si="21"/>
        <v>5759.4141</v>
      </c>
    </row>
    <row r="47" spans="1:17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32"/>
        <v>2.57</v>
      </c>
      <c r="G47" s="127" t="s">
        <v>122</v>
      </c>
      <c r="H47" s="127" t="s">
        <v>34</v>
      </c>
      <c r="I47" s="147">
        <f t="shared" si="35"/>
        <v>1184.3352</v>
      </c>
      <c r="J47" s="148">
        <f t="shared" si="36"/>
        <v>1477.5443999999998</v>
      </c>
      <c r="K47" s="319">
        <f>'BM 02'!M43</f>
        <v>0</v>
      </c>
      <c r="L47" s="150">
        <v>0</v>
      </c>
      <c r="M47" s="310">
        <f>'BM 01'!M43+L47</f>
        <v>0</v>
      </c>
      <c r="N47" s="264">
        <f t="shared" si="2"/>
        <v>0</v>
      </c>
      <c r="O47" s="149">
        <f t="shared" si="33"/>
        <v>0</v>
      </c>
      <c r="P47" s="151">
        <f t="shared" si="34"/>
        <v>0</v>
      </c>
      <c r="Q47" s="149">
        <f t="shared" si="21"/>
        <v>1477.5443999999998</v>
      </c>
    </row>
    <row r="48" spans="1:17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32"/>
        <v>13.02</v>
      </c>
      <c r="G48" s="127" t="s">
        <v>125</v>
      </c>
      <c r="H48" s="127" t="s">
        <v>34</v>
      </c>
      <c r="I48" s="147">
        <f t="shared" si="35"/>
        <v>5979.1679999999997</v>
      </c>
      <c r="J48" s="148">
        <f t="shared" si="36"/>
        <v>7485.4583999999995</v>
      </c>
      <c r="K48" s="319">
        <f>'BM 02'!M44</f>
        <v>0</v>
      </c>
      <c r="L48" s="150">
        <v>0</v>
      </c>
      <c r="M48" s="310">
        <f>'BM 01'!M44+L48</f>
        <v>0</v>
      </c>
      <c r="N48" s="264">
        <f t="shared" si="2"/>
        <v>0</v>
      </c>
      <c r="O48" s="149">
        <f t="shared" si="33"/>
        <v>0</v>
      </c>
      <c r="P48" s="151">
        <f t="shared" si="34"/>
        <v>0</v>
      </c>
      <c r="Q48" s="149">
        <f t="shared" si="21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32"/>
        <v>33.97</v>
      </c>
      <c r="G49" s="127" t="s">
        <v>128</v>
      </c>
      <c r="H49" s="127" t="s">
        <v>34</v>
      </c>
      <c r="I49" s="147">
        <f t="shared" si="35"/>
        <v>10987.65</v>
      </c>
      <c r="J49" s="148">
        <f t="shared" si="36"/>
        <v>13757.85</v>
      </c>
      <c r="K49" s="319">
        <f>'BM 02'!M45</f>
        <v>0</v>
      </c>
      <c r="L49" s="150">
        <v>0</v>
      </c>
      <c r="M49" s="310">
        <f>'BM 01'!M45+L49</f>
        <v>0</v>
      </c>
      <c r="N49" s="264">
        <f t="shared" si="2"/>
        <v>0</v>
      </c>
      <c r="O49" s="149">
        <f t="shared" si="33"/>
        <v>0</v>
      </c>
      <c r="P49" s="151">
        <f t="shared" si="34"/>
        <v>0</v>
      </c>
      <c r="Q49" s="149">
        <f t="shared" si="21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32"/>
        <v>2.79</v>
      </c>
      <c r="G50" s="127" t="s">
        <v>131</v>
      </c>
      <c r="H50" s="127" t="s">
        <v>34</v>
      </c>
      <c r="I50" s="147">
        <f t="shared" si="35"/>
        <v>903.15</v>
      </c>
      <c r="J50" s="148">
        <f t="shared" si="36"/>
        <v>1129.95</v>
      </c>
      <c r="K50" s="319">
        <f>'BM 02'!M46</f>
        <v>0</v>
      </c>
      <c r="L50" s="150">
        <v>0</v>
      </c>
      <c r="M50" s="310">
        <f>'BM 01'!M46+L50</f>
        <v>0</v>
      </c>
      <c r="N50" s="264">
        <f t="shared" si="2"/>
        <v>0</v>
      </c>
      <c r="O50" s="149">
        <f t="shared" si="33"/>
        <v>0</v>
      </c>
      <c r="P50" s="151">
        <f t="shared" si="34"/>
        <v>0</v>
      </c>
      <c r="Q50" s="149">
        <f t="shared" si="21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32"/>
        <v>14.76</v>
      </c>
      <c r="G51" s="127" t="s">
        <v>134</v>
      </c>
      <c r="H51" s="127" t="s">
        <v>34</v>
      </c>
      <c r="I51" s="147">
        <f t="shared" si="35"/>
        <v>4774.95</v>
      </c>
      <c r="J51" s="148">
        <f t="shared" si="36"/>
        <v>5977.8</v>
      </c>
      <c r="K51" s="319">
        <f>'BM 02'!M47</f>
        <v>0</v>
      </c>
      <c r="L51" s="150">
        <v>0</v>
      </c>
      <c r="M51" s="310">
        <f>'BM 01'!M47+L51</f>
        <v>0</v>
      </c>
      <c r="N51" s="264">
        <f t="shared" si="2"/>
        <v>0</v>
      </c>
      <c r="O51" s="149">
        <f t="shared" si="33"/>
        <v>0</v>
      </c>
      <c r="P51" s="151">
        <f t="shared" si="34"/>
        <v>0</v>
      </c>
      <c r="Q51" s="149">
        <f t="shared" si="21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32"/>
        <v>36.409999999999997</v>
      </c>
      <c r="G52" s="127" t="s">
        <v>137</v>
      </c>
      <c r="H52" s="127" t="s">
        <v>34</v>
      </c>
      <c r="I52" s="147">
        <f t="shared" si="35"/>
        <v>11777.4</v>
      </c>
      <c r="J52" s="148">
        <f t="shared" si="36"/>
        <v>14746.05</v>
      </c>
      <c r="K52" s="319">
        <f>'BM 02'!M48</f>
        <v>0</v>
      </c>
      <c r="L52" s="150">
        <v>0</v>
      </c>
      <c r="M52" s="310">
        <f>'BM 01'!M48+L52</f>
        <v>0</v>
      </c>
      <c r="N52" s="264">
        <f t="shared" si="2"/>
        <v>0</v>
      </c>
      <c r="O52" s="149">
        <f t="shared" si="33"/>
        <v>0</v>
      </c>
      <c r="P52" s="151">
        <f t="shared" si="34"/>
        <v>0</v>
      </c>
      <c r="Q52" s="149">
        <f t="shared" si="21"/>
        <v>14746.05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32"/>
        <v>23.94</v>
      </c>
      <c r="G53" s="127" t="s">
        <v>140</v>
      </c>
      <c r="H53" s="127" t="s">
        <v>34</v>
      </c>
      <c r="I53" s="147">
        <f t="shared" si="35"/>
        <v>10992.4704</v>
      </c>
      <c r="J53" s="148">
        <f t="shared" si="36"/>
        <v>13763.584800000001</v>
      </c>
      <c r="K53" s="319">
        <f>'BM 02'!M49</f>
        <v>0</v>
      </c>
      <c r="L53" s="150">
        <v>0</v>
      </c>
      <c r="M53" s="310">
        <f>'BM 01'!M49+L53</f>
        <v>0</v>
      </c>
      <c r="N53" s="264">
        <f t="shared" si="2"/>
        <v>0</v>
      </c>
      <c r="O53" s="149">
        <f t="shared" si="33"/>
        <v>0</v>
      </c>
      <c r="P53" s="151">
        <f t="shared" si="34"/>
        <v>0</v>
      </c>
      <c r="Q53" s="149">
        <f t="shared" si="21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32"/>
        <v>87.41</v>
      </c>
      <c r="G54" s="127" t="s">
        <v>143</v>
      </c>
      <c r="H54" s="127" t="s">
        <v>34</v>
      </c>
      <c r="I54" s="147">
        <f t="shared" si="35"/>
        <v>6422.52</v>
      </c>
      <c r="J54" s="148">
        <f t="shared" si="36"/>
        <v>8041.7199999999993</v>
      </c>
      <c r="K54" s="319">
        <f>'BM 02'!M50</f>
        <v>0</v>
      </c>
      <c r="L54" s="150">
        <v>0</v>
      </c>
      <c r="M54" s="310">
        <f>'BM 01'!M50+L54</f>
        <v>0</v>
      </c>
      <c r="N54" s="264">
        <f t="shared" si="2"/>
        <v>0</v>
      </c>
      <c r="O54" s="149">
        <f t="shared" si="33"/>
        <v>0</v>
      </c>
      <c r="P54" s="151">
        <f t="shared" si="34"/>
        <v>0</v>
      </c>
      <c r="Q54" s="149">
        <f t="shared" si="21"/>
        <v>8041.7199999999993</v>
      </c>
    </row>
    <row r="55" spans="1:17" s="1" customFormat="1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ref="I55:I57" si="37">E55*D55</f>
        <v>7330.5000000000009</v>
      </c>
      <c r="J55" s="153">
        <f t="shared" ref="J55:J57" si="38">D55*F55</f>
        <v>9335.25</v>
      </c>
      <c r="K55" s="335">
        <f>'BM 01'!M51</f>
        <v>0</v>
      </c>
      <c r="L55" s="155">
        <v>0</v>
      </c>
      <c r="M55" s="366">
        <f>'BM 01'!M51+L55</f>
        <v>0</v>
      </c>
      <c r="N55" s="264">
        <f t="shared" si="2"/>
        <v>0</v>
      </c>
      <c r="O55" s="154">
        <f t="shared" ref="O55:O57" si="39">L55*F55</f>
        <v>0</v>
      </c>
      <c r="P55" s="156">
        <f t="shared" ref="P55:P57" si="40">O55+N55</f>
        <v>0</v>
      </c>
      <c r="Q55" s="154">
        <f t="shared" ref="Q55:Q57" si="41">J55-P55</f>
        <v>9335.25</v>
      </c>
    </row>
    <row r="56" spans="1:17" s="1" customFormat="1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37"/>
        <v>25802.55</v>
      </c>
      <c r="J56" s="153">
        <f t="shared" si="38"/>
        <v>32861.699999999997</v>
      </c>
      <c r="K56" s="335">
        <f>'BM 01'!M52</f>
        <v>0</v>
      </c>
      <c r="L56" s="155">
        <v>0</v>
      </c>
      <c r="M56" s="366">
        <f>'BM 01'!M52+L56</f>
        <v>0</v>
      </c>
      <c r="N56" s="264">
        <f t="shared" si="2"/>
        <v>0</v>
      </c>
      <c r="O56" s="154">
        <f t="shared" si="39"/>
        <v>0</v>
      </c>
      <c r="P56" s="156">
        <f t="shared" si="40"/>
        <v>0</v>
      </c>
      <c r="Q56" s="154">
        <f t="shared" si="41"/>
        <v>32861.699999999997</v>
      </c>
    </row>
    <row r="57" spans="1:17" s="1" customFormat="1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37"/>
        <v>8296.02</v>
      </c>
      <c r="J57" s="153">
        <f t="shared" si="38"/>
        <v>10565.235000000001</v>
      </c>
      <c r="K57" s="335">
        <f>'BM 01'!M53</f>
        <v>0</v>
      </c>
      <c r="L57" s="155">
        <f>'Memória 03'!J312</f>
        <v>17.5</v>
      </c>
      <c r="M57" s="366">
        <f>'BM 01'!M53+L57</f>
        <v>17.5</v>
      </c>
      <c r="N57" s="264">
        <f t="shared" si="2"/>
        <v>0</v>
      </c>
      <c r="O57" s="154">
        <f t="shared" si="39"/>
        <v>9130.4500000000007</v>
      </c>
      <c r="P57" s="156">
        <f t="shared" si="40"/>
        <v>9130.4500000000007</v>
      </c>
      <c r="Q57" s="154">
        <f t="shared" si="41"/>
        <v>1434.7849999999999</v>
      </c>
    </row>
    <row r="58" spans="1:17">
      <c r="A58" s="133" t="s">
        <v>144</v>
      </c>
      <c r="B58" s="683" t="s">
        <v>145</v>
      </c>
      <c r="C58" s="684"/>
      <c r="D58" s="684"/>
      <c r="E58" s="684"/>
      <c r="F58" s="684"/>
      <c r="G58" s="685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143">
        <f>SUM(N59:N64)</f>
        <v>0</v>
      </c>
      <c r="O58" s="143">
        <f t="shared" ref="O58:P58" si="42">SUM(O59:O64)</f>
        <v>0</v>
      </c>
      <c r="P58" s="143">
        <f t="shared" si="42"/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43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02'!M52</f>
        <v>0</v>
      </c>
      <c r="L59" s="150">
        <v>0</v>
      </c>
      <c r="M59" s="310">
        <f>'BM 01'!M52+L59</f>
        <v>0</v>
      </c>
      <c r="N59" s="264">
        <f t="shared" si="2"/>
        <v>0</v>
      </c>
      <c r="O59" s="149">
        <f t="shared" ref="O59:O62" si="44">L59*F59</f>
        <v>0</v>
      </c>
      <c r="P59" s="151">
        <f t="shared" ref="P59:P62" si="45">O59+N59</f>
        <v>0</v>
      </c>
      <c r="Q59" s="149">
        <f t="shared" si="21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43"/>
        <v>838.93</v>
      </c>
      <c r="G60" s="127" t="s">
        <v>152</v>
      </c>
      <c r="H60" s="127" t="s">
        <v>34</v>
      </c>
      <c r="I60" s="147">
        <f t="shared" ref="I60:I62" si="46">E60*D60</f>
        <v>5359.76</v>
      </c>
      <c r="J60" s="148">
        <f t="shared" ref="J60:J62" si="47">D60*F60</f>
        <v>6711.44</v>
      </c>
      <c r="K60" s="319">
        <f>'BM 02'!M53</f>
        <v>0</v>
      </c>
      <c r="L60" s="150">
        <v>0</v>
      </c>
      <c r="M60" s="310">
        <f>'BM 01'!M53+L60</f>
        <v>0</v>
      </c>
      <c r="N60" s="264">
        <f t="shared" si="2"/>
        <v>0</v>
      </c>
      <c r="O60" s="149">
        <f t="shared" si="44"/>
        <v>0</v>
      </c>
      <c r="P60" s="151">
        <f t="shared" si="45"/>
        <v>0</v>
      </c>
      <c r="Q60" s="149">
        <f t="shared" si="21"/>
        <v>6711.44</v>
      </c>
    </row>
    <row r="61" spans="1:17" s="1" customFormat="1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43"/>
        <v>707.94</v>
      </c>
      <c r="G61" s="131" t="s">
        <v>155</v>
      </c>
      <c r="H61" s="131" t="s">
        <v>34</v>
      </c>
      <c r="I61" s="152">
        <f t="shared" si="46"/>
        <v>4777.2919999999995</v>
      </c>
      <c r="J61" s="153">
        <f t="shared" si="47"/>
        <v>5982.0929999999998</v>
      </c>
      <c r="K61" s="319">
        <f>'BM 02'!M54</f>
        <v>0</v>
      </c>
      <c r="L61" s="155">
        <v>0</v>
      </c>
      <c r="M61" s="366">
        <f>'BM 01'!M54+L61</f>
        <v>0</v>
      </c>
      <c r="N61" s="264">
        <f t="shared" si="2"/>
        <v>0</v>
      </c>
      <c r="O61" s="154">
        <f t="shared" si="44"/>
        <v>0</v>
      </c>
      <c r="P61" s="156">
        <f t="shared" si="45"/>
        <v>0</v>
      </c>
      <c r="Q61" s="154">
        <f t="shared" si="21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43"/>
        <v>597.24</v>
      </c>
      <c r="G62" s="127" t="s">
        <v>158</v>
      </c>
      <c r="H62" s="127" t="s">
        <v>34</v>
      </c>
      <c r="I62" s="147">
        <f t="shared" si="46"/>
        <v>10073.395200000001</v>
      </c>
      <c r="J62" s="148">
        <f t="shared" si="47"/>
        <v>12613.7088</v>
      </c>
      <c r="K62" s="319">
        <f>'BM 02'!M55</f>
        <v>0</v>
      </c>
      <c r="L62" s="150">
        <v>0</v>
      </c>
      <c r="M62" s="310">
        <f>'BM 01'!M55+L62</f>
        <v>0</v>
      </c>
      <c r="N62" s="264">
        <f t="shared" si="2"/>
        <v>0</v>
      </c>
      <c r="O62" s="149">
        <f t="shared" si="44"/>
        <v>0</v>
      </c>
      <c r="P62" s="151">
        <f t="shared" si="45"/>
        <v>0</v>
      </c>
      <c r="Q62" s="149">
        <f t="shared" si="21"/>
        <v>12613.7088</v>
      </c>
    </row>
    <row r="63" spans="1:17" s="1" customFormat="1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ref="I63:I64" si="48">E63*D63</f>
        <v>23476.932799999999</v>
      </c>
      <c r="J63" s="153">
        <f t="shared" ref="J63:J64" si="49">D63*F63</f>
        <v>29898.637999999999</v>
      </c>
      <c r="K63" s="335">
        <f>'BM 01'!M56</f>
        <v>0</v>
      </c>
      <c r="L63" s="155">
        <v>0</v>
      </c>
      <c r="M63" s="366">
        <f>'BM 01'!M56+L63</f>
        <v>0</v>
      </c>
      <c r="N63" s="264">
        <f t="shared" si="2"/>
        <v>0</v>
      </c>
      <c r="O63" s="154">
        <f t="shared" ref="O63:O64" si="50">L63*F63</f>
        <v>0</v>
      </c>
      <c r="P63" s="156">
        <f t="shared" ref="P63:P64" si="51">O63+N63</f>
        <v>0</v>
      </c>
      <c r="Q63" s="154">
        <f t="shared" ref="Q63:Q64" si="52">J63-P63</f>
        <v>29898.637999999999</v>
      </c>
    </row>
    <row r="64" spans="1:17" s="1" customFormat="1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48"/>
        <v>5145.0672000000004</v>
      </c>
      <c r="J64" s="153">
        <f t="shared" si="49"/>
        <v>6552.4367999999995</v>
      </c>
      <c r="K64" s="335">
        <f>'BM 01'!M57</f>
        <v>0</v>
      </c>
      <c r="L64" s="155">
        <v>0</v>
      </c>
      <c r="M64" s="366">
        <f>'BM 01'!M57+L64</f>
        <v>0</v>
      </c>
      <c r="N64" s="264">
        <f t="shared" si="2"/>
        <v>0</v>
      </c>
      <c r="O64" s="154">
        <f t="shared" si="50"/>
        <v>0</v>
      </c>
      <c r="P64" s="156">
        <f t="shared" si="51"/>
        <v>0</v>
      </c>
      <c r="Q64" s="154">
        <f t="shared" si="52"/>
        <v>6552.4367999999995</v>
      </c>
    </row>
    <row r="65" spans="1:17">
      <c r="A65" s="133" t="s">
        <v>159</v>
      </c>
      <c r="B65" s="683" t="s">
        <v>160</v>
      </c>
      <c r="C65" s="684"/>
      <c r="D65" s="684"/>
      <c r="E65" s="684"/>
      <c r="F65" s="684"/>
      <c r="G65" s="685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143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53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02'!M57</f>
        <v>0</v>
      </c>
      <c r="L66" s="150">
        <v>0</v>
      </c>
      <c r="M66" s="310">
        <f>'BM 01'!M57+L66</f>
        <v>0</v>
      </c>
      <c r="N66" s="264">
        <f t="shared" si="2"/>
        <v>0</v>
      </c>
      <c r="O66" s="149">
        <f t="shared" ref="O66:O69" si="54">L66*F66</f>
        <v>0</v>
      </c>
      <c r="P66" s="151">
        <f t="shared" ref="P66:P69" si="55">O66+N66</f>
        <v>0</v>
      </c>
      <c r="Q66" s="149">
        <f t="shared" ref="Q66:Q94" si="56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53"/>
        <v>350.44</v>
      </c>
      <c r="G67" s="127" t="s">
        <v>166</v>
      </c>
      <c r="H67" s="127" t="s">
        <v>34</v>
      </c>
      <c r="I67" s="147">
        <f t="shared" ref="I67:I74" si="57">D67*E67</f>
        <v>1679.16</v>
      </c>
      <c r="J67" s="148">
        <f t="shared" ref="J67:J74" si="58">D67*F67</f>
        <v>2102.64</v>
      </c>
      <c r="K67" s="319">
        <f>'BM 02'!M58</f>
        <v>0</v>
      </c>
      <c r="L67" s="150">
        <v>0</v>
      </c>
      <c r="M67" s="310">
        <f>'BM 01'!M58+L67</f>
        <v>0</v>
      </c>
      <c r="N67" s="264">
        <f t="shared" si="2"/>
        <v>0</v>
      </c>
      <c r="O67" s="149">
        <f t="shared" si="54"/>
        <v>0</v>
      </c>
      <c r="P67" s="151">
        <f t="shared" si="55"/>
        <v>0</v>
      </c>
      <c r="Q67" s="149">
        <f t="shared" si="56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53"/>
        <v>626.1</v>
      </c>
      <c r="G68" s="127">
        <v>2</v>
      </c>
      <c r="H68" s="127" t="s">
        <v>29</v>
      </c>
      <c r="I68" s="147">
        <f t="shared" si="57"/>
        <v>1090</v>
      </c>
      <c r="J68" s="148">
        <f t="shared" si="58"/>
        <v>1364.8980000000001</v>
      </c>
      <c r="K68" s="319">
        <f>'BM 02'!M59</f>
        <v>0</v>
      </c>
      <c r="L68" s="150">
        <v>0</v>
      </c>
      <c r="M68" s="310">
        <f>'BM 01'!M59+L68</f>
        <v>0</v>
      </c>
      <c r="N68" s="264">
        <f t="shared" si="2"/>
        <v>0</v>
      </c>
      <c r="O68" s="149">
        <f t="shared" si="54"/>
        <v>0</v>
      </c>
      <c r="P68" s="151">
        <f t="shared" si="55"/>
        <v>0</v>
      </c>
      <c r="Q68" s="149">
        <f t="shared" si="56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53"/>
        <v>64.25</v>
      </c>
      <c r="G69" s="127" t="s">
        <v>171</v>
      </c>
      <c r="H69" s="127" t="s">
        <v>34</v>
      </c>
      <c r="I69" s="147">
        <f t="shared" si="57"/>
        <v>307.86</v>
      </c>
      <c r="J69" s="148">
        <f t="shared" si="58"/>
        <v>385.5</v>
      </c>
      <c r="K69" s="319">
        <f>'BM 02'!M60</f>
        <v>0</v>
      </c>
      <c r="L69" s="150">
        <v>0</v>
      </c>
      <c r="M69" s="310">
        <f>'BM 01'!M60+L69</f>
        <v>0</v>
      </c>
      <c r="N69" s="264">
        <f t="shared" si="2"/>
        <v>0</v>
      </c>
      <c r="O69" s="149">
        <f t="shared" si="54"/>
        <v>0</v>
      </c>
      <c r="P69" s="151">
        <f t="shared" si="55"/>
        <v>0</v>
      </c>
      <c r="Q69" s="149">
        <f t="shared" si="56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265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59">TRUNC(E71*1.2522,2)</f>
        <v>58.61</v>
      </c>
      <c r="G71" s="127" t="s">
        <v>176</v>
      </c>
      <c r="H71" s="127" t="s">
        <v>34</v>
      </c>
      <c r="I71" s="147">
        <f t="shared" si="57"/>
        <v>14164.706000000002</v>
      </c>
      <c r="J71" s="148">
        <f t="shared" si="58"/>
        <v>17735.386000000002</v>
      </c>
      <c r="K71" s="319">
        <f>'BM 02'!M62</f>
        <v>0</v>
      </c>
      <c r="L71" s="150">
        <v>0</v>
      </c>
      <c r="M71" s="310">
        <f>'BM 01'!M62+L71</f>
        <v>0</v>
      </c>
      <c r="N71" s="264">
        <f t="shared" si="2"/>
        <v>0</v>
      </c>
      <c r="O71" s="149">
        <f t="shared" ref="O71:O74" si="60">L71*F71</f>
        <v>0</v>
      </c>
      <c r="P71" s="151">
        <f t="shared" ref="P71:P74" si="61">O71+N71</f>
        <v>0</v>
      </c>
      <c r="Q71" s="149">
        <f t="shared" si="56"/>
        <v>17735.386000000002</v>
      </c>
    </row>
    <row r="72" spans="1:17" ht="42.75" customHeight="1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59"/>
        <v>74.81</v>
      </c>
      <c r="G72" s="127" t="s">
        <v>179</v>
      </c>
      <c r="H72" s="127" t="s">
        <v>34</v>
      </c>
      <c r="I72" s="147">
        <f t="shared" si="57"/>
        <v>5124.16</v>
      </c>
      <c r="J72" s="148">
        <f t="shared" si="58"/>
        <v>6415.7056000000002</v>
      </c>
      <c r="K72" s="319">
        <f>'BM 02'!M63</f>
        <v>0</v>
      </c>
      <c r="L72" s="150">
        <v>0</v>
      </c>
      <c r="M72" s="310">
        <f>'BM 01'!M63+L72</f>
        <v>0</v>
      </c>
      <c r="N72" s="264">
        <f t="shared" si="2"/>
        <v>0</v>
      </c>
      <c r="O72" s="149">
        <f t="shared" si="60"/>
        <v>0</v>
      </c>
      <c r="P72" s="151">
        <f t="shared" si="61"/>
        <v>0</v>
      </c>
      <c r="Q72" s="149">
        <f t="shared" si="56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59"/>
        <v>90.07</v>
      </c>
      <c r="G73" s="127" t="s">
        <v>182</v>
      </c>
      <c r="H73" s="127" t="s">
        <v>34</v>
      </c>
      <c r="I73" s="147">
        <f t="shared" si="57"/>
        <v>6408.9630000000006</v>
      </c>
      <c r="J73" s="148">
        <f t="shared" si="58"/>
        <v>8025.2369999999992</v>
      </c>
      <c r="K73" s="319">
        <f>'BM 02'!M64</f>
        <v>0</v>
      </c>
      <c r="L73" s="150">
        <v>0</v>
      </c>
      <c r="M73" s="310">
        <f>'BM 01'!M64+L73</f>
        <v>0</v>
      </c>
      <c r="N73" s="264">
        <f t="shared" si="2"/>
        <v>0</v>
      </c>
      <c r="O73" s="149">
        <f t="shared" si="60"/>
        <v>0</v>
      </c>
      <c r="P73" s="151">
        <f t="shared" si="61"/>
        <v>0</v>
      </c>
      <c r="Q73" s="149">
        <f t="shared" si="56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59"/>
        <v>59.22</v>
      </c>
      <c r="G74" s="127" t="s">
        <v>185</v>
      </c>
      <c r="H74" s="127" t="s">
        <v>34</v>
      </c>
      <c r="I74" s="147">
        <f t="shared" si="57"/>
        <v>14312.98</v>
      </c>
      <c r="J74" s="148">
        <f t="shared" si="58"/>
        <v>17919.972000000002</v>
      </c>
      <c r="K74" s="319">
        <f>'BM 02'!M65</f>
        <v>0</v>
      </c>
      <c r="L74" s="150">
        <v>0</v>
      </c>
      <c r="M74" s="310">
        <f>'BM 01'!M65+L74</f>
        <v>0</v>
      </c>
      <c r="N74" s="264">
        <f t="shared" si="2"/>
        <v>0</v>
      </c>
      <c r="O74" s="149">
        <f t="shared" si="60"/>
        <v>0</v>
      </c>
      <c r="P74" s="151">
        <f t="shared" si="61"/>
        <v>0</v>
      </c>
      <c r="Q74" s="149">
        <f t="shared" si="56"/>
        <v>17919.972000000002</v>
      </c>
    </row>
    <row r="75" spans="1:17">
      <c r="A75" s="133" t="s">
        <v>186</v>
      </c>
      <c r="B75" s="683" t="s">
        <v>187</v>
      </c>
      <c r="C75" s="684"/>
      <c r="D75" s="684"/>
      <c r="E75" s="684"/>
      <c r="F75" s="684"/>
      <c r="G75" s="685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143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40.5" customHeight="1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62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02'!M67</f>
        <v>0</v>
      </c>
      <c r="L76" s="150">
        <v>0</v>
      </c>
      <c r="M76" s="310">
        <f>'BM 01'!M67+L76</f>
        <v>0</v>
      </c>
      <c r="N76" s="264">
        <f t="shared" si="2"/>
        <v>0</v>
      </c>
      <c r="O76" s="149">
        <f t="shared" ref="O76:O94" si="63">L76*F76</f>
        <v>0</v>
      </c>
      <c r="P76" s="151">
        <f t="shared" ref="P76:P94" si="64">O76+N76</f>
        <v>0</v>
      </c>
      <c r="Q76" s="149">
        <f t="shared" si="56"/>
        <v>1731.75</v>
      </c>
    </row>
    <row r="77" spans="1:17" ht="41.25" customHeight="1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62"/>
        <v>5.07</v>
      </c>
      <c r="G77" s="127" t="s">
        <v>193</v>
      </c>
      <c r="H77" s="127" t="s">
        <v>34</v>
      </c>
      <c r="I77" s="170">
        <f t="shared" ref="I77:I94" si="65">D77*E77</f>
        <v>3097.8449999999998</v>
      </c>
      <c r="J77" s="171">
        <f t="shared" ref="J77:J94" si="66">F77*D77</f>
        <v>3878.0430000000001</v>
      </c>
      <c r="K77" s="319">
        <f>'BM 02'!M68</f>
        <v>0</v>
      </c>
      <c r="L77" s="150">
        <v>0</v>
      </c>
      <c r="M77" s="310">
        <f>'BM 01'!M68+L77</f>
        <v>0</v>
      </c>
      <c r="N77" s="264">
        <f t="shared" ref="N77:N94" si="67">K77*F77</f>
        <v>0</v>
      </c>
      <c r="O77" s="149">
        <f t="shared" si="63"/>
        <v>0</v>
      </c>
      <c r="P77" s="151">
        <f t="shared" si="64"/>
        <v>0</v>
      </c>
      <c r="Q77" s="149">
        <f t="shared" si="56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62"/>
        <v>16.07</v>
      </c>
      <c r="G78" s="127" t="s">
        <v>196</v>
      </c>
      <c r="H78" s="127" t="s">
        <v>34</v>
      </c>
      <c r="I78" s="170">
        <f t="shared" si="65"/>
        <v>5292.6480000000001</v>
      </c>
      <c r="J78" s="171">
        <f t="shared" si="66"/>
        <v>6624.0540000000001</v>
      </c>
      <c r="K78" s="319">
        <f>'BM 02'!M69</f>
        <v>0</v>
      </c>
      <c r="L78" s="150">
        <v>0</v>
      </c>
      <c r="M78" s="310">
        <f>'BM 01'!M69+L78</f>
        <v>0</v>
      </c>
      <c r="N78" s="264">
        <f t="shared" si="67"/>
        <v>0</v>
      </c>
      <c r="O78" s="149">
        <f t="shared" si="63"/>
        <v>0</v>
      </c>
      <c r="P78" s="151">
        <f t="shared" si="64"/>
        <v>0</v>
      </c>
      <c r="Q78" s="149">
        <f t="shared" si="56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62"/>
        <v>42.36</v>
      </c>
      <c r="G79" s="127" t="s">
        <v>199</v>
      </c>
      <c r="H79" s="127" t="s">
        <v>34</v>
      </c>
      <c r="I79" s="170">
        <f t="shared" si="65"/>
        <v>135.32</v>
      </c>
      <c r="J79" s="171">
        <f t="shared" si="66"/>
        <v>169.44</v>
      </c>
      <c r="K79" s="319">
        <f>'BM 02'!M70</f>
        <v>0</v>
      </c>
      <c r="L79" s="150">
        <v>0</v>
      </c>
      <c r="M79" s="310">
        <f>'BM 01'!M70+L79</f>
        <v>0</v>
      </c>
      <c r="N79" s="264">
        <f t="shared" si="67"/>
        <v>0</v>
      </c>
      <c r="O79" s="149">
        <f t="shared" si="63"/>
        <v>0</v>
      </c>
      <c r="P79" s="151">
        <f t="shared" si="64"/>
        <v>0</v>
      </c>
      <c r="Q79" s="149">
        <f t="shared" si="56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62"/>
        <v>34.619999999999997</v>
      </c>
      <c r="G80" s="127" t="s">
        <v>202</v>
      </c>
      <c r="H80" s="127" t="s">
        <v>34</v>
      </c>
      <c r="I80" s="170">
        <f t="shared" si="65"/>
        <v>55.3</v>
      </c>
      <c r="J80" s="171">
        <f t="shared" si="66"/>
        <v>69.239999999999995</v>
      </c>
      <c r="K80" s="319">
        <f>'BM 02'!M71</f>
        <v>0</v>
      </c>
      <c r="L80" s="150">
        <v>0</v>
      </c>
      <c r="M80" s="310">
        <f>'BM 01'!M71+L80</f>
        <v>0</v>
      </c>
      <c r="N80" s="264">
        <f t="shared" si="67"/>
        <v>0</v>
      </c>
      <c r="O80" s="149">
        <f t="shared" si="63"/>
        <v>0</v>
      </c>
      <c r="P80" s="151">
        <f t="shared" si="64"/>
        <v>0</v>
      </c>
      <c r="Q80" s="149">
        <f t="shared" si="56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62"/>
        <v>46</v>
      </c>
      <c r="G81" s="127" t="s">
        <v>205</v>
      </c>
      <c r="H81" s="127" t="s">
        <v>34</v>
      </c>
      <c r="I81" s="170">
        <f t="shared" si="65"/>
        <v>440.88</v>
      </c>
      <c r="J81" s="171">
        <f t="shared" si="66"/>
        <v>552</v>
      </c>
      <c r="K81" s="319">
        <f>'BM 02'!M72</f>
        <v>0</v>
      </c>
      <c r="L81" s="150">
        <v>0</v>
      </c>
      <c r="M81" s="310">
        <f>'BM 01'!M72+L81</f>
        <v>0</v>
      </c>
      <c r="N81" s="264">
        <f t="shared" si="67"/>
        <v>0</v>
      </c>
      <c r="O81" s="149">
        <f t="shared" si="63"/>
        <v>0</v>
      </c>
      <c r="P81" s="151">
        <f t="shared" si="64"/>
        <v>0</v>
      </c>
      <c r="Q81" s="149">
        <f t="shared" si="56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62"/>
        <v>27.91</v>
      </c>
      <c r="G82" s="127" t="s">
        <v>208</v>
      </c>
      <c r="H82" s="127" t="s">
        <v>34</v>
      </c>
      <c r="I82" s="170">
        <f t="shared" si="65"/>
        <v>267.48</v>
      </c>
      <c r="J82" s="171">
        <f t="shared" si="66"/>
        <v>334.92</v>
      </c>
      <c r="K82" s="319">
        <f>'BM 02'!M73</f>
        <v>0</v>
      </c>
      <c r="L82" s="150">
        <v>0</v>
      </c>
      <c r="M82" s="310">
        <f>'BM 01'!M73+L82</f>
        <v>0</v>
      </c>
      <c r="N82" s="264">
        <f t="shared" si="67"/>
        <v>0</v>
      </c>
      <c r="O82" s="149">
        <f t="shared" si="63"/>
        <v>0</v>
      </c>
      <c r="P82" s="151">
        <f t="shared" si="64"/>
        <v>0</v>
      </c>
      <c r="Q82" s="149">
        <f t="shared" si="56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62"/>
        <v>50.93</v>
      </c>
      <c r="G83" s="127" t="s">
        <v>211</v>
      </c>
      <c r="H83" s="127" t="s">
        <v>34</v>
      </c>
      <c r="I83" s="170">
        <f t="shared" si="65"/>
        <v>244.07999999999998</v>
      </c>
      <c r="J83" s="171">
        <f t="shared" si="66"/>
        <v>305.58</v>
      </c>
      <c r="K83" s="319">
        <f>'BM 02'!M74</f>
        <v>0</v>
      </c>
      <c r="L83" s="150">
        <v>0</v>
      </c>
      <c r="M83" s="310">
        <f>'BM 01'!M74+L83</f>
        <v>0</v>
      </c>
      <c r="N83" s="264">
        <f t="shared" si="67"/>
        <v>0</v>
      </c>
      <c r="O83" s="149">
        <f t="shared" si="63"/>
        <v>0</v>
      </c>
      <c r="P83" s="151">
        <f t="shared" si="64"/>
        <v>0</v>
      </c>
      <c r="Q83" s="149">
        <f t="shared" si="56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62"/>
        <v>55.3</v>
      </c>
      <c r="G84" s="127" t="s">
        <v>214</v>
      </c>
      <c r="H84" s="127" t="s">
        <v>34</v>
      </c>
      <c r="I84" s="170">
        <f t="shared" si="65"/>
        <v>88.34</v>
      </c>
      <c r="J84" s="171">
        <f t="shared" si="66"/>
        <v>110.6</v>
      </c>
      <c r="K84" s="319">
        <f>'BM 02'!M75</f>
        <v>0</v>
      </c>
      <c r="L84" s="150">
        <v>0</v>
      </c>
      <c r="M84" s="310">
        <f>'BM 01'!M75+L84</f>
        <v>0</v>
      </c>
      <c r="N84" s="264">
        <f t="shared" si="67"/>
        <v>0</v>
      </c>
      <c r="O84" s="149">
        <f t="shared" si="63"/>
        <v>0</v>
      </c>
      <c r="P84" s="151">
        <f t="shared" si="64"/>
        <v>0</v>
      </c>
      <c r="Q84" s="149">
        <f t="shared" si="56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62"/>
        <v>10.44</v>
      </c>
      <c r="G85" s="127" t="s">
        <v>217</v>
      </c>
      <c r="H85" s="127" t="s">
        <v>34</v>
      </c>
      <c r="I85" s="170">
        <f t="shared" si="65"/>
        <v>16.68</v>
      </c>
      <c r="J85" s="171">
        <f t="shared" si="66"/>
        <v>20.88</v>
      </c>
      <c r="K85" s="319">
        <f>'BM 02'!M76</f>
        <v>0</v>
      </c>
      <c r="L85" s="150">
        <v>0</v>
      </c>
      <c r="M85" s="310">
        <f>'BM 01'!M76+L85</f>
        <v>0</v>
      </c>
      <c r="N85" s="264">
        <f t="shared" si="67"/>
        <v>0</v>
      </c>
      <c r="O85" s="149">
        <f t="shared" si="63"/>
        <v>0</v>
      </c>
      <c r="P85" s="151">
        <f t="shared" si="64"/>
        <v>0</v>
      </c>
      <c r="Q85" s="149">
        <f t="shared" si="56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62"/>
        <v>10.95</v>
      </c>
      <c r="G86" s="127" t="s">
        <v>220</v>
      </c>
      <c r="H86" s="127" t="s">
        <v>34</v>
      </c>
      <c r="I86" s="170">
        <f t="shared" si="65"/>
        <v>131.25</v>
      </c>
      <c r="J86" s="171">
        <f t="shared" si="66"/>
        <v>164.25</v>
      </c>
      <c r="K86" s="319">
        <f>'BM 02'!M77</f>
        <v>0</v>
      </c>
      <c r="L86" s="150">
        <v>0</v>
      </c>
      <c r="M86" s="310">
        <f>'BM 01'!M77+L86</f>
        <v>0</v>
      </c>
      <c r="N86" s="264">
        <f t="shared" si="67"/>
        <v>0</v>
      </c>
      <c r="O86" s="149">
        <f t="shared" si="63"/>
        <v>0</v>
      </c>
      <c r="P86" s="151">
        <f t="shared" si="64"/>
        <v>0</v>
      </c>
      <c r="Q86" s="149">
        <f t="shared" si="56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62"/>
        <v>19.079999999999998</v>
      </c>
      <c r="G87" s="127" t="s">
        <v>223</v>
      </c>
      <c r="H87" s="127" t="s">
        <v>34</v>
      </c>
      <c r="I87" s="170">
        <f t="shared" si="65"/>
        <v>15.24</v>
      </c>
      <c r="J87" s="171">
        <f t="shared" si="66"/>
        <v>19.079999999999998</v>
      </c>
      <c r="K87" s="319">
        <f>'BM 02'!M78</f>
        <v>0</v>
      </c>
      <c r="L87" s="150">
        <v>0</v>
      </c>
      <c r="M87" s="310">
        <f>'BM 01'!M78+L87</f>
        <v>0</v>
      </c>
      <c r="N87" s="264">
        <f t="shared" si="67"/>
        <v>0</v>
      </c>
      <c r="O87" s="149">
        <f t="shared" si="63"/>
        <v>0</v>
      </c>
      <c r="P87" s="151">
        <f t="shared" si="64"/>
        <v>0</v>
      </c>
      <c r="Q87" s="149">
        <f t="shared" si="56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62"/>
        <v>41.2</v>
      </c>
      <c r="G88" s="127" t="s">
        <v>226</v>
      </c>
      <c r="H88" s="127" t="s">
        <v>34</v>
      </c>
      <c r="I88" s="170">
        <f t="shared" si="65"/>
        <v>32.909999999999997</v>
      </c>
      <c r="J88" s="171">
        <f t="shared" si="66"/>
        <v>41.2</v>
      </c>
      <c r="K88" s="319">
        <f>'BM 02'!M79</f>
        <v>0</v>
      </c>
      <c r="L88" s="150">
        <v>0</v>
      </c>
      <c r="M88" s="310">
        <f>'BM 01'!M79+L88</f>
        <v>0</v>
      </c>
      <c r="N88" s="264">
        <f t="shared" si="67"/>
        <v>0</v>
      </c>
      <c r="O88" s="149">
        <f t="shared" si="63"/>
        <v>0</v>
      </c>
      <c r="P88" s="151">
        <f t="shared" si="64"/>
        <v>0</v>
      </c>
      <c r="Q88" s="149">
        <f t="shared" si="56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62"/>
        <v>11.43</v>
      </c>
      <c r="G89" s="127" t="s">
        <v>229</v>
      </c>
      <c r="H89" s="127" t="s">
        <v>34</v>
      </c>
      <c r="I89" s="170">
        <f t="shared" si="65"/>
        <v>1047.211</v>
      </c>
      <c r="J89" s="171">
        <f t="shared" si="66"/>
        <v>1311.021</v>
      </c>
      <c r="K89" s="319">
        <f>'BM 02'!M80</f>
        <v>0</v>
      </c>
      <c r="L89" s="150">
        <v>0</v>
      </c>
      <c r="M89" s="310">
        <f>'BM 01'!M80+L89</f>
        <v>0</v>
      </c>
      <c r="N89" s="264">
        <f t="shared" si="67"/>
        <v>0</v>
      </c>
      <c r="O89" s="149">
        <f t="shared" si="63"/>
        <v>0</v>
      </c>
      <c r="P89" s="151">
        <f t="shared" si="64"/>
        <v>0</v>
      </c>
      <c r="Q89" s="149">
        <f t="shared" si="56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62"/>
        <v>7.27</v>
      </c>
      <c r="G90" s="127" t="s">
        <v>232</v>
      </c>
      <c r="H90" s="127" t="s">
        <v>34</v>
      </c>
      <c r="I90" s="170">
        <f t="shared" si="65"/>
        <v>1520.4769999999999</v>
      </c>
      <c r="J90" s="171">
        <f t="shared" si="66"/>
        <v>1902.5589999999997</v>
      </c>
      <c r="K90" s="319">
        <f>'BM 02'!M81</f>
        <v>0</v>
      </c>
      <c r="L90" s="150">
        <v>0</v>
      </c>
      <c r="M90" s="310">
        <f>'BM 01'!M81+L90</f>
        <v>0</v>
      </c>
      <c r="N90" s="264">
        <f t="shared" si="67"/>
        <v>0</v>
      </c>
      <c r="O90" s="149">
        <f t="shared" si="63"/>
        <v>0</v>
      </c>
      <c r="P90" s="151">
        <f t="shared" si="64"/>
        <v>0</v>
      </c>
      <c r="Q90" s="149">
        <f t="shared" si="56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62"/>
        <v>17.25</v>
      </c>
      <c r="G91" s="127" t="s">
        <v>235</v>
      </c>
      <c r="H91" s="127" t="s">
        <v>34</v>
      </c>
      <c r="I91" s="170">
        <f t="shared" si="65"/>
        <v>862.62799999999993</v>
      </c>
      <c r="J91" s="171">
        <f t="shared" si="66"/>
        <v>1079.8500000000001</v>
      </c>
      <c r="K91" s="319">
        <f>'BM 02'!M82</f>
        <v>0</v>
      </c>
      <c r="L91" s="150">
        <v>0</v>
      </c>
      <c r="M91" s="310">
        <f>'BM 01'!M82+L91</f>
        <v>0</v>
      </c>
      <c r="N91" s="264">
        <f t="shared" si="67"/>
        <v>0</v>
      </c>
      <c r="O91" s="149">
        <f t="shared" si="63"/>
        <v>0</v>
      </c>
      <c r="P91" s="151">
        <f t="shared" si="64"/>
        <v>0</v>
      </c>
      <c r="Q91" s="149">
        <f t="shared" si="56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62"/>
        <v>22.87</v>
      </c>
      <c r="G92" s="127" t="s">
        <v>238</v>
      </c>
      <c r="H92" s="127" t="s">
        <v>34</v>
      </c>
      <c r="I92" s="170">
        <f t="shared" si="65"/>
        <v>237.51</v>
      </c>
      <c r="J92" s="171">
        <f t="shared" si="66"/>
        <v>297.31</v>
      </c>
      <c r="K92" s="319">
        <f>'BM 02'!M83</f>
        <v>0</v>
      </c>
      <c r="L92" s="150">
        <v>0</v>
      </c>
      <c r="M92" s="310">
        <f>'BM 01'!M83+L92</f>
        <v>0</v>
      </c>
      <c r="N92" s="264">
        <f t="shared" si="67"/>
        <v>0</v>
      </c>
      <c r="O92" s="149">
        <f t="shared" si="63"/>
        <v>0</v>
      </c>
      <c r="P92" s="151">
        <f t="shared" si="64"/>
        <v>0</v>
      </c>
      <c r="Q92" s="149">
        <f t="shared" si="56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62"/>
        <v>26.89</v>
      </c>
      <c r="G93" s="127" t="s">
        <v>241</v>
      </c>
      <c r="H93" s="127" t="s">
        <v>34</v>
      </c>
      <c r="I93" s="170">
        <f t="shared" si="65"/>
        <v>773.28</v>
      </c>
      <c r="J93" s="171">
        <f t="shared" si="66"/>
        <v>968.04</v>
      </c>
      <c r="K93" s="319">
        <f>'BM 02'!M84</f>
        <v>0</v>
      </c>
      <c r="L93" s="150">
        <v>0</v>
      </c>
      <c r="M93" s="310">
        <f>'BM 01'!M84+L93</f>
        <v>0</v>
      </c>
      <c r="N93" s="264">
        <f t="shared" si="67"/>
        <v>0</v>
      </c>
      <c r="O93" s="149">
        <f t="shared" si="63"/>
        <v>0</v>
      </c>
      <c r="P93" s="151">
        <f t="shared" si="64"/>
        <v>0</v>
      </c>
      <c r="Q93" s="149">
        <f t="shared" si="56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62"/>
        <v>618.16999999999996</v>
      </c>
      <c r="G94" s="127" t="s">
        <v>244</v>
      </c>
      <c r="H94" s="127" t="s">
        <v>34</v>
      </c>
      <c r="I94" s="170">
        <f t="shared" si="65"/>
        <v>493.67</v>
      </c>
      <c r="J94" s="171">
        <f t="shared" si="66"/>
        <v>618.16999999999996</v>
      </c>
      <c r="K94" s="319">
        <f>'BM 02'!M85</f>
        <v>0</v>
      </c>
      <c r="L94" s="150">
        <v>0</v>
      </c>
      <c r="M94" s="310">
        <f>'BM 01'!M85+L94</f>
        <v>0</v>
      </c>
      <c r="N94" s="264">
        <f t="shared" si="67"/>
        <v>0</v>
      </c>
      <c r="O94" s="149">
        <f t="shared" si="63"/>
        <v>0</v>
      </c>
      <c r="P94" s="151">
        <f t="shared" si="64"/>
        <v>0</v>
      </c>
      <c r="Q94" s="149">
        <f t="shared" si="56"/>
        <v>618.16999999999996</v>
      </c>
    </row>
    <row r="95" spans="1:17">
      <c r="A95" s="133" t="s">
        <v>245</v>
      </c>
      <c r="B95" s="683" t="s">
        <v>246</v>
      </c>
      <c r="C95" s="684"/>
      <c r="D95" s="684"/>
      <c r="E95" s="684"/>
      <c r="F95" s="684"/>
      <c r="G95" s="684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143">
        <f>SUM(N96:N101)</f>
        <v>0</v>
      </c>
      <c r="O95" s="143">
        <f>SUM(O96:O101)</f>
        <v>0</v>
      </c>
      <c r="P95" s="143">
        <f>SUM(P96:P101)</f>
        <v>0</v>
      </c>
      <c r="Q95" s="160">
        <f>SUM(Q96:Q101)</f>
        <v>7564.2936000000009</v>
      </c>
    </row>
    <row r="96" spans="1:17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68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02'!M87</f>
        <v>0</v>
      </c>
      <c r="L96" s="150">
        <v>0</v>
      </c>
      <c r="M96" s="310">
        <f>'BM 01'!M87+L96</f>
        <v>0</v>
      </c>
      <c r="N96" s="264">
        <f t="shared" ref="N96:N101" si="69">K96*F96</f>
        <v>0</v>
      </c>
      <c r="O96" s="149">
        <f t="shared" ref="O96:O101" si="70">L96*F96</f>
        <v>0</v>
      </c>
      <c r="P96" s="151">
        <f t="shared" ref="P96:P101" si="71">O96+N96</f>
        <v>0</v>
      </c>
      <c r="Q96" s="149">
        <f t="shared" ref="Q96:Q109" si="72">J96-P96</f>
        <v>546.85</v>
      </c>
    </row>
    <row r="97" spans="1:17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68"/>
        <v>78.959999999999994</v>
      </c>
      <c r="G97" s="127" t="s">
        <v>252</v>
      </c>
      <c r="H97" s="127" t="s">
        <v>34</v>
      </c>
      <c r="I97" s="170">
        <f t="shared" ref="I97:I109" si="73">E97*D97</f>
        <v>189.18</v>
      </c>
      <c r="J97" s="171">
        <f t="shared" ref="J97:J109" si="74">F97*D97</f>
        <v>236.88</v>
      </c>
      <c r="K97" s="319">
        <f>'BM 02'!M88</f>
        <v>0</v>
      </c>
      <c r="L97" s="150">
        <v>0</v>
      </c>
      <c r="M97" s="310">
        <f>'BM 01'!M88+L97</f>
        <v>0</v>
      </c>
      <c r="N97" s="264">
        <f t="shared" si="69"/>
        <v>0</v>
      </c>
      <c r="O97" s="149">
        <f t="shared" si="70"/>
        <v>0</v>
      </c>
      <c r="P97" s="151">
        <f t="shared" si="71"/>
        <v>0</v>
      </c>
      <c r="Q97" s="149">
        <f t="shared" si="72"/>
        <v>236.88</v>
      </c>
    </row>
    <row r="98" spans="1:17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68"/>
        <v>40.200000000000003</v>
      </c>
      <c r="G98" s="127" t="s">
        <v>255</v>
      </c>
      <c r="H98" s="127" t="s">
        <v>34</v>
      </c>
      <c r="I98" s="170">
        <f t="shared" si="73"/>
        <v>1665.8668</v>
      </c>
      <c r="J98" s="171">
        <f t="shared" si="74"/>
        <v>2085.5760000000005</v>
      </c>
      <c r="K98" s="319">
        <f>'BM 02'!M89</f>
        <v>0</v>
      </c>
      <c r="L98" s="150">
        <v>0</v>
      </c>
      <c r="M98" s="310">
        <f>'BM 01'!M89+L98</f>
        <v>0</v>
      </c>
      <c r="N98" s="264">
        <f t="shared" si="69"/>
        <v>0</v>
      </c>
      <c r="O98" s="149">
        <f t="shared" si="70"/>
        <v>0</v>
      </c>
      <c r="P98" s="151">
        <f t="shared" si="71"/>
        <v>0</v>
      </c>
      <c r="Q98" s="149">
        <f t="shared" si="72"/>
        <v>2085.5760000000005</v>
      </c>
    </row>
    <row r="99" spans="1:17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68"/>
        <v>39.68</v>
      </c>
      <c r="G99" s="127" t="s">
        <v>258</v>
      </c>
      <c r="H99" s="127" t="s">
        <v>34</v>
      </c>
      <c r="I99" s="170">
        <f t="shared" si="73"/>
        <v>564.71580000000006</v>
      </c>
      <c r="J99" s="171">
        <f t="shared" si="74"/>
        <v>707.09760000000006</v>
      </c>
      <c r="K99" s="319">
        <f>'BM 02'!M90</f>
        <v>0</v>
      </c>
      <c r="L99" s="150">
        <v>0</v>
      </c>
      <c r="M99" s="310">
        <f>'BM 01'!M90+L99</f>
        <v>0</v>
      </c>
      <c r="N99" s="264">
        <f t="shared" si="69"/>
        <v>0</v>
      </c>
      <c r="O99" s="149">
        <f t="shared" si="70"/>
        <v>0</v>
      </c>
      <c r="P99" s="151">
        <f t="shared" si="71"/>
        <v>0</v>
      </c>
      <c r="Q99" s="149">
        <f t="shared" si="72"/>
        <v>707.09760000000006</v>
      </c>
    </row>
    <row r="100" spans="1:17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68"/>
        <v>815.3</v>
      </c>
      <c r="G100" s="127" t="s">
        <v>261</v>
      </c>
      <c r="H100" s="127" t="s">
        <v>34</v>
      </c>
      <c r="I100" s="170">
        <f t="shared" si="73"/>
        <v>651.1</v>
      </c>
      <c r="J100" s="171">
        <f t="shared" si="74"/>
        <v>815.3</v>
      </c>
      <c r="K100" s="319">
        <f>'BM 02'!M91</f>
        <v>0</v>
      </c>
      <c r="L100" s="150">
        <v>0</v>
      </c>
      <c r="M100" s="310">
        <f>'BM 01'!M91+L100</f>
        <v>0</v>
      </c>
      <c r="N100" s="264">
        <f t="shared" si="69"/>
        <v>0</v>
      </c>
      <c r="O100" s="149">
        <f t="shared" si="70"/>
        <v>0</v>
      </c>
      <c r="P100" s="151">
        <f t="shared" si="71"/>
        <v>0</v>
      </c>
      <c r="Q100" s="149">
        <f t="shared" si="72"/>
        <v>815.3</v>
      </c>
    </row>
    <row r="101" spans="1:17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68"/>
        <v>3172.59</v>
      </c>
      <c r="G101" s="127" t="s">
        <v>264</v>
      </c>
      <c r="H101" s="127" t="s">
        <v>34</v>
      </c>
      <c r="I101" s="170">
        <f t="shared" si="73"/>
        <v>2533.62</v>
      </c>
      <c r="J101" s="171">
        <f t="shared" si="74"/>
        <v>3172.59</v>
      </c>
      <c r="K101" s="319">
        <f>'BM 02'!M92</f>
        <v>0</v>
      </c>
      <c r="L101" s="150">
        <v>0</v>
      </c>
      <c r="M101" s="310">
        <f>'BM 01'!M92+L101</f>
        <v>0</v>
      </c>
      <c r="N101" s="264">
        <f t="shared" si="69"/>
        <v>0</v>
      </c>
      <c r="O101" s="149">
        <f t="shared" si="70"/>
        <v>0</v>
      </c>
      <c r="P101" s="151">
        <f t="shared" si="71"/>
        <v>0</v>
      </c>
      <c r="Q101" s="149">
        <f t="shared" si="72"/>
        <v>3172.59</v>
      </c>
    </row>
    <row r="102" spans="1:17">
      <c r="A102" s="133" t="s">
        <v>265</v>
      </c>
      <c r="B102" s="161" t="s">
        <v>266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265">
        <f>SUM(N103:N109)</f>
        <v>0</v>
      </c>
      <c r="O102" s="150">
        <f>SUM(O103:O109)</f>
        <v>0</v>
      </c>
      <c r="P102" s="166">
        <f>SUM(P103:P109)</f>
        <v>0</v>
      </c>
      <c r="Q102" s="150">
        <f>SUM(Q103:Q109)</f>
        <v>3284.58</v>
      </c>
    </row>
    <row r="103" spans="1:17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75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02'!M94</f>
        <v>0</v>
      </c>
      <c r="L103" s="150">
        <v>0</v>
      </c>
      <c r="M103" s="310">
        <f>'BM 01'!M94+L103</f>
        <v>0</v>
      </c>
      <c r="N103" s="264">
        <f t="shared" ref="N103:N109" si="76">K103*F103</f>
        <v>0</v>
      </c>
      <c r="O103" s="149">
        <f t="shared" ref="O103:O109" si="77">L103*F103</f>
        <v>0</v>
      </c>
      <c r="P103" s="151">
        <f t="shared" ref="P103:P109" si="78">O103+N103</f>
        <v>0</v>
      </c>
      <c r="Q103" s="149">
        <f t="shared" si="72"/>
        <v>66.540000000000006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75"/>
        <v>480.83</v>
      </c>
      <c r="G104" s="127" t="s">
        <v>272</v>
      </c>
      <c r="H104" s="127" t="s">
        <v>34</v>
      </c>
      <c r="I104" s="170">
        <f t="shared" si="73"/>
        <v>383.99</v>
      </c>
      <c r="J104" s="171">
        <f t="shared" si="74"/>
        <v>480.83</v>
      </c>
      <c r="K104" s="319">
        <f>'BM 02'!M95</f>
        <v>0</v>
      </c>
      <c r="L104" s="150">
        <v>0</v>
      </c>
      <c r="M104" s="310">
        <f>'BM 01'!M95+L104</f>
        <v>0</v>
      </c>
      <c r="N104" s="264">
        <f t="shared" si="76"/>
        <v>0</v>
      </c>
      <c r="O104" s="149">
        <f t="shared" si="77"/>
        <v>0</v>
      </c>
      <c r="P104" s="151">
        <f t="shared" si="78"/>
        <v>0</v>
      </c>
      <c r="Q104" s="149">
        <f t="shared" si="72"/>
        <v>480.83</v>
      </c>
    </row>
    <row r="105" spans="1:17" ht="79.5" customHeight="1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75"/>
        <v>65.260000000000005</v>
      </c>
      <c r="G105" s="127" t="s">
        <v>275</v>
      </c>
      <c r="H105" s="127" t="s">
        <v>34</v>
      </c>
      <c r="I105" s="170">
        <f t="shared" si="73"/>
        <v>1027.8063999999999</v>
      </c>
      <c r="J105" s="171">
        <f t="shared" si="74"/>
        <v>1286.9272000000001</v>
      </c>
      <c r="K105" s="319">
        <f>'BM 02'!M96</f>
        <v>0</v>
      </c>
      <c r="L105" s="150">
        <v>0</v>
      </c>
      <c r="M105" s="310">
        <f>'BM 01'!M96+L105</f>
        <v>0</v>
      </c>
      <c r="N105" s="264">
        <f t="shared" si="76"/>
        <v>0</v>
      </c>
      <c r="O105" s="149">
        <f t="shared" si="77"/>
        <v>0</v>
      </c>
      <c r="P105" s="151">
        <f t="shared" si="78"/>
        <v>0</v>
      </c>
      <c r="Q105" s="149">
        <f t="shared" si="72"/>
        <v>1286.9272000000001</v>
      </c>
    </row>
    <row r="106" spans="1:17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75"/>
        <v>12.98</v>
      </c>
      <c r="G106" s="127" t="s">
        <v>278</v>
      </c>
      <c r="H106" s="127" t="s">
        <v>34</v>
      </c>
      <c r="I106" s="170">
        <f t="shared" si="73"/>
        <v>20.74</v>
      </c>
      <c r="J106" s="171">
        <f t="shared" si="74"/>
        <v>25.96</v>
      </c>
      <c r="K106" s="319">
        <f>'BM 02'!M97</f>
        <v>0</v>
      </c>
      <c r="L106" s="150">
        <v>0</v>
      </c>
      <c r="M106" s="310">
        <f>'BM 01'!M97+L106</f>
        <v>0</v>
      </c>
      <c r="N106" s="264">
        <f t="shared" si="76"/>
        <v>0</v>
      </c>
      <c r="O106" s="149">
        <f t="shared" si="77"/>
        <v>0</v>
      </c>
      <c r="P106" s="151">
        <f t="shared" si="78"/>
        <v>0</v>
      </c>
      <c r="Q106" s="149">
        <f t="shared" si="72"/>
        <v>25.96</v>
      </c>
    </row>
    <row r="107" spans="1:17" ht="79.5" customHeight="1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75"/>
        <v>52.31</v>
      </c>
      <c r="G107" s="127" t="s">
        <v>281</v>
      </c>
      <c r="H107" s="127" t="s">
        <v>34</v>
      </c>
      <c r="I107" s="170">
        <f t="shared" si="73"/>
        <v>411.11520000000002</v>
      </c>
      <c r="J107" s="171">
        <f t="shared" si="74"/>
        <v>514.73040000000003</v>
      </c>
      <c r="K107" s="319">
        <f>'BM 02'!M98</f>
        <v>0</v>
      </c>
      <c r="L107" s="150">
        <v>0</v>
      </c>
      <c r="M107" s="310">
        <f>'BM 01'!M98+L107</f>
        <v>0</v>
      </c>
      <c r="N107" s="264">
        <f t="shared" si="76"/>
        <v>0</v>
      </c>
      <c r="O107" s="149">
        <f t="shared" si="77"/>
        <v>0</v>
      </c>
      <c r="P107" s="151">
        <f t="shared" si="78"/>
        <v>0</v>
      </c>
      <c r="Q107" s="149">
        <f t="shared" si="72"/>
        <v>514.73040000000003</v>
      </c>
    </row>
    <row r="108" spans="1:17" ht="79.5" customHeight="1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75"/>
        <v>79.959999999999994</v>
      </c>
      <c r="G108" s="127" t="s">
        <v>284</v>
      </c>
      <c r="H108" s="127" t="s">
        <v>34</v>
      </c>
      <c r="I108" s="170">
        <f t="shared" si="73"/>
        <v>714.59339999999997</v>
      </c>
      <c r="J108" s="171">
        <f t="shared" si="74"/>
        <v>894.75239999999985</v>
      </c>
      <c r="K108" s="319">
        <f>'BM 02'!M99</f>
        <v>0</v>
      </c>
      <c r="L108" s="150">
        <v>0</v>
      </c>
      <c r="M108" s="310">
        <f>'BM 01'!M99+L108</f>
        <v>0</v>
      </c>
      <c r="N108" s="264">
        <f t="shared" si="76"/>
        <v>0</v>
      </c>
      <c r="O108" s="149">
        <f t="shared" si="77"/>
        <v>0</v>
      </c>
      <c r="P108" s="151">
        <f t="shared" si="78"/>
        <v>0</v>
      </c>
      <c r="Q108" s="149">
        <f t="shared" si="72"/>
        <v>894.75239999999985</v>
      </c>
    </row>
    <row r="109" spans="1:17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75"/>
        <v>7.42</v>
      </c>
      <c r="G109" s="127" t="s">
        <v>287</v>
      </c>
      <c r="H109" s="127" t="s">
        <v>34</v>
      </c>
      <c r="I109" s="170">
        <f t="shared" si="73"/>
        <v>11.86</v>
      </c>
      <c r="J109" s="171">
        <f t="shared" si="74"/>
        <v>14.84</v>
      </c>
      <c r="K109" s="319">
        <f>'BM 02'!M100</f>
        <v>0</v>
      </c>
      <c r="L109" s="150">
        <v>0</v>
      </c>
      <c r="M109" s="310">
        <f>'BM 01'!M100+L109</f>
        <v>0</v>
      </c>
      <c r="N109" s="264">
        <f t="shared" si="76"/>
        <v>0</v>
      </c>
      <c r="O109" s="149">
        <f t="shared" si="77"/>
        <v>0</v>
      </c>
      <c r="P109" s="151">
        <f t="shared" si="78"/>
        <v>0</v>
      </c>
      <c r="Q109" s="149">
        <f t="shared" si="72"/>
        <v>14.84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264"/>
      <c r="O110" s="149"/>
      <c r="P110" s="151"/>
      <c r="Q110" s="149"/>
    </row>
    <row r="111" spans="1:17">
      <c r="A111" s="686" t="s">
        <v>288</v>
      </c>
      <c r="B111" s="687"/>
      <c r="C111" s="687"/>
      <c r="D111" s="687"/>
      <c r="E111" s="687"/>
      <c r="F111" s="687"/>
      <c r="G111" s="687"/>
      <c r="H111" s="688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143">
        <f>N11+N15+N28+N39+N41+N58+N65+N75+N95+N102+N70</f>
        <v>186688.86852499997</v>
      </c>
      <c r="O111" s="143">
        <f>O11+O15+O28+O39+O41+O58+O65+O75+O95+O102+O70</f>
        <v>61934.564099999996</v>
      </c>
      <c r="P111" s="143">
        <f>P11+P15+P28+P39+P41+P58+P65+P75+P95+P102+P70</f>
        <v>248623.43262500002</v>
      </c>
      <c r="Q111" s="160">
        <f>Q11+Q15+Q28+Q39+Q41+Q58+Q65+Q75+Q95+Q102+Q70</f>
        <v>514920.64347499999</v>
      </c>
    </row>
    <row r="114" spans="1:17">
      <c r="A114" s="668" t="s">
        <v>289</v>
      </c>
      <c r="B114" s="668"/>
      <c r="C114" s="668"/>
      <c r="D114" s="668"/>
      <c r="E114" s="668"/>
      <c r="F114" s="668"/>
      <c r="G114" s="668"/>
      <c r="H114" s="668"/>
      <c r="I114" s="668"/>
      <c r="J114" s="668"/>
      <c r="K114" s="668"/>
      <c r="L114" s="668"/>
      <c r="M114" s="668"/>
      <c r="N114" s="668"/>
      <c r="O114" s="668"/>
      <c r="P114" s="668"/>
      <c r="Q114" s="668"/>
    </row>
    <row r="115" spans="1:17">
      <c r="A115" s="668"/>
      <c r="B115" s="668"/>
      <c r="C115" s="668"/>
      <c r="D115" s="668"/>
      <c r="E115" s="668"/>
      <c r="F115" s="668"/>
      <c r="G115" s="668"/>
      <c r="H115" s="668"/>
      <c r="I115" s="668"/>
      <c r="J115" s="668"/>
      <c r="K115" s="668"/>
      <c r="L115" s="668"/>
      <c r="M115" s="668"/>
      <c r="N115" s="668"/>
      <c r="O115" s="668"/>
      <c r="P115" s="668"/>
      <c r="Q115" s="668"/>
    </row>
    <row r="116" spans="1:17">
      <c r="A116" s="668"/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1" spans="1:17">
      <c r="P121" s="119">
        <f>'BM 02'!O111</f>
        <v>186689.32</v>
      </c>
    </row>
    <row r="122" spans="1:17">
      <c r="P122" s="119">
        <f>P121+O6</f>
        <v>248623.8841</v>
      </c>
    </row>
    <row r="123" spans="1:17" ht="15.6">
      <c r="E123" s="699" t="s">
        <v>370</v>
      </c>
      <c r="F123" s="699"/>
      <c r="G123" s="699"/>
      <c r="H123" s="699"/>
      <c r="I123" s="699"/>
      <c r="J123" s="699"/>
      <c r="K123" s="699"/>
      <c r="L123" s="699"/>
    </row>
  </sheetData>
  <mergeCells count="37">
    <mergeCell ref="M5:N5"/>
    <mergeCell ref="O5:Q5"/>
    <mergeCell ref="F6:I6"/>
    <mergeCell ref="M6:N6"/>
    <mergeCell ref="O6:Q6"/>
    <mergeCell ref="H9:H10"/>
    <mergeCell ref="I9:I10"/>
    <mergeCell ref="J5:J7"/>
    <mergeCell ref="J9:J10"/>
    <mergeCell ref="F5:I5"/>
    <mergeCell ref="C9:C10"/>
    <mergeCell ref="D9:D10"/>
    <mergeCell ref="E9:E10"/>
    <mergeCell ref="F9:F10"/>
    <mergeCell ref="G9:G10"/>
    <mergeCell ref="E123:L123"/>
    <mergeCell ref="B15:G15"/>
    <mergeCell ref="B28:G28"/>
    <mergeCell ref="B39:G39"/>
    <mergeCell ref="B41:G41"/>
    <mergeCell ref="B58:G58"/>
    <mergeCell ref="Q9:Q10"/>
    <mergeCell ref="A114:Q119"/>
    <mergeCell ref="A1:Q4"/>
    <mergeCell ref="A5:E7"/>
    <mergeCell ref="K5:L6"/>
    <mergeCell ref="B65:G65"/>
    <mergeCell ref="B75:G75"/>
    <mergeCell ref="B95:G95"/>
    <mergeCell ref="A111:H111"/>
    <mergeCell ref="K7:L7"/>
    <mergeCell ref="M7:N7"/>
    <mergeCell ref="A8:Q8"/>
    <mergeCell ref="K9:M9"/>
    <mergeCell ref="N9:P9"/>
    <mergeCell ref="A9:A10"/>
    <mergeCell ref="B9:B10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view="pageBreakPreview" topLeftCell="A175" zoomScaleNormal="100" workbookViewId="0">
      <selection activeCell="H171" sqref="H171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336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s="1" customFormat="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>
      <c r="A28" s="12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s="2" customFormat="1">
      <c r="A29" s="36"/>
      <c r="B29" s="37"/>
      <c r="C29" s="38"/>
      <c r="D29" s="39"/>
      <c r="E29" s="40" t="s">
        <v>371</v>
      </c>
      <c r="F29" s="41">
        <v>38.9</v>
      </c>
      <c r="G29" s="42">
        <v>18.399999999999999</v>
      </c>
      <c r="H29" s="42"/>
      <c r="I29" s="69">
        <v>5</v>
      </c>
      <c r="J29" s="70">
        <f>F29*G29</f>
        <v>715.75999999999988</v>
      </c>
      <c r="K29" s="71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>
      <c r="A38" s="12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>
      <c r="A51" s="12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>
      <c r="A64" s="12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>
      <c r="A77" s="12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>
      <c r="A89" s="12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>
      <c r="A101" s="12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>
      <c r="A113" s="12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>
      <c r="A124" s="12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>
      <c r="A134" s="12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>
      <c r="A146" s="12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s="1" customFormat="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>
      <c r="A156" s="12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s="2" customFormat="1">
      <c r="A157" s="36"/>
      <c r="B157" s="37"/>
      <c r="C157" s="38"/>
      <c r="D157" s="80" t="s">
        <v>372</v>
      </c>
      <c r="E157" s="42">
        <v>14.86</v>
      </c>
      <c r="F157" s="42">
        <v>1</v>
      </c>
      <c r="G157" s="81">
        <v>0.3</v>
      </c>
      <c r="H157" s="42">
        <v>2</v>
      </c>
      <c r="I157" s="69">
        <v>5</v>
      </c>
      <c r="J157" s="70">
        <f>H157*G157*F157*E157</f>
        <v>8.9159999999999986</v>
      </c>
      <c r="K157" s="71" t="s">
        <v>43</v>
      </c>
    </row>
    <row r="158" spans="1:11" s="2" customFormat="1">
      <c r="A158" s="36"/>
      <c r="B158" s="37"/>
      <c r="C158" s="38"/>
      <c r="D158" s="80" t="s">
        <v>372</v>
      </c>
      <c r="E158" s="42">
        <v>33.5</v>
      </c>
      <c r="F158" s="42">
        <v>1</v>
      </c>
      <c r="G158" s="81">
        <v>0.3</v>
      </c>
      <c r="H158" s="42">
        <v>2</v>
      </c>
      <c r="I158" s="69">
        <v>5</v>
      </c>
      <c r="J158" s="70">
        <f t="shared" ref="J158:J159" si="3">H158*G158*F158*E158</f>
        <v>20.099999999999998</v>
      </c>
      <c r="K158" s="71" t="s">
        <v>43</v>
      </c>
    </row>
    <row r="159" spans="1:11" s="2" customFormat="1">
      <c r="A159" s="36"/>
      <c r="B159" s="37"/>
      <c r="C159" s="38"/>
      <c r="D159" s="80" t="s">
        <v>373</v>
      </c>
      <c r="E159" s="42">
        <v>31.5</v>
      </c>
      <c r="F159" s="42">
        <v>12.86</v>
      </c>
      <c r="G159" s="42">
        <v>0.6</v>
      </c>
      <c r="H159" s="42">
        <v>1</v>
      </c>
      <c r="I159" s="69">
        <v>5</v>
      </c>
      <c r="J159" s="70">
        <f t="shared" si="3"/>
        <v>243.05399999999997</v>
      </c>
      <c r="K159" s="71" t="s">
        <v>43</v>
      </c>
    </row>
    <row r="160" spans="1:1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s="1" customFormat="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>
      <c r="A168" s="12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s="2" customFormat="1">
      <c r="A169" s="36"/>
      <c r="B169" s="37"/>
      <c r="C169" s="38"/>
      <c r="D169" s="80" t="s">
        <v>332</v>
      </c>
      <c r="E169" s="42">
        <v>159.44</v>
      </c>
      <c r="F169" s="42"/>
      <c r="G169" s="42">
        <v>0.3</v>
      </c>
      <c r="H169" s="42">
        <v>1</v>
      </c>
      <c r="I169" s="69">
        <v>5</v>
      </c>
      <c r="J169" s="70">
        <f>H169*G169*E169</f>
        <v>47.832000000000001</v>
      </c>
      <c r="K169" s="71" t="s">
        <v>43</v>
      </c>
    </row>
    <row r="170" spans="1:11" s="2" customFormat="1">
      <c r="A170" s="36"/>
      <c r="B170" s="37"/>
      <c r="C170" s="38"/>
      <c r="D170" s="80" t="s">
        <v>372</v>
      </c>
      <c r="E170" s="42">
        <v>14.86</v>
      </c>
      <c r="F170" s="42"/>
      <c r="G170" s="42">
        <v>0.4</v>
      </c>
      <c r="H170" s="42">
        <v>2</v>
      </c>
      <c r="I170" s="69">
        <v>5</v>
      </c>
      <c r="J170" s="70">
        <f>H170*G170*E170</f>
        <v>11.888</v>
      </c>
      <c r="K170" s="71" t="s">
        <v>43</v>
      </c>
    </row>
    <row r="171" spans="1:11" s="2" customFormat="1">
      <c r="A171" s="36"/>
      <c r="B171" s="37"/>
      <c r="C171" s="38"/>
      <c r="D171" s="80" t="s">
        <v>372</v>
      </c>
      <c r="E171" s="42">
        <v>33.5</v>
      </c>
      <c r="F171" s="42"/>
      <c r="G171" s="42">
        <v>0.4</v>
      </c>
      <c r="H171" s="42">
        <v>2</v>
      </c>
      <c r="I171" s="69">
        <v>5</v>
      </c>
      <c r="J171" s="70">
        <f>H171*G171*E171</f>
        <v>26.8</v>
      </c>
      <c r="K171" s="71" t="s">
        <v>43</v>
      </c>
    </row>
    <row r="172" spans="1:1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>
      <c r="A181" s="12"/>
      <c r="B181" s="13"/>
      <c r="C181" s="13"/>
      <c r="D181" s="13"/>
      <c r="E181" s="13"/>
      <c r="F181" s="14"/>
      <c r="G181" s="15" t="s">
        <v>331</v>
      </c>
      <c r="H181" s="15"/>
      <c r="I181" s="54"/>
      <c r="J181" s="55"/>
      <c r="K181" s="56"/>
    </row>
    <row r="182" spans="1:11">
      <c r="A182" s="83"/>
      <c r="B182" s="84"/>
      <c r="C182" s="85"/>
      <c r="D182" s="86"/>
      <c r="E182" s="87" t="s">
        <v>337</v>
      </c>
      <c r="F182" s="88"/>
      <c r="G182" s="89">
        <v>71.78</v>
      </c>
      <c r="H182" s="89"/>
      <c r="I182" s="90">
        <v>5</v>
      </c>
      <c r="J182" s="91">
        <f>G182</f>
        <v>71.78</v>
      </c>
      <c r="K182" s="92" t="s">
        <v>43</v>
      </c>
    </row>
    <row r="183" spans="1:11">
      <c r="A183" s="83"/>
      <c r="B183" s="84"/>
      <c r="C183" s="85"/>
      <c r="D183" s="86"/>
      <c r="E183" s="87" t="s">
        <v>338</v>
      </c>
      <c r="F183" s="88"/>
      <c r="G183" s="89">
        <v>82.44</v>
      </c>
      <c r="H183" s="89"/>
      <c r="I183" s="90">
        <v>5</v>
      </c>
      <c r="J183" s="91">
        <f>G183</f>
        <v>82.44</v>
      </c>
      <c r="K183" s="92" t="s">
        <v>43</v>
      </c>
    </row>
    <row r="184" spans="1:11">
      <c r="A184" s="83"/>
      <c r="B184" s="84"/>
      <c r="C184" s="85"/>
      <c r="D184" s="86"/>
      <c r="E184" s="87" t="s">
        <v>339</v>
      </c>
      <c r="F184" s="88"/>
      <c r="G184" s="89">
        <v>46.3</v>
      </c>
      <c r="H184" s="89"/>
      <c r="I184" s="90">
        <v>5</v>
      </c>
      <c r="J184" s="91">
        <f>G184</f>
        <v>46.3</v>
      </c>
      <c r="K184" s="92" t="s">
        <v>43</v>
      </c>
    </row>
    <row r="185" spans="1:1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>
      <c r="A192" s="12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>
      <c r="A193" s="83"/>
      <c r="B193" s="84"/>
      <c r="C193" s="85"/>
      <c r="D193" s="86"/>
      <c r="E193" s="87" t="s">
        <v>337</v>
      </c>
      <c r="F193" s="88"/>
      <c r="G193" s="89">
        <v>75.099999999999994</v>
      </c>
      <c r="H193" s="89"/>
      <c r="I193" s="90">
        <v>5</v>
      </c>
      <c r="J193" s="91">
        <f>G193</f>
        <v>75.099999999999994</v>
      </c>
      <c r="K193" s="92" t="s">
        <v>329</v>
      </c>
    </row>
    <row r="194" spans="1:11">
      <c r="A194" s="83"/>
      <c r="B194" s="84"/>
      <c r="C194" s="85"/>
      <c r="D194" s="86"/>
      <c r="E194" s="87" t="s">
        <v>338</v>
      </c>
      <c r="F194" s="88"/>
      <c r="G194" s="89">
        <v>30.1</v>
      </c>
      <c r="H194" s="89"/>
      <c r="I194" s="90">
        <v>5</v>
      </c>
      <c r="J194" s="91">
        <f>G194</f>
        <v>30.1</v>
      </c>
      <c r="K194" s="92" t="s">
        <v>329</v>
      </c>
    </row>
    <row r="195" spans="1:11">
      <c r="A195" s="83"/>
      <c r="B195" s="84"/>
      <c r="C195" s="85"/>
      <c r="D195" s="86"/>
      <c r="E195" s="87" t="s">
        <v>339</v>
      </c>
      <c r="F195" s="88"/>
      <c r="G195" s="89">
        <v>2.9</v>
      </c>
      <c r="H195" s="89"/>
      <c r="I195" s="90">
        <v>5</v>
      </c>
      <c r="J195" s="91">
        <f>G195</f>
        <v>2.9</v>
      </c>
      <c r="K195" s="92" t="s">
        <v>329</v>
      </c>
    </row>
    <row r="196" spans="1:11">
      <c r="A196" s="22"/>
      <c r="B196" s="23"/>
      <c r="C196" s="23"/>
      <c r="D196" s="23"/>
      <c r="E196" s="23"/>
      <c r="F196" s="23"/>
      <c r="G196" s="23"/>
      <c r="H196" s="24" t="s">
        <v>306</v>
      </c>
      <c r="I196" s="59" t="s">
        <v>307</v>
      </c>
      <c r="J196" s="60">
        <f>SUM(J193:J195)</f>
        <v>108.1</v>
      </c>
      <c r="K196" s="61" t="str">
        <f>K193</f>
        <v>kg</v>
      </c>
    </row>
    <row r="197" spans="1:1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>
      <c r="A203" s="12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>
      <c r="A205" s="83"/>
      <c r="B205" s="84"/>
      <c r="C205" s="85"/>
      <c r="D205" s="87" t="s">
        <v>337</v>
      </c>
      <c r="E205" s="93"/>
      <c r="F205" s="88"/>
      <c r="G205" s="89">
        <v>72.5</v>
      </c>
      <c r="H205" s="89"/>
      <c r="I205" s="90">
        <v>5</v>
      </c>
      <c r="J205" s="91">
        <f>G205</f>
        <v>72.5</v>
      </c>
      <c r="K205" s="92" t="s">
        <v>329</v>
      </c>
    </row>
    <row r="206" spans="1:11">
      <c r="A206" s="83"/>
      <c r="B206" s="84"/>
      <c r="C206" s="85"/>
      <c r="D206" s="87" t="s">
        <v>338</v>
      </c>
      <c r="E206" s="93"/>
      <c r="F206" s="88"/>
      <c r="G206" s="89">
        <v>72.3</v>
      </c>
      <c r="H206" s="89"/>
      <c r="I206" s="90">
        <v>5</v>
      </c>
      <c r="J206" s="91">
        <f>G206</f>
        <v>72.3</v>
      </c>
      <c r="K206" s="92" t="s">
        <v>329</v>
      </c>
    </row>
    <row r="207" spans="1:11">
      <c r="A207" s="83"/>
      <c r="B207" s="84"/>
      <c r="C207" s="85"/>
      <c r="D207" s="87" t="s">
        <v>339</v>
      </c>
      <c r="E207" s="93"/>
      <c r="F207" s="88"/>
      <c r="G207" s="89">
        <v>40</v>
      </c>
      <c r="H207" s="89"/>
      <c r="I207" s="90">
        <v>5</v>
      </c>
      <c r="J207" s="91">
        <f>G207</f>
        <v>40</v>
      </c>
      <c r="K207" s="92" t="s">
        <v>329</v>
      </c>
    </row>
    <row r="208" spans="1:1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>
      <c r="A216" s="12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>
      <c r="A218" s="83"/>
      <c r="B218" s="84"/>
      <c r="C218" s="85"/>
      <c r="D218" s="87" t="s">
        <v>337</v>
      </c>
      <c r="E218" s="93"/>
      <c r="F218" s="88"/>
      <c r="G218" s="89">
        <v>140</v>
      </c>
      <c r="H218" s="89"/>
      <c r="I218" s="90">
        <v>5</v>
      </c>
      <c r="J218" s="91">
        <f>G218</f>
        <v>140</v>
      </c>
      <c r="K218" s="92" t="s">
        <v>329</v>
      </c>
    </row>
    <row r="219" spans="1:11">
      <c r="A219" s="83"/>
      <c r="B219" s="84"/>
      <c r="C219" s="85"/>
      <c r="D219" s="87" t="s">
        <v>338</v>
      </c>
      <c r="E219" s="93"/>
      <c r="F219" s="88"/>
      <c r="G219" s="89">
        <v>132.4</v>
      </c>
      <c r="H219" s="89"/>
      <c r="I219" s="90">
        <v>5</v>
      </c>
      <c r="J219" s="91">
        <f>G219</f>
        <v>132.4</v>
      </c>
      <c r="K219" s="92" t="s">
        <v>329</v>
      </c>
    </row>
    <row r="220" spans="1:11">
      <c r="A220" s="83"/>
      <c r="B220" s="84"/>
      <c r="C220" s="85"/>
      <c r="D220" s="87" t="s">
        <v>339</v>
      </c>
      <c r="E220" s="93"/>
      <c r="F220" s="88"/>
      <c r="G220" s="89">
        <v>48.1</v>
      </c>
      <c r="H220" s="89"/>
      <c r="I220" s="90">
        <v>5</v>
      </c>
      <c r="J220" s="91">
        <f>G220</f>
        <v>48.1</v>
      </c>
      <c r="K220" s="92" t="s">
        <v>329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>
      <c r="A229" s="12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>
      <c r="A231" s="83"/>
      <c r="B231" s="84"/>
      <c r="C231" s="85"/>
      <c r="D231" s="87" t="s">
        <v>338</v>
      </c>
      <c r="E231" s="93"/>
      <c r="F231" s="88"/>
      <c r="G231" s="89">
        <v>132.80000000000001</v>
      </c>
      <c r="H231" s="89"/>
      <c r="I231" s="90">
        <v>5</v>
      </c>
      <c r="J231" s="91">
        <f>G231</f>
        <v>132.80000000000001</v>
      </c>
      <c r="K231" s="92" t="s">
        <v>329</v>
      </c>
    </row>
    <row r="232" spans="1:11">
      <c r="A232" s="83"/>
      <c r="B232" s="84"/>
      <c r="C232" s="85"/>
      <c r="D232" s="87" t="s">
        <v>339</v>
      </c>
      <c r="E232" s="93"/>
      <c r="F232" s="88"/>
      <c r="G232" s="89">
        <v>131.69999999999999</v>
      </c>
      <c r="H232" s="89"/>
      <c r="I232" s="90">
        <v>5</v>
      </c>
      <c r="J232" s="91">
        <f>G232</f>
        <v>131.69999999999999</v>
      </c>
      <c r="K232" s="92" t="s">
        <v>329</v>
      </c>
    </row>
    <row r="233" spans="1:1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>
      <c r="A241" s="12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50" t="s">
        <v>96</v>
      </c>
      <c r="B250" s="727" t="s">
        <v>97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>
      <c r="A251" s="12"/>
      <c r="B251" s="13"/>
      <c r="C251" s="13"/>
      <c r="D251" s="13"/>
      <c r="E251" s="14"/>
      <c r="F251" s="15"/>
      <c r="G251" s="15" t="s">
        <v>324</v>
      </c>
      <c r="H251" s="15"/>
      <c r="I251" s="54"/>
      <c r="J251" s="55"/>
      <c r="K251" s="56"/>
    </row>
    <row r="252" spans="1:11">
      <c r="B252" s="16"/>
      <c r="C252" s="17"/>
      <c r="D252" s="79" t="s">
        <v>334</v>
      </c>
      <c r="E252" s="20"/>
      <c r="F252" s="21"/>
      <c r="G252" s="21">
        <v>6.64</v>
      </c>
      <c r="H252" s="21"/>
      <c r="I252" s="57">
        <v>5</v>
      </c>
      <c r="J252" s="9">
        <f>G252</f>
        <v>6.64</v>
      </c>
      <c r="K252" s="78" t="s">
        <v>39</v>
      </c>
    </row>
    <row r="253" spans="1:11">
      <c r="B253" s="16"/>
      <c r="C253" s="17"/>
      <c r="D253" s="79" t="s">
        <v>341</v>
      </c>
      <c r="E253" s="20"/>
      <c r="F253" s="21"/>
      <c r="G253" s="21">
        <v>12.3</v>
      </c>
      <c r="H253" s="21"/>
      <c r="I253" s="57">
        <v>5</v>
      </c>
      <c r="J253" s="9">
        <f>G253</f>
        <v>12.3</v>
      </c>
      <c r="K253" s="78" t="s">
        <v>39</v>
      </c>
    </row>
    <row r="254" spans="1:1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18.940000000000001</v>
      </c>
      <c r="K254" s="61" t="s">
        <v>39</v>
      </c>
    </row>
    <row r="255" spans="1:1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18.940000000000001</v>
      </c>
      <c r="K256" s="64" t="s">
        <v>39</v>
      </c>
    </row>
    <row r="257" spans="1:11" ht="13.2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0</v>
      </c>
      <c r="K257" s="67" t="str">
        <f>K256</f>
        <v>m³</v>
      </c>
    </row>
    <row r="258" spans="1:11" ht="13.2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18.940000000000001</v>
      </c>
      <c r="K258" s="64" t="str">
        <f>K257</f>
        <v>m³</v>
      </c>
    </row>
    <row r="259" spans="1:11" ht="13.2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m³</v>
      </c>
    </row>
    <row r="260" spans="1:11" ht="13.2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>
      <c r="A261" s="10" t="s">
        <v>99</v>
      </c>
      <c r="B261" s="729" t="s">
        <v>100</v>
      </c>
      <c r="C261" s="729"/>
      <c r="D261" s="729"/>
      <c r="E261" s="729"/>
      <c r="F261" s="729"/>
      <c r="G261" s="729"/>
      <c r="H261" s="729"/>
      <c r="I261" s="51"/>
      <c r="J261" s="52"/>
      <c r="K261" s="53"/>
    </row>
    <row r="262" spans="1:11">
      <c r="A262" s="50" t="s">
        <v>101</v>
      </c>
      <c r="B262" s="727" t="s">
        <v>102</v>
      </c>
      <c r="C262" s="727"/>
      <c r="D262" s="727"/>
      <c r="E262" s="727"/>
      <c r="F262" s="727"/>
      <c r="G262" s="727"/>
      <c r="H262" s="727"/>
      <c r="I262" s="727"/>
      <c r="J262" s="727"/>
      <c r="K262" s="728"/>
    </row>
    <row r="263" spans="1:11" ht="13.2">
      <c r="A263" s="12"/>
      <c r="B263" s="13"/>
      <c r="C263" s="13"/>
      <c r="D263" s="13"/>
      <c r="E263" s="14"/>
      <c r="F263" s="15" t="s">
        <v>335</v>
      </c>
      <c r="G263" s="15" t="s">
        <v>316</v>
      </c>
      <c r="H263" s="15" t="s">
        <v>305</v>
      </c>
      <c r="I263" s="54"/>
      <c r="J263" s="55"/>
      <c r="K263" s="56"/>
    </row>
    <row r="264" spans="1:11">
      <c r="B264" s="16"/>
      <c r="C264" s="17"/>
      <c r="D264" s="79" t="s">
        <v>342</v>
      </c>
      <c r="E264" s="20"/>
      <c r="F264" s="21">
        <v>181.64</v>
      </c>
      <c r="G264" s="21">
        <v>3.1</v>
      </c>
      <c r="H264" s="21">
        <v>1</v>
      </c>
      <c r="I264" s="57">
        <v>5</v>
      </c>
      <c r="J264" s="9">
        <f>G264*H264*F264</f>
        <v>563.08399999999995</v>
      </c>
      <c r="K264" s="78" t="s">
        <v>43</v>
      </c>
    </row>
    <row r="265" spans="1:11">
      <c r="B265" s="16"/>
      <c r="C265" s="17"/>
      <c r="D265" s="79" t="s">
        <v>343</v>
      </c>
      <c r="E265" s="20"/>
      <c r="F265" s="21">
        <v>0.8</v>
      </c>
      <c r="G265" s="21">
        <v>2.1</v>
      </c>
      <c r="H265" s="21">
        <v>-8</v>
      </c>
      <c r="I265" s="57">
        <v>5</v>
      </c>
      <c r="J265" s="9">
        <f>G265*H265*F265</f>
        <v>-13.440000000000001</v>
      </c>
      <c r="K265" s="78" t="s">
        <v>43</v>
      </c>
    </row>
    <row r="266" spans="1:11">
      <c r="B266" s="16"/>
      <c r="C266" s="17"/>
      <c r="D266" s="79" t="s">
        <v>344</v>
      </c>
      <c r="E266" s="20"/>
      <c r="F266" s="21">
        <v>2.2000000000000002</v>
      </c>
      <c r="G266" s="21">
        <v>1</v>
      </c>
      <c r="H266" s="21">
        <v>-12</v>
      </c>
      <c r="I266" s="57">
        <v>5</v>
      </c>
      <c r="J266" s="9">
        <f>G266*H266*F266</f>
        <v>-26.400000000000002</v>
      </c>
      <c r="K266" s="78" t="s">
        <v>43</v>
      </c>
    </row>
    <row r="267" spans="1:11">
      <c r="B267" s="16"/>
      <c r="C267" s="17"/>
      <c r="D267" s="79" t="s">
        <v>343</v>
      </c>
      <c r="E267" s="20"/>
      <c r="F267" s="21">
        <v>1.8</v>
      </c>
      <c r="G267" s="21">
        <v>2.1</v>
      </c>
      <c r="H267" s="21">
        <v>-2</v>
      </c>
      <c r="I267" s="57">
        <v>5</v>
      </c>
      <c r="J267" s="9">
        <f>G267*H267*F267</f>
        <v>-7.5600000000000005</v>
      </c>
      <c r="K267" s="78" t="s">
        <v>43</v>
      </c>
    </row>
    <row r="268" spans="1:11">
      <c r="A268" s="22"/>
      <c r="B268" s="23"/>
      <c r="C268" s="23"/>
      <c r="D268" s="23"/>
      <c r="E268" s="23"/>
      <c r="F268" s="23"/>
      <c r="G268" s="23"/>
      <c r="H268" s="24" t="s">
        <v>306</v>
      </c>
      <c r="I268" s="59" t="s">
        <v>307</v>
      </c>
      <c r="J268" s="60">
        <f>SUM(J264:J267)</f>
        <v>515.68399999999997</v>
      </c>
      <c r="K268" s="61" t="s">
        <v>43</v>
      </c>
    </row>
    <row r="269" spans="1:11">
      <c r="A269" s="22"/>
      <c r="B269" s="23"/>
      <c r="C269" s="23"/>
      <c r="D269" s="23"/>
      <c r="E269" s="23"/>
      <c r="F269" s="23"/>
      <c r="G269" s="23"/>
      <c r="H269" s="24"/>
      <c r="I269" s="59"/>
      <c r="J269" s="60"/>
      <c r="K269" s="61"/>
    </row>
    <row r="270" spans="1:11" ht="13.2">
      <c r="A270" s="25"/>
      <c r="B270" s="26"/>
      <c r="C270" s="26"/>
      <c r="D270" s="27" t="s">
        <v>308</v>
      </c>
      <c r="E270" s="26"/>
      <c r="F270" s="28" t="s">
        <v>309</v>
      </c>
      <c r="G270" s="28"/>
      <c r="H270" s="28"/>
      <c r="I270" s="62" t="s">
        <v>307</v>
      </c>
      <c r="J270" s="63">
        <v>515.67999999999995</v>
      </c>
      <c r="K270" s="64" t="s">
        <v>43</v>
      </c>
    </row>
    <row r="271" spans="1:11" ht="13.2">
      <c r="A271" s="29"/>
      <c r="B271" s="30"/>
      <c r="C271" s="30"/>
      <c r="D271" s="31" t="s">
        <v>310</v>
      </c>
      <c r="E271" s="30"/>
      <c r="F271" s="32" t="s">
        <v>309</v>
      </c>
      <c r="G271" s="32"/>
      <c r="H271" s="32"/>
      <c r="I271" s="65" t="s">
        <v>307</v>
      </c>
      <c r="J271" s="66">
        <f>J268-J270</f>
        <v>4.0000000000190994E-3</v>
      </c>
      <c r="K271" s="67" t="str">
        <f>K270</f>
        <v>m²</v>
      </c>
    </row>
    <row r="272" spans="1:11" ht="13.2">
      <c r="A272" s="25"/>
      <c r="B272" s="33"/>
      <c r="C272" s="33"/>
      <c r="D272" s="27" t="s">
        <v>311</v>
      </c>
      <c r="E272" s="33"/>
      <c r="F272" s="28" t="s">
        <v>309</v>
      </c>
      <c r="G272" s="28"/>
      <c r="H272" s="28"/>
      <c r="I272" s="62" t="s">
        <v>307</v>
      </c>
      <c r="J272" s="63">
        <f>J268</f>
        <v>515.68399999999997</v>
      </c>
      <c r="K272" s="64" t="str">
        <f>K271</f>
        <v>m²</v>
      </c>
    </row>
    <row r="273" spans="1:11" ht="13.2">
      <c r="A273" s="43"/>
      <c r="B273" s="44"/>
      <c r="C273" s="44"/>
      <c r="D273" s="45" t="s">
        <v>323</v>
      </c>
      <c r="E273" s="46"/>
      <c r="F273" s="47" t="s">
        <v>309</v>
      </c>
      <c r="G273" s="47"/>
      <c r="H273" s="47"/>
      <c r="I273" s="72" t="s">
        <v>307</v>
      </c>
      <c r="J273" s="73">
        <v>0</v>
      </c>
      <c r="K273" s="74" t="str">
        <f>K272</f>
        <v>m²</v>
      </c>
    </row>
    <row r="274" spans="1:11" ht="13.2">
      <c r="A274" s="43"/>
      <c r="B274" s="44"/>
      <c r="C274" s="44"/>
      <c r="D274" s="48"/>
      <c r="E274" s="44"/>
      <c r="F274" s="49"/>
      <c r="G274" s="49"/>
      <c r="H274" s="49"/>
      <c r="I274" s="75"/>
      <c r="J274" s="76"/>
      <c r="K274" s="77"/>
    </row>
    <row r="275" spans="1:11">
      <c r="A275" s="10" t="s">
        <v>104</v>
      </c>
      <c r="B275" s="729" t="s">
        <v>105</v>
      </c>
      <c r="C275" s="729"/>
      <c r="D275" s="729"/>
      <c r="E275" s="729"/>
      <c r="F275" s="729"/>
      <c r="G275" s="729"/>
      <c r="H275" s="729"/>
      <c r="I275" s="51"/>
      <c r="J275" s="52"/>
      <c r="K275" s="53"/>
    </row>
    <row r="276" spans="1:11">
      <c r="A276" s="50" t="s">
        <v>106</v>
      </c>
      <c r="B276" s="727" t="s">
        <v>107</v>
      </c>
      <c r="C276" s="727"/>
      <c r="D276" s="727"/>
      <c r="E276" s="727"/>
      <c r="F276" s="727"/>
      <c r="G276" s="727"/>
      <c r="H276" s="727"/>
      <c r="I276" s="727"/>
      <c r="J276" s="727"/>
      <c r="K276" s="728"/>
    </row>
    <row r="277" spans="1:11" ht="13.2">
      <c r="A277" s="12"/>
      <c r="B277" s="13"/>
      <c r="C277" s="13"/>
      <c r="D277" s="13"/>
      <c r="E277" s="14"/>
      <c r="F277" s="15"/>
      <c r="G277" s="15" t="s">
        <v>345</v>
      </c>
      <c r="H277" s="15" t="s">
        <v>346</v>
      </c>
      <c r="I277" s="54"/>
      <c r="J277" s="55"/>
      <c r="K277" s="56"/>
    </row>
    <row r="278" spans="1:11">
      <c r="B278" s="16"/>
      <c r="C278" s="17"/>
      <c r="D278" s="79" t="s">
        <v>342</v>
      </c>
      <c r="E278" s="20"/>
      <c r="F278" s="21"/>
      <c r="G278" s="21">
        <v>515.67999999999995</v>
      </c>
      <c r="H278" s="21">
        <v>2</v>
      </c>
      <c r="I278" s="57">
        <v>5</v>
      </c>
      <c r="J278" s="9">
        <f>H278*G278</f>
        <v>1031.3599999999999</v>
      </c>
      <c r="K278" s="78" t="s">
        <v>43</v>
      </c>
    </row>
    <row r="279" spans="1:11">
      <c r="A279" s="22"/>
      <c r="B279" s="23"/>
      <c r="C279" s="23"/>
      <c r="D279" s="23"/>
      <c r="E279" s="23"/>
      <c r="F279" s="23"/>
      <c r="G279" s="23"/>
      <c r="H279" s="24" t="s">
        <v>306</v>
      </c>
      <c r="I279" s="59" t="s">
        <v>307</v>
      </c>
      <c r="J279" s="60">
        <f>SUM(J278:J278)</f>
        <v>1031.3599999999999</v>
      </c>
      <c r="K279" s="61" t="s">
        <v>43</v>
      </c>
    </row>
    <row r="280" spans="1:11">
      <c r="A280" s="22"/>
      <c r="B280" s="23"/>
      <c r="C280" s="23"/>
      <c r="D280" s="23"/>
      <c r="E280" s="23"/>
      <c r="F280" s="23"/>
      <c r="G280" s="23"/>
      <c r="H280" s="24"/>
      <c r="I280" s="59"/>
      <c r="J280" s="60"/>
      <c r="K280" s="61"/>
    </row>
    <row r="281" spans="1:11" ht="13.2">
      <c r="A281" s="25"/>
      <c r="B281" s="26"/>
      <c r="C281" s="26"/>
      <c r="D281" s="27" t="s">
        <v>308</v>
      </c>
      <c r="E281" s="26"/>
      <c r="F281" s="28" t="s">
        <v>309</v>
      </c>
      <c r="G281" s="28"/>
      <c r="H281" s="28"/>
      <c r="I281" s="62" t="s">
        <v>307</v>
      </c>
      <c r="J281" s="63">
        <v>1031.3599999999999</v>
      </c>
      <c r="K281" s="64" t="s">
        <v>43</v>
      </c>
    </row>
    <row r="282" spans="1:11" ht="13.2">
      <c r="A282" s="29"/>
      <c r="B282" s="30"/>
      <c r="C282" s="30"/>
      <c r="D282" s="31" t="s">
        <v>310</v>
      </c>
      <c r="E282" s="30"/>
      <c r="F282" s="32" t="s">
        <v>309</v>
      </c>
      <c r="G282" s="32"/>
      <c r="H282" s="32"/>
      <c r="I282" s="65" t="s">
        <v>307</v>
      </c>
      <c r="J282" s="66">
        <f>J279-J281</f>
        <v>0</v>
      </c>
      <c r="K282" s="67" t="str">
        <f>K281</f>
        <v>m²</v>
      </c>
    </row>
    <row r="283" spans="1:11" ht="13.2">
      <c r="A283" s="25"/>
      <c r="B283" s="33"/>
      <c r="C283" s="33"/>
      <c r="D283" s="27" t="s">
        <v>311</v>
      </c>
      <c r="E283" s="33"/>
      <c r="F283" s="28" t="s">
        <v>309</v>
      </c>
      <c r="G283" s="28"/>
      <c r="H283" s="28"/>
      <c r="I283" s="62" t="s">
        <v>307</v>
      </c>
      <c r="J283" s="63">
        <f>J279</f>
        <v>1031.3599999999999</v>
      </c>
      <c r="K283" s="64" t="str">
        <f>K282</f>
        <v>m²</v>
      </c>
    </row>
    <row r="284" spans="1:11" ht="13.2">
      <c r="A284" s="43"/>
      <c r="B284" s="44"/>
      <c r="C284" s="44"/>
      <c r="D284" s="45" t="s">
        <v>323</v>
      </c>
      <c r="E284" s="46"/>
      <c r="F284" s="47" t="s">
        <v>309</v>
      </c>
      <c r="G284" s="47"/>
      <c r="H284" s="47"/>
      <c r="I284" s="72" t="s">
        <v>307</v>
      </c>
      <c r="J284" s="73">
        <v>0</v>
      </c>
      <c r="K284" s="74" t="str">
        <f>K283</f>
        <v>m²</v>
      </c>
    </row>
    <row r="285" spans="1:11" ht="13.2">
      <c r="A285" s="43"/>
      <c r="B285" s="44"/>
      <c r="C285" s="44"/>
      <c r="D285" s="48"/>
      <c r="E285" s="44"/>
      <c r="F285" s="49"/>
      <c r="G285" s="49"/>
      <c r="H285" s="49"/>
      <c r="I285" s="75"/>
      <c r="J285" s="76"/>
      <c r="K285" s="77"/>
    </row>
    <row r="286" spans="1:11" s="1" customFormat="1">
      <c r="A286" s="35" t="s">
        <v>109</v>
      </c>
      <c r="B286" s="747" t="s">
        <v>110</v>
      </c>
      <c r="C286" s="747"/>
      <c r="D286" s="747"/>
      <c r="E286" s="747"/>
      <c r="F286" s="747"/>
      <c r="G286" s="747"/>
      <c r="H286" s="747"/>
      <c r="I286" s="747"/>
      <c r="J286" s="747"/>
      <c r="K286" s="748"/>
    </row>
    <row r="287" spans="1:11" ht="13.2">
      <c r="A287" s="749" t="s">
        <v>374</v>
      </c>
      <c r="B287" s="750"/>
      <c r="C287" s="750"/>
      <c r="D287" s="750"/>
      <c r="E287" s="14" t="s">
        <v>375</v>
      </c>
      <c r="F287" s="15"/>
      <c r="G287" s="15" t="s">
        <v>316</v>
      </c>
      <c r="H287" s="15" t="s">
        <v>305</v>
      </c>
      <c r="I287" s="54"/>
      <c r="J287" s="55"/>
      <c r="K287" s="56"/>
    </row>
    <row r="288" spans="1:11" s="2" customFormat="1">
      <c r="A288" s="36"/>
      <c r="B288" s="37"/>
      <c r="C288" s="38"/>
      <c r="D288" s="40" t="s">
        <v>376</v>
      </c>
      <c r="E288" s="95">
        <v>100</v>
      </c>
      <c r="F288" s="42"/>
      <c r="G288" s="42">
        <v>1.6</v>
      </c>
      <c r="H288" s="42">
        <v>1</v>
      </c>
      <c r="I288" s="69">
        <v>5</v>
      </c>
      <c r="J288" s="70">
        <f>H288*G288*E288</f>
        <v>160</v>
      </c>
      <c r="K288" s="71" t="s">
        <v>43</v>
      </c>
    </row>
    <row r="289" spans="1:11">
      <c r="A289" s="22"/>
      <c r="B289" s="23"/>
      <c r="C289" s="23"/>
      <c r="D289" s="23"/>
      <c r="E289" s="23"/>
      <c r="F289" s="23"/>
      <c r="G289" s="23"/>
      <c r="H289" s="24" t="s">
        <v>306</v>
      </c>
      <c r="I289" s="59" t="s">
        <v>307</v>
      </c>
      <c r="J289" s="60">
        <f>SUM(J288:J288)</f>
        <v>160</v>
      </c>
      <c r="K289" s="61" t="s">
        <v>43</v>
      </c>
    </row>
    <row r="290" spans="1:11">
      <c r="A290" s="22"/>
      <c r="B290" s="23"/>
      <c r="C290" s="23"/>
      <c r="D290" s="23"/>
      <c r="E290" s="23"/>
      <c r="F290" s="23"/>
      <c r="G290" s="23"/>
      <c r="H290" s="24"/>
      <c r="I290" s="59"/>
      <c r="J290" s="60"/>
      <c r="K290" s="61"/>
    </row>
    <row r="291" spans="1:11" ht="13.2">
      <c r="A291" s="25"/>
      <c r="B291" s="26"/>
      <c r="C291" s="26"/>
      <c r="D291" s="27" t="s">
        <v>308</v>
      </c>
      <c r="E291" s="26"/>
      <c r="F291" s="28" t="s">
        <v>309</v>
      </c>
      <c r="G291" s="28"/>
      <c r="H291" s="28"/>
      <c r="I291" s="62" t="s">
        <v>307</v>
      </c>
      <c r="J291" s="63">
        <v>0</v>
      </c>
      <c r="K291" s="64" t="s">
        <v>43</v>
      </c>
    </row>
    <row r="292" spans="1:11" ht="13.2">
      <c r="A292" s="29"/>
      <c r="B292" s="30"/>
      <c r="C292" s="30"/>
      <c r="D292" s="31" t="s">
        <v>310</v>
      </c>
      <c r="E292" s="30"/>
      <c r="F292" s="32" t="s">
        <v>309</v>
      </c>
      <c r="G292" s="32"/>
      <c r="H292" s="32"/>
      <c r="I292" s="65" t="s">
        <v>307</v>
      </c>
      <c r="J292" s="66">
        <f>J289-J291</f>
        <v>160</v>
      </c>
      <c r="K292" s="67" t="str">
        <f>K291</f>
        <v>m²</v>
      </c>
    </row>
    <row r="293" spans="1:11" ht="13.2">
      <c r="A293" s="25"/>
      <c r="B293" s="33"/>
      <c r="C293" s="33"/>
      <c r="D293" s="27" t="s">
        <v>311</v>
      </c>
      <c r="E293" s="33"/>
      <c r="F293" s="28" t="s">
        <v>309</v>
      </c>
      <c r="G293" s="28"/>
      <c r="H293" s="28"/>
      <c r="I293" s="62" t="s">
        <v>307</v>
      </c>
      <c r="J293" s="63">
        <f>J289</f>
        <v>160</v>
      </c>
      <c r="K293" s="64" t="str">
        <f>K292</f>
        <v>m²</v>
      </c>
    </row>
    <row r="294" spans="1:11" ht="13.2">
      <c r="A294" s="43"/>
      <c r="B294" s="44"/>
      <c r="C294" s="44"/>
      <c r="D294" s="45" t="s">
        <v>323</v>
      </c>
      <c r="E294" s="46"/>
      <c r="F294" s="47" t="s">
        <v>309</v>
      </c>
      <c r="G294" s="47"/>
      <c r="H294" s="47"/>
      <c r="I294" s="72" t="s">
        <v>307</v>
      </c>
      <c r="J294" s="73">
        <v>0</v>
      </c>
      <c r="K294" s="74" t="str">
        <f>K293</f>
        <v>m²</v>
      </c>
    </row>
    <row r="295" spans="1:11" ht="13.2">
      <c r="A295" s="43"/>
      <c r="B295" s="44"/>
      <c r="C295" s="44"/>
      <c r="D295" s="48"/>
      <c r="E295" s="44"/>
      <c r="F295" s="49"/>
      <c r="G295" s="49"/>
      <c r="H295" s="49"/>
      <c r="I295" s="75"/>
      <c r="J295" s="76"/>
      <c r="K295" s="77"/>
    </row>
    <row r="296" spans="1:11" s="3" customFormat="1">
      <c r="A296" s="82" t="s">
        <v>112</v>
      </c>
      <c r="B296" s="745" t="s">
        <v>113</v>
      </c>
      <c r="C296" s="745"/>
      <c r="D296" s="745"/>
      <c r="E296" s="745"/>
      <c r="F296" s="745"/>
      <c r="G296" s="745"/>
      <c r="H296" s="745"/>
      <c r="I296" s="745"/>
      <c r="J296" s="745"/>
      <c r="K296" s="746"/>
    </row>
    <row r="297" spans="1:11" ht="13.2">
      <c r="A297" s="12"/>
      <c r="B297" s="13"/>
      <c r="C297" s="13"/>
      <c r="D297" s="13"/>
      <c r="E297" s="14" t="s">
        <v>375</v>
      </c>
      <c r="F297" s="15"/>
      <c r="G297" s="15" t="s">
        <v>316</v>
      </c>
      <c r="H297" s="15" t="s">
        <v>305</v>
      </c>
      <c r="I297" s="54"/>
      <c r="J297" s="55"/>
      <c r="K297" s="56"/>
    </row>
    <row r="298" spans="1:11" s="2" customFormat="1">
      <c r="A298" s="36"/>
      <c r="B298" s="37"/>
      <c r="C298" s="38"/>
      <c r="D298" s="40" t="s">
        <v>376</v>
      </c>
      <c r="E298" s="95">
        <v>100</v>
      </c>
      <c r="F298" s="42"/>
      <c r="G298" s="42">
        <v>1.6</v>
      </c>
      <c r="H298" s="42">
        <v>1</v>
      </c>
      <c r="I298" s="69">
        <v>5</v>
      </c>
      <c r="J298" s="70">
        <f>H298*G298*E298</f>
        <v>160</v>
      </c>
      <c r="K298" s="71" t="s">
        <v>43</v>
      </c>
    </row>
    <row r="299" spans="1:11">
      <c r="A299" s="22"/>
      <c r="B299" s="23"/>
      <c r="C299" s="23"/>
      <c r="D299" s="23"/>
      <c r="E299" s="23"/>
      <c r="F299" s="23"/>
      <c r="G299" s="23"/>
      <c r="H299" s="24" t="s">
        <v>306</v>
      </c>
      <c r="I299" s="59" t="s">
        <v>307</v>
      </c>
      <c r="J299" s="60">
        <f>SUM(J298:J298)</f>
        <v>160</v>
      </c>
      <c r="K299" s="61" t="s">
        <v>43</v>
      </c>
    </row>
    <row r="300" spans="1:11">
      <c r="A300" s="22"/>
      <c r="B300" s="23"/>
      <c r="C300" s="23"/>
      <c r="D300" s="23"/>
      <c r="E300" s="23"/>
      <c r="F300" s="23"/>
      <c r="G300" s="23"/>
      <c r="H300" s="24"/>
      <c r="I300" s="59"/>
      <c r="J300" s="60"/>
      <c r="K300" s="61"/>
    </row>
    <row r="301" spans="1:11" ht="13.2">
      <c r="A301" s="25"/>
      <c r="B301" s="26"/>
      <c r="C301" s="26"/>
      <c r="D301" s="27" t="s">
        <v>308</v>
      </c>
      <c r="E301" s="26"/>
      <c r="F301" s="28" t="s">
        <v>309</v>
      </c>
      <c r="G301" s="28"/>
      <c r="H301" s="28"/>
      <c r="I301" s="62" t="s">
        <v>307</v>
      </c>
      <c r="J301" s="63">
        <v>0</v>
      </c>
      <c r="K301" s="64" t="s">
        <v>43</v>
      </c>
    </row>
    <row r="302" spans="1:11" ht="13.2">
      <c r="A302" s="29"/>
      <c r="B302" s="30"/>
      <c r="C302" s="30"/>
      <c r="D302" s="31" t="s">
        <v>310</v>
      </c>
      <c r="E302" s="30"/>
      <c r="F302" s="32" t="s">
        <v>309</v>
      </c>
      <c r="G302" s="32"/>
      <c r="H302" s="32"/>
      <c r="I302" s="65" t="s">
        <v>307</v>
      </c>
      <c r="J302" s="66">
        <f>J299-J301</f>
        <v>160</v>
      </c>
      <c r="K302" s="67" t="str">
        <f>K301</f>
        <v>m²</v>
      </c>
    </row>
    <row r="303" spans="1:11" ht="13.2">
      <c r="A303" s="25"/>
      <c r="B303" s="33"/>
      <c r="C303" s="33"/>
      <c r="D303" s="27" t="s">
        <v>311</v>
      </c>
      <c r="E303" s="33"/>
      <c r="F303" s="28" t="s">
        <v>309</v>
      </c>
      <c r="G303" s="28"/>
      <c r="H303" s="28"/>
      <c r="I303" s="62" t="s">
        <v>307</v>
      </c>
      <c r="J303" s="63">
        <f>J299</f>
        <v>160</v>
      </c>
      <c r="K303" s="64" t="str">
        <f>K302</f>
        <v>m²</v>
      </c>
    </row>
    <row r="304" spans="1:11" ht="13.2">
      <c r="A304" s="43"/>
      <c r="B304" s="44"/>
      <c r="C304" s="44"/>
      <c r="D304" s="45" t="s">
        <v>323</v>
      </c>
      <c r="E304" s="46"/>
      <c r="F304" s="47" t="s">
        <v>309</v>
      </c>
      <c r="G304" s="47"/>
      <c r="H304" s="47"/>
      <c r="I304" s="72" t="s">
        <v>307</v>
      </c>
      <c r="J304" s="73">
        <v>0</v>
      </c>
      <c r="K304" s="74" t="str">
        <f>K303</f>
        <v>m²</v>
      </c>
    </row>
    <row r="305" spans="1:11" ht="13.2">
      <c r="A305" s="43"/>
      <c r="B305" s="44"/>
      <c r="C305" s="44"/>
      <c r="D305" s="48"/>
      <c r="E305" s="44"/>
      <c r="F305" s="49"/>
      <c r="G305" s="49"/>
      <c r="H305" s="49"/>
      <c r="I305" s="75"/>
      <c r="J305" s="76"/>
      <c r="K305" s="77"/>
    </row>
    <row r="306" spans="1:11" s="3" customFormat="1">
      <c r="A306" s="82" t="s">
        <v>364</v>
      </c>
      <c r="B306" s="745" t="s">
        <v>365</v>
      </c>
      <c r="C306" s="745"/>
      <c r="D306" s="745"/>
      <c r="E306" s="745"/>
      <c r="F306" s="745"/>
      <c r="G306" s="745"/>
      <c r="H306" s="745"/>
      <c r="I306" s="745"/>
      <c r="J306" s="745"/>
      <c r="K306" s="746"/>
    </row>
    <row r="307" spans="1:11" ht="13.2">
      <c r="A307" s="12"/>
      <c r="B307" s="13"/>
      <c r="C307" s="13"/>
      <c r="D307" s="13"/>
      <c r="E307" s="14" t="s">
        <v>375</v>
      </c>
      <c r="F307" s="15"/>
      <c r="G307" s="15" t="s">
        <v>316</v>
      </c>
      <c r="H307" s="15" t="s">
        <v>305</v>
      </c>
      <c r="I307" s="54"/>
      <c r="J307" s="55"/>
      <c r="K307" s="56"/>
    </row>
    <row r="308" spans="1:11" s="2" customFormat="1">
      <c r="A308" s="36"/>
      <c r="B308" s="37"/>
      <c r="C308" s="38"/>
      <c r="D308" s="40" t="s">
        <v>342</v>
      </c>
      <c r="E308" s="95">
        <v>350</v>
      </c>
      <c r="F308" s="42"/>
      <c r="G308" s="42">
        <v>0.05</v>
      </c>
      <c r="H308" s="42">
        <v>1</v>
      </c>
      <c r="I308" s="69">
        <v>5</v>
      </c>
      <c r="J308" s="70">
        <f>H308*G308*E308</f>
        <v>17.5</v>
      </c>
      <c r="K308" s="71" t="s">
        <v>39</v>
      </c>
    </row>
    <row r="309" spans="1:11">
      <c r="A309" s="22"/>
      <c r="B309" s="23"/>
      <c r="C309" s="23"/>
      <c r="D309" s="23"/>
      <c r="E309" s="23"/>
      <c r="F309" s="23"/>
      <c r="G309" s="23"/>
      <c r="H309" s="24" t="s">
        <v>306</v>
      </c>
      <c r="I309" s="59" t="s">
        <v>307</v>
      </c>
      <c r="J309" s="60">
        <f>SUM(J308:J308)</f>
        <v>17.5</v>
      </c>
      <c r="K309" s="61" t="s">
        <v>39</v>
      </c>
    </row>
    <row r="310" spans="1:11">
      <c r="A310" s="22"/>
      <c r="B310" s="23"/>
      <c r="C310" s="23"/>
      <c r="D310" s="23"/>
      <c r="E310" s="23"/>
      <c r="F310" s="23"/>
      <c r="G310" s="23"/>
      <c r="H310" s="24"/>
      <c r="I310" s="59"/>
      <c r="J310" s="60"/>
      <c r="K310" s="61"/>
    </row>
    <row r="311" spans="1:11" ht="13.2">
      <c r="A311" s="25"/>
      <c r="B311" s="26"/>
      <c r="C311" s="26"/>
      <c r="D311" s="27" t="s">
        <v>308</v>
      </c>
      <c r="E311" s="26"/>
      <c r="F311" s="28" t="s">
        <v>309</v>
      </c>
      <c r="G311" s="28"/>
      <c r="H311" s="28"/>
      <c r="I311" s="62" t="s">
        <v>307</v>
      </c>
      <c r="J311" s="63">
        <v>0</v>
      </c>
      <c r="K311" s="64" t="s">
        <v>39</v>
      </c>
    </row>
    <row r="312" spans="1:11" ht="13.2">
      <c r="A312" s="29"/>
      <c r="B312" s="30"/>
      <c r="C312" s="30"/>
      <c r="D312" s="31" t="s">
        <v>310</v>
      </c>
      <c r="E312" s="30"/>
      <c r="F312" s="32" t="s">
        <v>309</v>
      </c>
      <c r="G312" s="32"/>
      <c r="H312" s="32"/>
      <c r="I312" s="65" t="s">
        <v>307</v>
      </c>
      <c r="J312" s="66">
        <f>J309-J311</f>
        <v>17.5</v>
      </c>
      <c r="K312" s="67" t="str">
        <f>K311</f>
        <v>m³</v>
      </c>
    </row>
    <row r="313" spans="1:11" ht="13.2">
      <c r="A313" s="25"/>
      <c r="B313" s="33"/>
      <c r="C313" s="33"/>
      <c r="D313" s="27" t="s">
        <v>311</v>
      </c>
      <c r="E313" s="33"/>
      <c r="F313" s="28" t="s">
        <v>309</v>
      </c>
      <c r="G313" s="28"/>
      <c r="H313" s="28"/>
      <c r="I313" s="62" t="s">
        <v>307</v>
      </c>
      <c r="J313" s="63">
        <f>J309</f>
        <v>17.5</v>
      </c>
      <c r="K313" s="64" t="str">
        <f>K312</f>
        <v>m³</v>
      </c>
    </row>
    <row r="314" spans="1:11" ht="13.2">
      <c r="A314" s="43"/>
      <c r="B314" s="44"/>
      <c r="C314" s="44"/>
      <c r="D314" s="45" t="s">
        <v>323</v>
      </c>
      <c r="E314" s="46"/>
      <c r="F314" s="47" t="s">
        <v>309</v>
      </c>
      <c r="G314" s="47"/>
      <c r="H314" s="47"/>
      <c r="I314" s="72" t="s">
        <v>307</v>
      </c>
      <c r="J314" s="73">
        <v>0</v>
      </c>
      <c r="K314" s="74" t="str">
        <f>K313</f>
        <v>m³</v>
      </c>
    </row>
    <row r="315" spans="1:11" ht="13.2">
      <c r="A315" s="43"/>
      <c r="B315" s="44"/>
      <c r="C315" s="44"/>
      <c r="D315" s="48"/>
      <c r="E315" s="44"/>
      <c r="F315" s="49"/>
      <c r="G315" s="49"/>
      <c r="H315" s="49"/>
      <c r="I315" s="75"/>
      <c r="J315" s="76"/>
      <c r="K315" s="77"/>
    </row>
    <row r="316" spans="1:11" ht="13.2">
      <c r="A316" s="96" t="s">
        <v>347</v>
      </c>
      <c r="B316" s="97"/>
      <c r="C316" s="97"/>
      <c r="D316" s="97"/>
      <c r="E316" s="97"/>
      <c r="F316" s="98" t="s">
        <v>348</v>
      </c>
      <c r="G316" s="99"/>
      <c r="H316" s="100"/>
      <c r="I316" s="99"/>
      <c r="J316" s="111" t="s">
        <v>349</v>
      </c>
      <c r="K316" s="112"/>
    </row>
    <row r="317" spans="1:11" ht="13.2">
      <c r="A317" s="101"/>
      <c r="B317" s="102"/>
      <c r="C317" s="102"/>
      <c r="D317" s="102"/>
      <c r="E317" s="102"/>
      <c r="F317" s="103"/>
      <c r="G317" s="104"/>
      <c r="H317" s="105"/>
      <c r="I317" s="104"/>
      <c r="J317" s="113"/>
      <c r="K317" s="114"/>
    </row>
    <row r="318" spans="1:11" ht="13.2">
      <c r="A318" s="101"/>
      <c r="B318" s="102"/>
      <c r="C318" s="102"/>
      <c r="D318" s="102"/>
      <c r="E318" s="102"/>
      <c r="F318" s="101"/>
      <c r="G318" s="105"/>
      <c r="H318" s="106"/>
      <c r="I318" s="106"/>
      <c r="J318" s="115"/>
      <c r="K318" s="114"/>
    </row>
    <row r="319" spans="1:11" ht="13.2">
      <c r="A319" s="107"/>
      <c r="B319" s="108"/>
      <c r="C319" s="108"/>
      <c r="D319" s="108"/>
      <c r="E319" s="108"/>
      <c r="F319" s="107"/>
      <c r="G319" s="109"/>
      <c r="H319" s="110"/>
      <c r="I319" s="110"/>
      <c r="J319" s="116"/>
      <c r="K319" s="117"/>
    </row>
  </sheetData>
  <mergeCells count="42"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36:H36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167:K167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H261"/>
    <mergeCell ref="B296:K296"/>
    <mergeCell ref="B306:K306"/>
    <mergeCell ref="B262:K262"/>
    <mergeCell ref="B275:H275"/>
    <mergeCell ref="B276:K276"/>
    <mergeCell ref="B286:K286"/>
    <mergeCell ref="A287:D287"/>
  </mergeCells>
  <pageMargins left="0.511811024" right="0.511811024" top="0.78740157499999996" bottom="0.78740157499999996" header="0.31496062000000002" footer="0.31496062000000002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view="pageBreakPreview" topLeftCell="A34" zoomScale="70" zoomScaleNormal="70" zoomScaleSheetLayoutView="70" workbookViewId="0">
      <selection activeCell="Q48" sqref="Q48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  <col min="19" max="19" width="18.109375" customWidth="1"/>
  </cols>
  <sheetData>
    <row r="1" spans="1:19">
      <c r="A1" s="752" t="s">
        <v>400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9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9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9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9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9" ht="17.399999999999999">
      <c r="A6" s="677"/>
      <c r="B6" s="678"/>
      <c r="C6" s="678"/>
      <c r="D6" s="678"/>
      <c r="E6" s="679"/>
      <c r="F6" s="753" t="s">
        <v>401</v>
      </c>
      <c r="G6" s="719"/>
      <c r="H6" s="719"/>
      <c r="I6" s="720"/>
      <c r="J6" s="706"/>
      <c r="K6" s="672"/>
      <c r="L6" s="673"/>
      <c r="M6" s="721">
        <f>J111</f>
        <v>763544.07610000006</v>
      </c>
      <c r="N6" s="722"/>
      <c r="O6" s="723">
        <f>O111</f>
        <v>72043.220595000021</v>
      </c>
      <c r="P6" s="724"/>
      <c r="Q6" s="725"/>
    </row>
    <row r="7" spans="1:19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>
        <v>72043.22</v>
      </c>
      <c r="Q7" s="159"/>
    </row>
    <row r="8" spans="1:19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9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9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67"/>
    </row>
    <row r="11" spans="1:19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25893.3282</v>
      </c>
      <c r="O11" s="145">
        <f>SUM(O12:O14)</f>
        <v>0</v>
      </c>
      <c r="P11" s="146">
        <f>SUM(P12:P14)</f>
        <v>25893.3282</v>
      </c>
      <c r="Q11" s="145">
        <f>SUM(Q12:Q14)</f>
        <v>2454.2399999999998</v>
      </c>
    </row>
    <row r="12" spans="1:19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03'!M12</f>
        <v>0</v>
      </c>
      <c r="L12" s="150">
        <v>0</v>
      </c>
      <c r="M12" s="310">
        <f>K12+L12</f>
        <v>0</v>
      </c>
      <c r="N12" s="319">
        <f>K12*F12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  <c r="S12" s="216"/>
    </row>
    <row r="13" spans="1:19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03'!M13</f>
        <v>497.81</v>
      </c>
      <c r="L13" s="150">
        <v>0</v>
      </c>
      <c r="M13" s="310">
        <f t="shared" ref="M13:M14" si="3">K13+L13</f>
        <v>497.81</v>
      </c>
      <c r="N13" s="319">
        <f t="shared" ref="N13:N14" si="4">K13*F13</f>
        <v>25657.127400000001</v>
      </c>
      <c r="O13" s="149">
        <f>L13*F13</f>
        <v>0</v>
      </c>
      <c r="P13" s="151">
        <f t="shared" ref="P13:P14" si="5">O13+N13</f>
        <v>25657.127400000001</v>
      </c>
      <c r="Q13" s="149">
        <f>J13-P13</f>
        <v>0</v>
      </c>
      <c r="S13" s="216"/>
    </row>
    <row r="14" spans="1:19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03'!M14</f>
        <v>715.75999999999988</v>
      </c>
      <c r="L14" s="155">
        <v>0</v>
      </c>
      <c r="M14" s="310">
        <f t="shared" si="3"/>
        <v>715.75999999999988</v>
      </c>
      <c r="N14" s="319">
        <f t="shared" si="4"/>
        <v>236.20079999999996</v>
      </c>
      <c r="O14" s="154">
        <f>L14*F14</f>
        <v>0</v>
      </c>
      <c r="P14" s="151">
        <f t="shared" si="5"/>
        <v>236.20079999999996</v>
      </c>
      <c r="Q14" s="154">
        <f>J14-P14</f>
        <v>0</v>
      </c>
      <c r="S14" s="216"/>
    </row>
    <row r="15" spans="1:19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  <c r="S15" s="216"/>
    </row>
    <row r="16" spans="1:19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6">TRUNC(E16*1.2522,2)</f>
        <v>72.06</v>
      </c>
      <c r="G16" s="127" t="s">
        <v>40</v>
      </c>
      <c r="H16" s="127" t="s">
        <v>34</v>
      </c>
      <c r="I16" s="147">
        <f t="shared" ref="I16:I27" si="7">E16*D16</f>
        <v>1727.0754999999999</v>
      </c>
      <c r="J16" s="148">
        <f t="shared" ref="J16:J25" si="8">D16*F16</f>
        <v>2162.5206000000003</v>
      </c>
      <c r="K16" s="319">
        <f>'BM 03'!M16</f>
        <v>7.6462500000000002</v>
      </c>
      <c r="L16" s="150">
        <v>0</v>
      </c>
      <c r="M16" s="310">
        <f t="shared" ref="M16:M27" si="9">K16+L16</f>
        <v>7.6462500000000002</v>
      </c>
      <c r="N16" s="319">
        <f t="shared" ref="N16:N27" si="10">K16*F16</f>
        <v>550.98877500000003</v>
      </c>
      <c r="O16" s="149">
        <f>L16*F16</f>
        <v>0</v>
      </c>
      <c r="P16" s="151">
        <f t="shared" ref="P16:P38" si="11">O16+N16</f>
        <v>550.98877500000003</v>
      </c>
      <c r="Q16" s="149">
        <f>J16-P16</f>
        <v>1611.5318250000003</v>
      </c>
      <c r="S16" s="216"/>
    </row>
    <row r="17" spans="1:19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6"/>
        <v>5.32</v>
      </c>
      <c r="G17" s="127" t="s">
        <v>44</v>
      </c>
      <c r="H17" s="127" t="s">
        <v>34</v>
      </c>
      <c r="I17" s="147">
        <f t="shared" si="7"/>
        <v>206.63499999999999</v>
      </c>
      <c r="J17" s="148">
        <f t="shared" si="8"/>
        <v>258.65839999999997</v>
      </c>
      <c r="K17" s="319">
        <f>'BM 03'!M17</f>
        <v>30.585000000000001</v>
      </c>
      <c r="L17" s="150">
        <v>0</v>
      </c>
      <c r="M17" s="310">
        <f t="shared" si="9"/>
        <v>30.585000000000001</v>
      </c>
      <c r="N17" s="319">
        <f t="shared" si="10"/>
        <v>162.71220000000002</v>
      </c>
      <c r="O17" s="149">
        <f t="shared" ref="O17:O37" si="12">L17*F17</f>
        <v>0</v>
      </c>
      <c r="P17" s="151">
        <f t="shared" si="11"/>
        <v>162.71220000000002</v>
      </c>
      <c r="Q17" s="149">
        <f t="shared" ref="Q17:Q27" si="13">J17-P17</f>
        <v>95.946199999999948</v>
      </c>
    </row>
    <row r="18" spans="1:19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6"/>
        <v>26.13</v>
      </c>
      <c r="G18" s="127" t="s">
        <v>47</v>
      </c>
      <c r="H18" s="127" t="s">
        <v>34</v>
      </c>
      <c r="I18" s="147">
        <f t="shared" si="7"/>
        <v>1014.6994</v>
      </c>
      <c r="J18" s="148">
        <f t="shared" si="8"/>
        <v>1270.4405999999999</v>
      </c>
      <c r="K18" s="319">
        <f>'BM 03'!M18</f>
        <v>30.585000000000001</v>
      </c>
      <c r="L18" s="150">
        <v>0</v>
      </c>
      <c r="M18" s="310">
        <f t="shared" si="9"/>
        <v>30.585000000000001</v>
      </c>
      <c r="N18" s="319">
        <f t="shared" si="10"/>
        <v>799.18605000000002</v>
      </c>
      <c r="O18" s="149">
        <f t="shared" si="12"/>
        <v>0</v>
      </c>
      <c r="P18" s="151">
        <f t="shared" si="11"/>
        <v>799.18605000000002</v>
      </c>
      <c r="Q18" s="149">
        <f t="shared" si="13"/>
        <v>471.25454999999988</v>
      </c>
      <c r="S18" s="216"/>
    </row>
    <row r="19" spans="1:19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6"/>
        <v>79.62</v>
      </c>
      <c r="G19" s="127" t="s">
        <v>50</v>
      </c>
      <c r="H19" s="127" t="s">
        <v>34</v>
      </c>
      <c r="I19" s="147">
        <f t="shared" si="7"/>
        <v>17524.768100000001</v>
      </c>
      <c r="J19" s="148">
        <f t="shared" si="8"/>
        <v>21942.4758</v>
      </c>
      <c r="K19" s="319">
        <f>'BM 03'!M19</f>
        <v>275.58999999999997</v>
      </c>
      <c r="L19" s="150">
        <v>0</v>
      </c>
      <c r="M19" s="310">
        <f t="shared" si="9"/>
        <v>275.58999999999997</v>
      </c>
      <c r="N19" s="319">
        <f t="shared" si="10"/>
        <v>21942.4758</v>
      </c>
      <c r="O19" s="149">
        <f t="shared" si="12"/>
        <v>0</v>
      </c>
      <c r="P19" s="151">
        <f t="shared" si="11"/>
        <v>21942.4758</v>
      </c>
      <c r="Q19" s="149">
        <f t="shared" si="13"/>
        <v>0</v>
      </c>
      <c r="S19" s="216"/>
    </row>
    <row r="20" spans="1:19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6"/>
        <v>19</v>
      </c>
      <c r="G20" s="127" t="s">
        <v>54</v>
      </c>
      <c r="H20" s="127" t="s">
        <v>34</v>
      </c>
      <c r="I20" s="147">
        <f t="shared" si="7"/>
        <v>4206.3780000000006</v>
      </c>
      <c r="J20" s="148">
        <f t="shared" si="8"/>
        <v>5264.9000000000005</v>
      </c>
      <c r="K20" s="319">
        <f>'BM 03'!M20</f>
        <v>277.09999999999997</v>
      </c>
      <c r="L20" s="150">
        <v>0</v>
      </c>
      <c r="M20" s="310">
        <f t="shared" si="9"/>
        <v>277.09999999999997</v>
      </c>
      <c r="N20" s="319">
        <f t="shared" si="10"/>
        <v>5264.9</v>
      </c>
      <c r="O20" s="149">
        <f t="shared" si="12"/>
        <v>0</v>
      </c>
      <c r="P20" s="151">
        <f t="shared" si="11"/>
        <v>5264.9</v>
      </c>
      <c r="Q20" s="149">
        <f t="shared" si="13"/>
        <v>0</v>
      </c>
    </row>
    <row r="21" spans="1:19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6"/>
        <v>16.75</v>
      </c>
      <c r="G21" s="127" t="s">
        <v>57</v>
      </c>
      <c r="H21" s="127" t="s">
        <v>34</v>
      </c>
      <c r="I21" s="147">
        <f t="shared" si="7"/>
        <v>6834.5040000000008</v>
      </c>
      <c r="J21" s="148">
        <f t="shared" si="8"/>
        <v>8555.9</v>
      </c>
      <c r="K21" s="319">
        <f>'BM 03'!M21</f>
        <v>510.8</v>
      </c>
      <c r="L21" s="150">
        <v>0</v>
      </c>
      <c r="M21" s="310">
        <f t="shared" si="9"/>
        <v>510.8</v>
      </c>
      <c r="N21" s="319">
        <f t="shared" si="10"/>
        <v>8555.9</v>
      </c>
      <c r="O21" s="149">
        <f t="shared" si="12"/>
        <v>0</v>
      </c>
      <c r="P21" s="151">
        <f t="shared" si="11"/>
        <v>8555.9</v>
      </c>
      <c r="Q21" s="149">
        <f t="shared" si="13"/>
        <v>0</v>
      </c>
    </row>
    <row r="22" spans="1:19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6"/>
        <v>14.97</v>
      </c>
      <c r="G22" s="127" t="s">
        <v>60</v>
      </c>
      <c r="H22" s="127" t="s">
        <v>34</v>
      </c>
      <c r="I22" s="147">
        <f t="shared" si="7"/>
        <v>5484.8560000000007</v>
      </c>
      <c r="J22" s="148">
        <f t="shared" si="8"/>
        <v>6865.2420000000002</v>
      </c>
      <c r="K22" s="319">
        <f>'BM 03'!M22</f>
        <v>458.6</v>
      </c>
      <c r="L22" s="150">
        <v>0</v>
      </c>
      <c r="M22" s="310">
        <f t="shared" si="9"/>
        <v>458.6</v>
      </c>
      <c r="N22" s="319">
        <f t="shared" si="10"/>
        <v>6865.2420000000002</v>
      </c>
      <c r="O22" s="149">
        <f t="shared" si="12"/>
        <v>0</v>
      </c>
      <c r="P22" s="151">
        <f t="shared" si="11"/>
        <v>6865.2420000000002</v>
      </c>
      <c r="Q22" s="149">
        <f t="shared" si="13"/>
        <v>0</v>
      </c>
    </row>
    <row r="23" spans="1:19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6"/>
        <v>12.65</v>
      </c>
      <c r="G23" s="127" t="s">
        <v>63</v>
      </c>
      <c r="H23" s="127" t="s">
        <v>34</v>
      </c>
      <c r="I23" s="147">
        <f t="shared" si="7"/>
        <v>1336.5419999999999</v>
      </c>
      <c r="J23" s="148">
        <f t="shared" si="8"/>
        <v>1672.33</v>
      </c>
      <c r="K23" s="319">
        <f>'BM 03'!M23</f>
        <v>132.19999999999999</v>
      </c>
      <c r="L23" s="150">
        <v>0</v>
      </c>
      <c r="M23" s="310">
        <f t="shared" si="9"/>
        <v>132.19999999999999</v>
      </c>
      <c r="N23" s="319">
        <f t="shared" si="10"/>
        <v>1672.33</v>
      </c>
      <c r="O23" s="149">
        <f t="shared" si="12"/>
        <v>0</v>
      </c>
      <c r="P23" s="151">
        <f t="shared" si="11"/>
        <v>1672.33</v>
      </c>
      <c r="Q23" s="149">
        <f t="shared" si="13"/>
        <v>0</v>
      </c>
    </row>
    <row r="24" spans="1:19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6"/>
        <v>580.14</v>
      </c>
      <c r="G24" s="127" t="s">
        <v>66</v>
      </c>
      <c r="H24" s="127" t="s">
        <v>34</v>
      </c>
      <c r="I24" s="147">
        <f t="shared" si="7"/>
        <v>10021.179</v>
      </c>
      <c r="J24" s="148">
        <f t="shared" si="8"/>
        <v>12548.428199999998</v>
      </c>
      <c r="K24" s="319">
        <f>'BM 03'!M24</f>
        <v>21.630000000000003</v>
      </c>
      <c r="L24" s="150">
        <v>0</v>
      </c>
      <c r="M24" s="310">
        <f t="shared" si="9"/>
        <v>21.630000000000003</v>
      </c>
      <c r="N24" s="319">
        <f t="shared" si="10"/>
        <v>12548.4282</v>
      </c>
      <c r="O24" s="149">
        <f t="shared" si="12"/>
        <v>0</v>
      </c>
      <c r="P24" s="151">
        <f t="shared" si="11"/>
        <v>12548.4282</v>
      </c>
      <c r="Q24" s="149">
        <f t="shared" si="13"/>
        <v>0</v>
      </c>
    </row>
    <row r="25" spans="1:19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6"/>
        <v>26.98</v>
      </c>
      <c r="G25" s="127" t="s">
        <v>69</v>
      </c>
      <c r="H25" s="127" t="s">
        <v>34</v>
      </c>
      <c r="I25" s="147">
        <f t="shared" si="7"/>
        <v>2864.2105000000001</v>
      </c>
      <c r="J25" s="148">
        <f t="shared" si="8"/>
        <v>3585.9117999999999</v>
      </c>
      <c r="K25" s="319">
        <f>'BM 03'!M25</f>
        <v>132.91</v>
      </c>
      <c r="L25" s="150">
        <v>0</v>
      </c>
      <c r="M25" s="310">
        <f t="shared" si="9"/>
        <v>132.91</v>
      </c>
      <c r="N25" s="319">
        <f t="shared" si="10"/>
        <v>3585.9117999999999</v>
      </c>
      <c r="O25" s="149">
        <f t="shared" si="12"/>
        <v>0</v>
      </c>
      <c r="P25" s="151">
        <f t="shared" si="11"/>
        <v>3585.9117999999999</v>
      </c>
      <c r="Q25" s="149">
        <f t="shared" si="13"/>
        <v>0</v>
      </c>
    </row>
    <row r="26" spans="1:19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7"/>
        <v>22164.948840000001</v>
      </c>
      <c r="J26" s="153">
        <f>ROUND(F26*D26,2)</f>
        <v>28229.27</v>
      </c>
      <c r="K26" s="319">
        <f>'BM 03'!M26</f>
        <v>272.07</v>
      </c>
      <c r="L26" s="155">
        <v>0</v>
      </c>
      <c r="M26" s="310">
        <f t="shared" si="9"/>
        <v>272.07</v>
      </c>
      <c r="N26" s="319">
        <f t="shared" si="10"/>
        <v>26355.420900000001</v>
      </c>
      <c r="O26" s="154">
        <v>0</v>
      </c>
      <c r="P26" s="151">
        <f t="shared" si="11"/>
        <v>26355.420900000001</v>
      </c>
      <c r="Q26" s="154">
        <f t="shared" si="13"/>
        <v>1873.8490999999995</v>
      </c>
    </row>
    <row r="27" spans="1:19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7"/>
        <v>7882.7705000000005</v>
      </c>
      <c r="J27" s="153">
        <f>D27*F27</f>
        <v>10039.3503</v>
      </c>
      <c r="K27" s="319">
        <f>'BM 03'!M27</f>
        <v>86.52</v>
      </c>
      <c r="L27" s="155">
        <v>0</v>
      </c>
      <c r="M27" s="310">
        <f t="shared" si="9"/>
        <v>86.52</v>
      </c>
      <c r="N27" s="319">
        <f t="shared" si="10"/>
        <v>9030.0923999999995</v>
      </c>
      <c r="O27" s="154">
        <f t="shared" si="12"/>
        <v>0</v>
      </c>
      <c r="P27" s="151">
        <f t="shared" si="11"/>
        <v>9030.0923999999995</v>
      </c>
      <c r="Q27" s="154">
        <f t="shared" si="13"/>
        <v>1009.2579000000005</v>
      </c>
    </row>
    <row r="28" spans="1:19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45963.469499999992</v>
      </c>
      <c r="O28" s="143">
        <f>SUM(O29:O38)</f>
        <v>28320.992945000005</v>
      </c>
      <c r="P28" s="143">
        <f>SUM(P29:P38)</f>
        <v>74284.462445000012</v>
      </c>
      <c r="Q28" s="160">
        <f>SUM(Q29:Q38)</f>
        <v>24203.416854999996</v>
      </c>
    </row>
    <row r="29" spans="1:19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4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03'!M29</f>
        <v>200.52</v>
      </c>
      <c r="L29" s="150">
        <f>'Memória 03'!J188</f>
        <v>0</v>
      </c>
      <c r="M29" s="310">
        <f t="shared" ref="M29:M38" si="15">K29+L29</f>
        <v>200.52</v>
      </c>
      <c r="N29" s="319">
        <f t="shared" ref="N29:N38" si="16">K29*F29</f>
        <v>9967.8492000000006</v>
      </c>
      <c r="O29" s="149">
        <f t="shared" si="12"/>
        <v>0</v>
      </c>
      <c r="P29" s="151">
        <f t="shared" si="11"/>
        <v>9967.8492000000006</v>
      </c>
      <c r="Q29" s="149">
        <f t="shared" ref="Q29:Q64" si="17">J29-P29</f>
        <v>0</v>
      </c>
    </row>
    <row r="30" spans="1:19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4"/>
        <v>15.23</v>
      </c>
      <c r="G30" s="127" t="s">
        <v>77</v>
      </c>
      <c r="H30" s="127" t="s">
        <v>34</v>
      </c>
      <c r="I30" s="147">
        <f t="shared" ref="I30:I38" si="18">E30*D30</f>
        <v>1315.577</v>
      </c>
      <c r="J30" s="148">
        <f t="shared" ref="J30:J38" si="19">F30*D30</f>
        <v>1646.3630000000001</v>
      </c>
      <c r="K30" s="319">
        <f>'BM 03'!M30</f>
        <v>108.1</v>
      </c>
      <c r="L30" s="150">
        <f>'Memória 03'!J199</f>
        <v>0</v>
      </c>
      <c r="M30" s="310">
        <f t="shared" si="15"/>
        <v>108.1</v>
      </c>
      <c r="N30" s="319">
        <f t="shared" si="16"/>
        <v>1646.3630000000001</v>
      </c>
      <c r="O30" s="149">
        <f t="shared" si="12"/>
        <v>0</v>
      </c>
      <c r="P30" s="151">
        <f t="shared" si="11"/>
        <v>1646.3630000000001</v>
      </c>
      <c r="Q30" s="149">
        <f t="shared" si="17"/>
        <v>0</v>
      </c>
    </row>
    <row r="31" spans="1:19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4"/>
        <v>16.420000000000002</v>
      </c>
      <c r="G31" s="127" t="s">
        <v>80</v>
      </c>
      <c r="H31" s="127" t="s">
        <v>34</v>
      </c>
      <c r="I31" s="147">
        <f t="shared" si="18"/>
        <v>4138.0479999999998</v>
      </c>
      <c r="J31" s="148">
        <f t="shared" si="19"/>
        <v>5178.8680000000004</v>
      </c>
      <c r="K31" s="319">
        <f>'BM 03'!M31</f>
        <v>286.3</v>
      </c>
      <c r="L31" s="150">
        <f>'Memória 03'!J211</f>
        <v>0</v>
      </c>
      <c r="M31" s="310">
        <f t="shared" si="15"/>
        <v>286.3</v>
      </c>
      <c r="N31" s="319">
        <f t="shared" si="16"/>
        <v>4701.0460000000003</v>
      </c>
      <c r="O31" s="149">
        <f t="shared" si="12"/>
        <v>0</v>
      </c>
      <c r="P31" s="151">
        <f t="shared" si="11"/>
        <v>4701.0460000000003</v>
      </c>
      <c r="Q31" s="149">
        <f t="shared" si="17"/>
        <v>477.82200000000012</v>
      </c>
    </row>
    <row r="32" spans="1:19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4"/>
        <v>14.9</v>
      </c>
      <c r="G32" s="127" t="s">
        <v>83</v>
      </c>
      <c r="H32" s="127" t="s">
        <v>34</v>
      </c>
      <c r="I32" s="147">
        <f t="shared" si="18"/>
        <v>5951.1900000000005</v>
      </c>
      <c r="J32" s="148">
        <f t="shared" si="19"/>
        <v>7451.4900000000007</v>
      </c>
      <c r="K32" s="319">
        <f>'BM 03'!M32</f>
        <v>442</v>
      </c>
      <c r="L32" s="150">
        <f>'Memória 03'!J224</f>
        <v>0</v>
      </c>
      <c r="M32" s="310">
        <f t="shared" si="15"/>
        <v>442</v>
      </c>
      <c r="N32" s="319">
        <f t="shared" si="16"/>
        <v>6585.8</v>
      </c>
      <c r="O32" s="149">
        <f t="shared" si="12"/>
        <v>0</v>
      </c>
      <c r="P32" s="151">
        <f t="shared" si="11"/>
        <v>6585.8</v>
      </c>
      <c r="Q32" s="149">
        <f t="shared" si="17"/>
        <v>865.69000000000051</v>
      </c>
    </row>
    <row r="33" spans="1:19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4"/>
        <v>12.52</v>
      </c>
      <c r="G33" s="127" t="s">
        <v>86</v>
      </c>
      <c r="H33" s="127" t="s">
        <v>34</v>
      </c>
      <c r="I33" s="147">
        <f t="shared" si="18"/>
        <v>7101</v>
      </c>
      <c r="J33" s="148">
        <f t="shared" si="19"/>
        <v>8890.4519999999993</v>
      </c>
      <c r="K33" s="319">
        <f>'BM 03'!M33</f>
        <v>710.1</v>
      </c>
      <c r="L33" s="150">
        <f>'Memória 03'!J236</f>
        <v>0</v>
      </c>
      <c r="M33" s="310">
        <f t="shared" si="15"/>
        <v>710.1</v>
      </c>
      <c r="N33" s="319">
        <f t="shared" si="16"/>
        <v>8890.4519999999993</v>
      </c>
      <c r="O33" s="149">
        <f t="shared" si="12"/>
        <v>0</v>
      </c>
      <c r="P33" s="151">
        <f t="shared" si="11"/>
        <v>8890.4519999999993</v>
      </c>
      <c r="Q33" s="149">
        <f t="shared" si="17"/>
        <v>0</v>
      </c>
    </row>
    <row r="34" spans="1:19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4"/>
        <v>46.59</v>
      </c>
      <c r="G34" s="127" t="s">
        <v>89</v>
      </c>
      <c r="H34" s="127" t="s">
        <v>34</v>
      </c>
      <c r="I34" s="147">
        <f t="shared" si="18"/>
        <v>4537.7595000000001</v>
      </c>
      <c r="J34" s="148">
        <f t="shared" si="19"/>
        <v>5681.6505000000006</v>
      </c>
      <c r="K34" s="319">
        <f>'BM 03'!M34</f>
        <v>100.17</v>
      </c>
      <c r="L34" s="150">
        <f>'Memória 03'!J246</f>
        <v>0</v>
      </c>
      <c r="M34" s="310">
        <f t="shared" si="15"/>
        <v>100.17</v>
      </c>
      <c r="N34" s="319">
        <f t="shared" si="16"/>
        <v>4666.9203000000007</v>
      </c>
      <c r="O34" s="149">
        <f t="shared" si="12"/>
        <v>0</v>
      </c>
      <c r="P34" s="151">
        <f t="shared" si="11"/>
        <v>4666.9203000000007</v>
      </c>
      <c r="Q34" s="149">
        <f t="shared" si="17"/>
        <v>1014.7302</v>
      </c>
    </row>
    <row r="35" spans="1:19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4"/>
        <v>15.13</v>
      </c>
      <c r="G35" s="127" t="s">
        <v>92</v>
      </c>
      <c r="H35" s="127" t="s">
        <v>34</v>
      </c>
      <c r="I35" s="147">
        <f t="shared" si="18"/>
        <v>12858.923999999999</v>
      </c>
      <c r="J35" s="148">
        <f t="shared" si="19"/>
        <v>16092.268</v>
      </c>
      <c r="K35" s="319">
        <f>'BM 03'!M35</f>
        <v>0</v>
      </c>
      <c r="L35" s="150">
        <f>'Memória 04'!J256</f>
        <v>563.6</v>
      </c>
      <c r="M35" s="310">
        <f t="shared" si="15"/>
        <v>563.6</v>
      </c>
      <c r="N35" s="319">
        <f t="shared" si="16"/>
        <v>0</v>
      </c>
      <c r="O35" s="149">
        <f t="shared" si="12"/>
        <v>8527.268</v>
      </c>
      <c r="P35" s="151">
        <f t="shared" si="11"/>
        <v>8527.268</v>
      </c>
      <c r="Q35" s="149">
        <f t="shared" si="17"/>
        <v>7565</v>
      </c>
      <c r="S35" s="216"/>
    </row>
    <row r="36" spans="1:19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4"/>
        <v>28.56</v>
      </c>
      <c r="G36" s="127" t="s">
        <v>95</v>
      </c>
      <c r="H36" s="127" t="s">
        <v>34</v>
      </c>
      <c r="I36" s="147">
        <f t="shared" si="18"/>
        <v>8438.7875999999997</v>
      </c>
      <c r="J36" s="148">
        <f t="shared" si="19"/>
        <v>10566.057599999998</v>
      </c>
      <c r="K36" s="319">
        <f>'BM 03'!M36</f>
        <v>0</v>
      </c>
      <c r="L36" s="150">
        <f>'Memória 04'!J266</f>
        <v>222.94750000000002</v>
      </c>
      <c r="M36" s="310">
        <f t="shared" si="15"/>
        <v>222.94750000000002</v>
      </c>
      <c r="N36" s="319">
        <f t="shared" si="16"/>
        <v>0</v>
      </c>
      <c r="O36" s="149">
        <f t="shared" si="12"/>
        <v>6367.3806000000004</v>
      </c>
      <c r="P36" s="151">
        <f t="shared" si="11"/>
        <v>6367.3806000000004</v>
      </c>
      <c r="Q36" s="149">
        <f t="shared" si="17"/>
        <v>4198.6769999999979</v>
      </c>
      <c r="S36" s="216"/>
    </row>
    <row r="37" spans="1:19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4"/>
        <v>501.85</v>
      </c>
      <c r="G37" s="127" t="s">
        <v>98</v>
      </c>
      <c r="H37" s="127" t="s">
        <v>34</v>
      </c>
      <c r="I37" s="147">
        <f t="shared" si="18"/>
        <v>24631.9388</v>
      </c>
      <c r="J37" s="148">
        <f t="shared" si="19"/>
        <v>30843.701000000001</v>
      </c>
      <c r="K37" s="319">
        <f>'BM 03'!M37</f>
        <v>18.940000000000001</v>
      </c>
      <c r="L37" s="150">
        <f>'Memória 04'!J278</f>
        <v>26.753700000000006</v>
      </c>
      <c r="M37" s="310">
        <f t="shared" si="15"/>
        <v>45.693700000000007</v>
      </c>
      <c r="N37" s="319">
        <f t="shared" si="16"/>
        <v>9505.0390000000007</v>
      </c>
      <c r="O37" s="149">
        <f t="shared" si="12"/>
        <v>13426.344345000003</v>
      </c>
      <c r="P37" s="151">
        <f t="shared" si="11"/>
        <v>22931.383345000002</v>
      </c>
      <c r="Q37" s="149">
        <f t="shared" si="17"/>
        <v>7912.3176549999989</v>
      </c>
      <c r="S37" s="216"/>
    </row>
    <row r="38" spans="1:19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4"/>
        <v>166.86</v>
      </c>
      <c r="G38" s="131" t="s">
        <v>98</v>
      </c>
      <c r="H38" s="131" t="s">
        <v>34</v>
      </c>
      <c r="I38" s="152">
        <f t="shared" si="18"/>
        <v>1732.3799999999999</v>
      </c>
      <c r="J38" s="153">
        <f t="shared" si="19"/>
        <v>2169.1800000000003</v>
      </c>
      <c r="K38" s="319">
        <f>'BM 03'!M38</f>
        <v>0</v>
      </c>
      <c r="L38" s="155">
        <v>0</v>
      </c>
      <c r="M38" s="310">
        <f t="shared" si="15"/>
        <v>0</v>
      </c>
      <c r="N38" s="319">
        <f t="shared" si="16"/>
        <v>0</v>
      </c>
      <c r="O38" s="154">
        <v>0</v>
      </c>
      <c r="P38" s="151">
        <f t="shared" si="11"/>
        <v>0</v>
      </c>
      <c r="Q38" s="154">
        <f t="shared" si="17"/>
        <v>2169.1800000000003</v>
      </c>
    </row>
    <row r="39" spans="1:19">
      <c r="A39" s="133" t="s">
        <v>99</v>
      </c>
      <c r="B39" s="683" t="s">
        <v>100</v>
      </c>
      <c r="C39" s="684"/>
      <c r="D39" s="684"/>
      <c r="E39" s="684"/>
      <c r="F39" s="684"/>
      <c r="G39" s="685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9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20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03'!M40</f>
        <v>515.67999999999995</v>
      </c>
      <c r="L40" s="155">
        <v>0</v>
      </c>
      <c r="M40" s="310">
        <f t="shared" ref="M40" si="21">K40+L40</f>
        <v>515.67999999999995</v>
      </c>
      <c r="N40" s="319">
        <f t="shared" ref="N40" si="22">K40*F40</f>
        <v>45199.351999999999</v>
      </c>
      <c r="O40" s="154">
        <f t="shared" ref="O40" si="23">L40*F40</f>
        <v>0</v>
      </c>
      <c r="P40" s="156">
        <f>O40+N40</f>
        <v>45199.351999999999</v>
      </c>
      <c r="Q40" s="154">
        <f t="shared" si="17"/>
        <v>27903.377500000002</v>
      </c>
    </row>
    <row r="41" spans="1:19">
      <c r="A41" s="133" t="s">
        <v>104</v>
      </c>
      <c r="B41" s="683" t="s">
        <v>105</v>
      </c>
      <c r="C41" s="684"/>
      <c r="D41" s="684"/>
      <c r="E41" s="684"/>
      <c r="F41" s="684"/>
      <c r="G41" s="685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34233.694799999997</v>
      </c>
      <c r="O41" s="143">
        <f>SUM(O42:O57)</f>
        <v>43722.227650000008</v>
      </c>
      <c r="P41" s="143">
        <f>SUM(P42:P57)</f>
        <v>77955.922449999998</v>
      </c>
      <c r="Q41" s="160">
        <f>SUM(Q42:Q57)</f>
        <v>229648.05714999998</v>
      </c>
      <c r="S41" s="119"/>
    </row>
    <row r="42" spans="1:19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24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03'!M42</f>
        <v>1031.3599999999999</v>
      </c>
      <c r="L42" s="150">
        <f>'Memória 03'!J282</f>
        <v>0</v>
      </c>
      <c r="M42" s="310">
        <f t="shared" ref="M42:M57" si="25">K42+L42</f>
        <v>1031.3599999999999</v>
      </c>
      <c r="N42" s="319">
        <f t="shared" ref="N42:N57" si="26">K42*F42</f>
        <v>7920.8447999999989</v>
      </c>
      <c r="O42" s="149">
        <f t="shared" ref="O42:O57" si="27">L42*F42</f>
        <v>0</v>
      </c>
      <c r="P42" s="151">
        <f t="shared" ref="P42:P57" si="28">O42+N42</f>
        <v>7920.8447999999989</v>
      </c>
      <c r="Q42" s="149">
        <f t="shared" si="17"/>
        <v>3527.1167999999998</v>
      </c>
      <c r="S42" s="216"/>
    </row>
    <row r="43" spans="1:19" ht="52.8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24"/>
        <v>32.26</v>
      </c>
      <c r="G43" s="131" t="s">
        <v>111</v>
      </c>
      <c r="H43" s="131" t="s">
        <v>34</v>
      </c>
      <c r="I43" s="152">
        <f t="shared" ref="I43:I57" si="29">E43*D43</f>
        <v>49624.258199999997</v>
      </c>
      <c r="J43" s="153">
        <f t="shared" ref="J43:J57" si="30">D43*F43</f>
        <v>62121.79159999999</v>
      </c>
      <c r="K43" s="319">
        <f>'BM 03'!M43</f>
        <v>160</v>
      </c>
      <c r="L43" s="155">
        <v>407.13499999999999</v>
      </c>
      <c r="M43" s="310">
        <f t="shared" si="25"/>
        <v>567.13499999999999</v>
      </c>
      <c r="N43" s="319">
        <f t="shared" si="26"/>
        <v>5161.5999999999995</v>
      </c>
      <c r="O43" s="154">
        <f t="shared" si="27"/>
        <v>13134.175099999999</v>
      </c>
      <c r="P43" s="151">
        <f t="shared" si="28"/>
        <v>18295.775099999999</v>
      </c>
      <c r="Q43" s="154">
        <f t="shared" si="17"/>
        <v>43826.016499999991</v>
      </c>
      <c r="S43" s="216"/>
    </row>
    <row r="44" spans="1:19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24"/>
        <v>75.13</v>
      </c>
      <c r="G44" s="127">
        <v>4</v>
      </c>
      <c r="H44" s="127" t="s">
        <v>29</v>
      </c>
      <c r="I44" s="147">
        <f t="shared" si="29"/>
        <v>83145.600000000006</v>
      </c>
      <c r="J44" s="148">
        <f t="shared" si="30"/>
        <v>104112.1488</v>
      </c>
      <c r="K44" s="319">
        <f>'BM 03'!M44</f>
        <v>160</v>
      </c>
      <c r="L44" s="150">
        <f>'Memória 04'!J419</f>
        <v>407.1350000000001</v>
      </c>
      <c r="M44" s="310">
        <f t="shared" si="25"/>
        <v>567.1350000000001</v>
      </c>
      <c r="N44" s="319">
        <f t="shared" si="26"/>
        <v>12020.8</v>
      </c>
      <c r="O44" s="149">
        <f t="shared" si="27"/>
        <v>30588.052550000008</v>
      </c>
      <c r="P44" s="151">
        <f t="shared" si="28"/>
        <v>42608.852550000011</v>
      </c>
      <c r="Q44" s="149">
        <f t="shared" si="17"/>
        <v>61503.296249999985</v>
      </c>
      <c r="S44" s="216"/>
    </row>
    <row r="45" spans="1:19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24"/>
        <v>50.11</v>
      </c>
      <c r="G45" s="127" t="s">
        <v>116</v>
      </c>
      <c r="H45" s="127" t="s">
        <v>34</v>
      </c>
      <c r="I45" s="147">
        <f t="shared" si="29"/>
        <v>4009.6038000000003</v>
      </c>
      <c r="J45" s="148">
        <f t="shared" si="30"/>
        <v>5020.5208999999995</v>
      </c>
      <c r="K45" s="319">
        <f>'BM 03'!M45</f>
        <v>0</v>
      </c>
      <c r="L45" s="150">
        <v>0</v>
      </c>
      <c r="M45" s="310">
        <f t="shared" si="25"/>
        <v>0</v>
      </c>
      <c r="N45" s="319">
        <f t="shared" si="26"/>
        <v>0</v>
      </c>
      <c r="O45" s="149">
        <f t="shared" si="27"/>
        <v>0</v>
      </c>
      <c r="P45" s="151">
        <f t="shared" si="28"/>
        <v>0</v>
      </c>
      <c r="Q45" s="149">
        <f t="shared" si="17"/>
        <v>5020.5208999999995</v>
      </c>
      <c r="S45" s="217"/>
    </row>
    <row r="46" spans="1:19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24"/>
        <v>11.77</v>
      </c>
      <c r="G46" s="127" t="s">
        <v>119</v>
      </c>
      <c r="H46" s="127" t="s">
        <v>34</v>
      </c>
      <c r="I46" s="147">
        <f t="shared" si="29"/>
        <v>4599.7020000000002</v>
      </c>
      <c r="J46" s="148">
        <f t="shared" si="30"/>
        <v>5759.4141</v>
      </c>
      <c r="K46" s="319">
        <f>'BM 03'!M46</f>
        <v>0</v>
      </c>
      <c r="L46" s="150">
        <v>0</v>
      </c>
      <c r="M46" s="310">
        <f t="shared" si="25"/>
        <v>0</v>
      </c>
      <c r="N46" s="319">
        <f t="shared" si="26"/>
        <v>0</v>
      </c>
      <c r="O46" s="149">
        <f t="shared" si="27"/>
        <v>0</v>
      </c>
      <c r="P46" s="151">
        <f t="shared" si="28"/>
        <v>0</v>
      </c>
      <c r="Q46" s="149">
        <f t="shared" si="17"/>
        <v>5759.4141</v>
      </c>
    </row>
    <row r="47" spans="1:19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24"/>
        <v>2.57</v>
      </c>
      <c r="G47" s="127" t="s">
        <v>122</v>
      </c>
      <c r="H47" s="127" t="s">
        <v>34</v>
      </c>
      <c r="I47" s="147">
        <f t="shared" si="29"/>
        <v>1184.3352</v>
      </c>
      <c r="J47" s="148">
        <f t="shared" si="30"/>
        <v>1477.5443999999998</v>
      </c>
      <c r="K47" s="319">
        <f>'BM 03'!M47</f>
        <v>0</v>
      </c>
      <c r="L47" s="150">
        <v>0</v>
      </c>
      <c r="M47" s="310">
        <f t="shared" si="25"/>
        <v>0</v>
      </c>
      <c r="N47" s="319">
        <f t="shared" si="26"/>
        <v>0</v>
      </c>
      <c r="O47" s="149">
        <f t="shared" si="27"/>
        <v>0</v>
      </c>
      <c r="P47" s="151">
        <f t="shared" si="28"/>
        <v>0</v>
      </c>
      <c r="Q47" s="149">
        <f t="shared" si="17"/>
        <v>1477.5443999999998</v>
      </c>
    </row>
    <row r="48" spans="1:19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24"/>
        <v>13.02</v>
      </c>
      <c r="G48" s="127" t="s">
        <v>125</v>
      </c>
      <c r="H48" s="127" t="s">
        <v>34</v>
      </c>
      <c r="I48" s="147">
        <f t="shared" si="29"/>
        <v>5979.1679999999997</v>
      </c>
      <c r="J48" s="148">
        <f t="shared" si="30"/>
        <v>7485.4583999999995</v>
      </c>
      <c r="K48" s="319">
        <f>'BM 03'!M48</f>
        <v>0</v>
      </c>
      <c r="L48" s="150">
        <v>0</v>
      </c>
      <c r="M48" s="310">
        <f t="shared" si="25"/>
        <v>0</v>
      </c>
      <c r="N48" s="319">
        <f t="shared" si="26"/>
        <v>0</v>
      </c>
      <c r="O48" s="149">
        <f t="shared" si="27"/>
        <v>0</v>
      </c>
      <c r="P48" s="151">
        <f t="shared" si="28"/>
        <v>0</v>
      </c>
      <c r="Q48" s="149">
        <f t="shared" si="17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24"/>
        <v>33.97</v>
      </c>
      <c r="G49" s="127" t="s">
        <v>128</v>
      </c>
      <c r="H49" s="127" t="s">
        <v>34</v>
      </c>
      <c r="I49" s="147">
        <f t="shared" si="29"/>
        <v>10987.65</v>
      </c>
      <c r="J49" s="148">
        <f t="shared" si="30"/>
        <v>13757.85</v>
      </c>
      <c r="K49" s="319">
        <f>'BM 03'!M49</f>
        <v>0</v>
      </c>
      <c r="L49" s="150">
        <v>0</v>
      </c>
      <c r="M49" s="310">
        <f t="shared" si="25"/>
        <v>0</v>
      </c>
      <c r="N49" s="319">
        <f t="shared" si="26"/>
        <v>0</v>
      </c>
      <c r="O49" s="149">
        <f t="shared" si="27"/>
        <v>0</v>
      </c>
      <c r="P49" s="151">
        <f t="shared" si="28"/>
        <v>0</v>
      </c>
      <c r="Q49" s="149">
        <f t="shared" si="17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24"/>
        <v>2.79</v>
      </c>
      <c r="G50" s="127" t="s">
        <v>131</v>
      </c>
      <c r="H50" s="127" t="s">
        <v>34</v>
      </c>
      <c r="I50" s="147">
        <f t="shared" si="29"/>
        <v>903.15</v>
      </c>
      <c r="J50" s="148">
        <f t="shared" si="30"/>
        <v>1129.95</v>
      </c>
      <c r="K50" s="319">
        <f>'BM 03'!M50</f>
        <v>0</v>
      </c>
      <c r="L50" s="150">
        <v>0</v>
      </c>
      <c r="M50" s="310">
        <f t="shared" si="25"/>
        <v>0</v>
      </c>
      <c r="N50" s="319">
        <f t="shared" si="26"/>
        <v>0</v>
      </c>
      <c r="O50" s="149">
        <f t="shared" si="27"/>
        <v>0</v>
      </c>
      <c r="P50" s="151">
        <f t="shared" si="28"/>
        <v>0</v>
      </c>
      <c r="Q50" s="149">
        <f t="shared" si="17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24"/>
        <v>14.76</v>
      </c>
      <c r="G51" s="127" t="s">
        <v>134</v>
      </c>
      <c r="H51" s="127" t="s">
        <v>34</v>
      </c>
      <c r="I51" s="147">
        <f t="shared" si="29"/>
        <v>4774.95</v>
      </c>
      <c r="J51" s="148">
        <f t="shared" si="30"/>
        <v>5977.8</v>
      </c>
      <c r="K51" s="319">
        <f>'BM 03'!M51</f>
        <v>0</v>
      </c>
      <c r="L51" s="150">
        <v>0</v>
      </c>
      <c r="M51" s="310">
        <f t="shared" si="25"/>
        <v>0</v>
      </c>
      <c r="N51" s="319">
        <f t="shared" si="26"/>
        <v>0</v>
      </c>
      <c r="O51" s="149">
        <f t="shared" si="27"/>
        <v>0</v>
      </c>
      <c r="P51" s="151">
        <f t="shared" si="28"/>
        <v>0</v>
      </c>
      <c r="Q51" s="149">
        <f t="shared" si="17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24"/>
        <v>36.409999999999997</v>
      </c>
      <c r="G52" s="127" t="s">
        <v>137</v>
      </c>
      <c r="H52" s="127" t="s">
        <v>34</v>
      </c>
      <c r="I52" s="147">
        <f t="shared" si="29"/>
        <v>11777.4</v>
      </c>
      <c r="J52" s="148">
        <f t="shared" si="30"/>
        <v>14746.05</v>
      </c>
      <c r="K52" s="319">
        <f>'BM 03'!M52</f>
        <v>0</v>
      </c>
      <c r="L52" s="150">
        <v>0</v>
      </c>
      <c r="M52" s="310">
        <f t="shared" si="25"/>
        <v>0</v>
      </c>
      <c r="N52" s="319">
        <f t="shared" si="26"/>
        <v>0</v>
      </c>
      <c r="O52" s="149">
        <f t="shared" si="27"/>
        <v>0</v>
      </c>
      <c r="P52" s="151">
        <f t="shared" si="28"/>
        <v>0</v>
      </c>
      <c r="Q52" s="149">
        <f t="shared" si="17"/>
        <v>14746.05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24"/>
        <v>23.94</v>
      </c>
      <c r="G53" s="127" t="s">
        <v>140</v>
      </c>
      <c r="H53" s="127" t="s">
        <v>34</v>
      </c>
      <c r="I53" s="147">
        <f t="shared" si="29"/>
        <v>10992.4704</v>
      </c>
      <c r="J53" s="148">
        <f t="shared" si="30"/>
        <v>13763.584800000001</v>
      </c>
      <c r="K53" s="319">
        <f>'BM 03'!M53</f>
        <v>0</v>
      </c>
      <c r="L53" s="150">
        <v>0</v>
      </c>
      <c r="M53" s="310">
        <f t="shared" si="25"/>
        <v>0</v>
      </c>
      <c r="N53" s="319">
        <f t="shared" si="26"/>
        <v>0</v>
      </c>
      <c r="O53" s="149">
        <f t="shared" si="27"/>
        <v>0</v>
      </c>
      <c r="P53" s="151">
        <f t="shared" si="28"/>
        <v>0</v>
      </c>
      <c r="Q53" s="149">
        <f t="shared" si="17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24"/>
        <v>87.41</v>
      </c>
      <c r="G54" s="127" t="s">
        <v>143</v>
      </c>
      <c r="H54" s="127" t="s">
        <v>34</v>
      </c>
      <c r="I54" s="147">
        <f t="shared" si="29"/>
        <v>6422.52</v>
      </c>
      <c r="J54" s="148">
        <f t="shared" si="30"/>
        <v>8041.7199999999993</v>
      </c>
      <c r="K54" s="319">
        <f>'BM 03'!M54</f>
        <v>0</v>
      </c>
      <c r="L54" s="150">
        <v>0</v>
      </c>
      <c r="M54" s="310">
        <f t="shared" si="25"/>
        <v>0</v>
      </c>
      <c r="N54" s="319">
        <f t="shared" si="26"/>
        <v>0</v>
      </c>
      <c r="O54" s="149">
        <f t="shared" si="27"/>
        <v>0</v>
      </c>
      <c r="P54" s="151">
        <f t="shared" si="28"/>
        <v>0</v>
      </c>
      <c r="Q54" s="149">
        <f t="shared" si="17"/>
        <v>8041.7199999999993</v>
      </c>
    </row>
    <row r="55" spans="1:17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29"/>
        <v>7330.5000000000009</v>
      </c>
      <c r="J55" s="153">
        <f t="shared" si="30"/>
        <v>9335.25</v>
      </c>
      <c r="K55" s="319">
        <f>'BM 03'!M55</f>
        <v>0</v>
      </c>
      <c r="L55" s="155">
        <v>0</v>
      </c>
      <c r="M55" s="310">
        <f t="shared" si="25"/>
        <v>0</v>
      </c>
      <c r="N55" s="319">
        <f t="shared" si="26"/>
        <v>0</v>
      </c>
      <c r="O55" s="154">
        <f t="shared" si="27"/>
        <v>0</v>
      </c>
      <c r="P55" s="151">
        <f t="shared" si="28"/>
        <v>0</v>
      </c>
      <c r="Q55" s="154">
        <f t="shared" si="17"/>
        <v>9335.25</v>
      </c>
    </row>
    <row r="56" spans="1:17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29"/>
        <v>25802.55</v>
      </c>
      <c r="J56" s="153">
        <f t="shared" si="30"/>
        <v>32861.699999999997</v>
      </c>
      <c r="K56" s="319">
        <f>'BM 03'!M56</f>
        <v>0</v>
      </c>
      <c r="L56" s="155">
        <v>0</v>
      </c>
      <c r="M56" s="310">
        <f t="shared" si="25"/>
        <v>0</v>
      </c>
      <c r="N56" s="319">
        <f t="shared" si="26"/>
        <v>0</v>
      </c>
      <c r="O56" s="154">
        <f t="shared" si="27"/>
        <v>0</v>
      </c>
      <c r="P56" s="151">
        <f t="shared" si="28"/>
        <v>0</v>
      </c>
      <c r="Q56" s="154">
        <f t="shared" si="17"/>
        <v>32861.699999999997</v>
      </c>
    </row>
    <row r="57" spans="1:17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29"/>
        <v>8296.02</v>
      </c>
      <c r="J57" s="153">
        <f t="shared" si="30"/>
        <v>10565.235000000001</v>
      </c>
      <c r="K57" s="319">
        <f>'BM 03'!M57</f>
        <v>17.5</v>
      </c>
      <c r="L57" s="155">
        <v>0</v>
      </c>
      <c r="M57" s="310">
        <f t="shared" si="25"/>
        <v>17.5</v>
      </c>
      <c r="N57" s="319">
        <f t="shared" si="26"/>
        <v>9130.4500000000007</v>
      </c>
      <c r="O57" s="154">
        <f t="shared" si="27"/>
        <v>0</v>
      </c>
      <c r="P57" s="151">
        <f t="shared" si="28"/>
        <v>9130.4500000000007</v>
      </c>
      <c r="Q57" s="154">
        <f t="shared" si="17"/>
        <v>1434.7849999999999</v>
      </c>
    </row>
    <row r="58" spans="1:17">
      <c r="A58" s="133" t="s">
        <v>144</v>
      </c>
      <c r="B58" s="683" t="s">
        <v>145</v>
      </c>
      <c r="C58" s="684"/>
      <c r="D58" s="684"/>
      <c r="E58" s="684"/>
      <c r="F58" s="684"/>
      <c r="G58" s="685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>SUM(O59:O64)</f>
        <v>0</v>
      </c>
      <c r="P58" s="143">
        <f>SUM(P59:P64)</f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31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03'!M59</f>
        <v>0</v>
      </c>
      <c r="L59" s="150">
        <v>0</v>
      </c>
      <c r="M59" s="310">
        <f t="shared" ref="M59:M64" si="32">K59+L59</f>
        <v>0</v>
      </c>
      <c r="N59" s="319">
        <f t="shared" ref="N59:N64" si="33">K59*F59</f>
        <v>0</v>
      </c>
      <c r="O59" s="149">
        <f t="shared" ref="O59:O64" si="34">L59*F59</f>
        <v>0</v>
      </c>
      <c r="P59" s="151">
        <f t="shared" ref="P59:P64" si="35">O59+N59</f>
        <v>0</v>
      </c>
      <c r="Q59" s="149">
        <f t="shared" si="17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31"/>
        <v>838.93</v>
      </c>
      <c r="G60" s="127" t="s">
        <v>152</v>
      </c>
      <c r="H60" s="127" t="s">
        <v>34</v>
      </c>
      <c r="I60" s="147">
        <f t="shared" ref="I60:I64" si="36">E60*D60</f>
        <v>5359.76</v>
      </c>
      <c r="J60" s="148">
        <f t="shared" ref="J60:J64" si="37">D60*F60</f>
        <v>6711.44</v>
      </c>
      <c r="K60" s="319">
        <f>'BM 03'!M60</f>
        <v>0</v>
      </c>
      <c r="L60" s="150">
        <v>0</v>
      </c>
      <c r="M60" s="310">
        <f t="shared" si="32"/>
        <v>0</v>
      </c>
      <c r="N60" s="319">
        <f t="shared" si="33"/>
        <v>0</v>
      </c>
      <c r="O60" s="149">
        <f t="shared" si="34"/>
        <v>0</v>
      </c>
      <c r="P60" s="151">
        <f t="shared" si="35"/>
        <v>0</v>
      </c>
      <c r="Q60" s="149">
        <f t="shared" si="17"/>
        <v>6711.44</v>
      </c>
    </row>
    <row r="61" spans="1:17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31"/>
        <v>707.94</v>
      </c>
      <c r="G61" s="131" t="s">
        <v>155</v>
      </c>
      <c r="H61" s="131" t="s">
        <v>34</v>
      </c>
      <c r="I61" s="152">
        <f t="shared" si="36"/>
        <v>4777.2919999999995</v>
      </c>
      <c r="J61" s="153">
        <f t="shared" si="37"/>
        <v>5982.0929999999998</v>
      </c>
      <c r="K61" s="319">
        <f>'BM 03'!M61</f>
        <v>0</v>
      </c>
      <c r="L61" s="155">
        <v>0</v>
      </c>
      <c r="M61" s="310">
        <f t="shared" si="32"/>
        <v>0</v>
      </c>
      <c r="N61" s="319">
        <f t="shared" si="33"/>
        <v>0</v>
      </c>
      <c r="O61" s="154">
        <f t="shared" si="34"/>
        <v>0</v>
      </c>
      <c r="P61" s="151">
        <f t="shared" si="35"/>
        <v>0</v>
      </c>
      <c r="Q61" s="154">
        <f t="shared" si="17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31"/>
        <v>597.24</v>
      </c>
      <c r="G62" s="127" t="s">
        <v>158</v>
      </c>
      <c r="H62" s="127" t="s">
        <v>34</v>
      </c>
      <c r="I62" s="147">
        <f t="shared" si="36"/>
        <v>10073.395200000001</v>
      </c>
      <c r="J62" s="148">
        <f t="shared" si="37"/>
        <v>12613.7088</v>
      </c>
      <c r="K62" s="319">
        <f>'BM 03'!M62</f>
        <v>0</v>
      </c>
      <c r="L62" s="150">
        <v>0</v>
      </c>
      <c r="M62" s="310">
        <f t="shared" si="32"/>
        <v>0</v>
      </c>
      <c r="N62" s="319">
        <f t="shared" si="33"/>
        <v>0</v>
      </c>
      <c r="O62" s="149">
        <f t="shared" si="34"/>
        <v>0</v>
      </c>
      <c r="P62" s="151">
        <f t="shared" si="35"/>
        <v>0</v>
      </c>
      <c r="Q62" s="149">
        <f t="shared" si="17"/>
        <v>12613.7088</v>
      </c>
    </row>
    <row r="63" spans="1:17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36"/>
        <v>23476.932799999999</v>
      </c>
      <c r="J63" s="153">
        <f t="shared" si="37"/>
        <v>29898.637999999999</v>
      </c>
      <c r="K63" s="319">
        <f>'BM 03'!M63</f>
        <v>0</v>
      </c>
      <c r="L63" s="155">
        <v>0</v>
      </c>
      <c r="M63" s="310">
        <f t="shared" si="32"/>
        <v>0</v>
      </c>
      <c r="N63" s="319">
        <f t="shared" si="33"/>
        <v>0</v>
      </c>
      <c r="O63" s="154">
        <f t="shared" si="34"/>
        <v>0</v>
      </c>
      <c r="P63" s="151">
        <f t="shared" si="35"/>
        <v>0</v>
      </c>
      <c r="Q63" s="154">
        <f t="shared" si="17"/>
        <v>29898.637999999999</v>
      </c>
    </row>
    <row r="64" spans="1:17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36"/>
        <v>5145.0672000000004</v>
      </c>
      <c r="J64" s="153">
        <f t="shared" si="37"/>
        <v>6552.4367999999995</v>
      </c>
      <c r="K64" s="319">
        <f>'BM 03'!M64</f>
        <v>0</v>
      </c>
      <c r="L64" s="155">
        <v>0</v>
      </c>
      <c r="M64" s="310">
        <f t="shared" si="32"/>
        <v>0</v>
      </c>
      <c r="N64" s="319">
        <f t="shared" si="33"/>
        <v>0</v>
      </c>
      <c r="O64" s="154">
        <f t="shared" si="34"/>
        <v>0</v>
      </c>
      <c r="P64" s="151">
        <f t="shared" si="35"/>
        <v>0</v>
      </c>
      <c r="Q64" s="154">
        <f t="shared" si="17"/>
        <v>6552.4367999999995</v>
      </c>
    </row>
    <row r="65" spans="1:17">
      <c r="A65" s="133" t="s">
        <v>159</v>
      </c>
      <c r="B65" s="683" t="s">
        <v>160</v>
      </c>
      <c r="C65" s="684"/>
      <c r="D65" s="684"/>
      <c r="E65" s="684"/>
      <c r="F65" s="684"/>
      <c r="G65" s="685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38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03'!M66</f>
        <v>0</v>
      </c>
      <c r="L66" s="150">
        <v>0</v>
      </c>
      <c r="M66" s="310">
        <f t="shared" ref="M66:M69" si="39">K66+L66</f>
        <v>0</v>
      </c>
      <c r="N66" s="319">
        <f t="shared" ref="N66:N69" si="40">K66*F66</f>
        <v>0</v>
      </c>
      <c r="O66" s="149">
        <f t="shared" ref="O66:O69" si="41">L66*F66</f>
        <v>0</v>
      </c>
      <c r="P66" s="151">
        <f t="shared" ref="P66:P69" si="42">O66+N66</f>
        <v>0</v>
      </c>
      <c r="Q66" s="149">
        <f t="shared" ref="Q66:Q94" si="43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38"/>
        <v>350.44</v>
      </c>
      <c r="G67" s="127" t="s">
        <v>166</v>
      </c>
      <c r="H67" s="127" t="s">
        <v>34</v>
      </c>
      <c r="I67" s="147">
        <f t="shared" ref="I67:I74" si="44">D67*E67</f>
        <v>1679.16</v>
      </c>
      <c r="J67" s="148">
        <f t="shared" ref="J67:J74" si="45">D67*F67</f>
        <v>2102.64</v>
      </c>
      <c r="K67" s="319">
        <f>'BM 03'!M67</f>
        <v>0</v>
      </c>
      <c r="L67" s="150">
        <v>0</v>
      </c>
      <c r="M67" s="310">
        <f t="shared" si="39"/>
        <v>0</v>
      </c>
      <c r="N67" s="319">
        <f t="shared" si="40"/>
        <v>0</v>
      </c>
      <c r="O67" s="149">
        <f t="shared" si="41"/>
        <v>0</v>
      </c>
      <c r="P67" s="151">
        <f t="shared" si="42"/>
        <v>0</v>
      </c>
      <c r="Q67" s="149">
        <f t="shared" si="43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38"/>
        <v>626.1</v>
      </c>
      <c r="G68" s="127">
        <v>2</v>
      </c>
      <c r="H68" s="127" t="s">
        <v>29</v>
      </c>
      <c r="I68" s="147">
        <f t="shared" si="44"/>
        <v>1090</v>
      </c>
      <c r="J68" s="148">
        <f t="shared" si="45"/>
        <v>1364.8980000000001</v>
      </c>
      <c r="K68" s="319">
        <f>'BM 03'!M68</f>
        <v>0</v>
      </c>
      <c r="L68" s="150">
        <v>0</v>
      </c>
      <c r="M68" s="310">
        <f t="shared" si="39"/>
        <v>0</v>
      </c>
      <c r="N68" s="319">
        <f t="shared" si="40"/>
        <v>0</v>
      </c>
      <c r="O68" s="149">
        <f t="shared" si="41"/>
        <v>0</v>
      </c>
      <c r="P68" s="151">
        <f t="shared" si="42"/>
        <v>0</v>
      </c>
      <c r="Q68" s="149">
        <f t="shared" si="43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38"/>
        <v>64.25</v>
      </c>
      <c r="G69" s="127" t="s">
        <v>171</v>
      </c>
      <c r="H69" s="127" t="s">
        <v>34</v>
      </c>
      <c r="I69" s="147">
        <f t="shared" si="44"/>
        <v>307.86</v>
      </c>
      <c r="J69" s="148">
        <f t="shared" si="45"/>
        <v>385.5</v>
      </c>
      <c r="K69" s="319">
        <f>'BM 03'!M69</f>
        <v>0</v>
      </c>
      <c r="L69" s="150">
        <v>0</v>
      </c>
      <c r="M69" s="310">
        <f t="shared" si="39"/>
        <v>0</v>
      </c>
      <c r="N69" s="319">
        <f t="shared" si="40"/>
        <v>0</v>
      </c>
      <c r="O69" s="149">
        <f t="shared" si="41"/>
        <v>0</v>
      </c>
      <c r="P69" s="151">
        <f t="shared" si="42"/>
        <v>0</v>
      </c>
      <c r="Q69" s="149">
        <f t="shared" si="43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46">TRUNC(E71*1.2522,2)</f>
        <v>58.61</v>
      </c>
      <c r="G71" s="127" t="s">
        <v>176</v>
      </c>
      <c r="H71" s="127" t="s">
        <v>34</v>
      </c>
      <c r="I71" s="147">
        <f t="shared" si="44"/>
        <v>14164.706000000002</v>
      </c>
      <c r="J71" s="148">
        <f t="shared" si="45"/>
        <v>17735.386000000002</v>
      </c>
      <c r="K71" s="319">
        <f>'BM 03'!M71</f>
        <v>0</v>
      </c>
      <c r="L71" s="150">
        <v>0</v>
      </c>
      <c r="M71" s="310">
        <f t="shared" ref="M71:M74" si="47">K71+L71</f>
        <v>0</v>
      </c>
      <c r="N71" s="319">
        <f t="shared" ref="N71:N74" si="48">K71*F71</f>
        <v>0</v>
      </c>
      <c r="O71" s="149">
        <f t="shared" ref="O71:O74" si="49">L71*F71</f>
        <v>0</v>
      </c>
      <c r="P71" s="151">
        <f t="shared" ref="P71:P74" si="50">O71+N71</f>
        <v>0</v>
      </c>
      <c r="Q71" s="149">
        <f t="shared" si="43"/>
        <v>17735.386000000002</v>
      </c>
    </row>
    <row r="72" spans="1:17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46"/>
        <v>74.81</v>
      </c>
      <c r="G72" s="127" t="s">
        <v>179</v>
      </c>
      <c r="H72" s="127" t="s">
        <v>34</v>
      </c>
      <c r="I72" s="147">
        <f t="shared" si="44"/>
        <v>5124.16</v>
      </c>
      <c r="J72" s="148">
        <f t="shared" si="45"/>
        <v>6415.7056000000002</v>
      </c>
      <c r="K72" s="319">
        <f>'BM 03'!M72</f>
        <v>0</v>
      </c>
      <c r="L72" s="150">
        <v>0</v>
      </c>
      <c r="M72" s="310">
        <f t="shared" si="47"/>
        <v>0</v>
      </c>
      <c r="N72" s="319">
        <f t="shared" si="48"/>
        <v>0</v>
      </c>
      <c r="O72" s="149">
        <f t="shared" si="49"/>
        <v>0</v>
      </c>
      <c r="P72" s="151">
        <f t="shared" si="50"/>
        <v>0</v>
      </c>
      <c r="Q72" s="149">
        <f t="shared" si="43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46"/>
        <v>90.07</v>
      </c>
      <c r="G73" s="127" t="s">
        <v>182</v>
      </c>
      <c r="H73" s="127" t="s">
        <v>34</v>
      </c>
      <c r="I73" s="147">
        <f t="shared" si="44"/>
        <v>6408.9630000000006</v>
      </c>
      <c r="J73" s="148">
        <f t="shared" si="45"/>
        <v>8025.2369999999992</v>
      </c>
      <c r="K73" s="319">
        <f>'BM 03'!M73</f>
        <v>0</v>
      </c>
      <c r="L73" s="150">
        <v>0</v>
      </c>
      <c r="M73" s="310">
        <f t="shared" si="47"/>
        <v>0</v>
      </c>
      <c r="N73" s="319">
        <f t="shared" si="48"/>
        <v>0</v>
      </c>
      <c r="O73" s="149">
        <f t="shared" si="49"/>
        <v>0</v>
      </c>
      <c r="P73" s="151">
        <f t="shared" si="50"/>
        <v>0</v>
      </c>
      <c r="Q73" s="149">
        <f t="shared" si="43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46"/>
        <v>59.22</v>
      </c>
      <c r="G74" s="127" t="s">
        <v>185</v>
      </c>
      <c r="H74" s="127" t="s">
        <v>34</v>
      </c>
      <c r="I74" s="147">
        <f t="shared" si="44"/>
        <v>14312.98</v>
      </c>
      <c r="J74" s="148">
        <f t="shared" si="45"/>
        <v>17919.972000000002</v>
      </c>
      <c r="K74" s="319">
        <f>'BM 03'!M74</f>
        <v>0</v>
      </c>
      <c r="L74" s="150">
        <v>0</v>
      </c>
      <c r="M74" s="310">
        <f t="shared" si="47"/>
        <v>0</v>
      </c>
      <c r="N74" s="319">
        <f t="shared" si="48"/>
        <v>0</v>
      </c>
      <c r="O74" s="149">
        <f t="shared" si="49"/>
        <v>0</v>
      </c>
      <c r="P74" s="151">
        <f t="shared" si="50"/>
        <v>0</v>
      </c>
      <c r="Q74" s="149">
        <f t="shared" si="43"/>
        <v>17919.972000000002</v>
      </c>
    </row>
    <row r="75" spans="1:17">
      <c r="A75" s="133" t="s">
        <v>186</v>
      </c>
      <c r="B75" s="683" t="s">
        <v>187</v>
      </c>
      <c r="C75" s="684"/>
      <c r="D75" s="684"/>
      <c r="E75" s="684"/>
      <c r="F75" s="684"/>
      <c r="G75" s="685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51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03'!M76</f>
        <v>0</v>
      </c>
      <c r="L76" s="150">
        <v>0</v>
      </c>
      <c r="M76" s="310">
        <f t="shared" ref="M76:M94" si="52">K76+L76</f>
        <v>0</v>
      </c>
      <c r="N76" s="319">
        <f t="shared" ref="N76:N94" si="53">K76*F76</f>
        <v>0</v>
      </c>
      <c r="O76" s="149">
        <f t="shared" ref="O76:O94" si="54">L76*F76</f>
        <v>0</v>
      </c>
      <c r="P76" s="151">
        <f t="shared" ref="P76:P94" si="55">O76+N76</f>
        <v>0</v>
      </c>
      <c r="Q76" s="149">
        <f t="shared" si="43"/>
        <v>1731.75</v>
      </c>
    </row>
    <row r="77" spans="1:17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51"/>
        <v>5.07</v>
      </c>
      <c r="G77" s="127" t="s">
        <v>193</v>
      </c>
      <c r="H77" s="127" t="s">
        <v>34</v>
      </c>
      <c r="I77" s="170">
        <f t="shared" ref="I77:I94" si="56">D77*E77</f>
        <v>3097.8449999999998</v>
      </c>
      <c r="J77" s="171">
        <f t="shared" ref="J77:J94" si="57">F77*D77</f>
        <v>3878.0430000000001</v>
      </c>
      <c r="K77" s="319">
        <f>'BM 03'!M77</f>
        <v>0</v>
      </c>
      <c r="L77" s="150">
        <v>0</v>
      </c>
      <c r="M77" s="310">
        <f t="shared" si="52"/>
        <v>0</v>
      </c>
      <c r="N77" s="319">
        <f t="shared" si="53"/>
        <v>0</v>
      </c>
      <c r="O77" s="149">
        <f t="shared" si="54"/>
        <v>0</v>
      </c>
      <c r="P77" s="151">
        <f t="shared" si="55"/>
        <v>0</v>
      </c>
      <c r="Q77" s="149">
        <f t="shared" si="43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51"/>
        <v>16.07</v>
      </c>
      <c r="G78" s="127" t="s">
        <v>196</v>
      </c>
      <c r="H78" s="127" t="s">
        <v>34</v>
      </c>
      <c r="I78" s="170">
        <f t="shared" si="56"/>
        <v>5292.6480000000001</v>
      </c>
      <c r="J78" s="171">
        <f t="shared" si="57"/>
        <v>6624.0540000000001</v>
      </c>
      <c r="K78" s="319">
        <f>'BM 03'!M78</f>
        <v>0</v>
      </c>
      <c r="L78" s="150">
        <v>0</v>
      </c>
      <c r="M78" s="310">
        <f t="shared" si="52"/>
        <v>0</v>
      </c>
      <c r="N78" s="319">
        <f t="shared" si="53"/>
        <v>0</v>
      </c>
      <c r="O78" s="149">
        <f t="shared" si="54"/>
        <v>0</v>
      </c>
      <c r="P78" s="151">
        <f t="shared" si="55"/>
        <v>0</v>
      </c>
      <c r="Q78" s="149">
        <f t="shared" si="43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51"/>
        <v>42.36</v>
      </c>
      <c r="G79" s="127" t="s">
        <v>199</v>
      </c>
      <c r="H79" s="127" t="s">
        <v>34</v>
      </c>
      <c r="I79" s="170">
        <f t="shared" si="56"/>
        <v>135.32</v>
      </c>
      <c r="J79" s="171">
        <f t="shared" si="57"/>
        <v>169.44</v>
      </c>
      <c r="K79" s="319">
        <f>'BM 03'!M79</f>
        <v>0</v>
      </c>
      <c r="L79" s="150">
        <v>0</v>
      </c>
      <c r="M79" s="310">
        <f t="shared" si="52"/>
        <v>0</v>
      </c>
      <c r="N79" s="319">
        <f t="shared" si="53"/>
        <v>0</v>
      </c>
      <c r="O79" s="149">
        <f t="shared" si="54"/>
        <v>0</v>
      </c>
      <c r="P79" s="151">
        <f t="shared" si="55"/>
        <v>0</v>
      </c>
      <c r="Q79" s="149">
        <f t="shared" si="43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51"/>
        <v>34.619999999999997</v>
      </c>
      <c r="G80" s="127" t="s">
        <v>202</v>
      </c>
      <c r="H80" s="127" t="s">
        <v>34</v>
      </c>
      <c r="I80" s="170">
        <f t="shared" si="56"/>
        <v>55.3</v>
      </c>
      <c r="J80" s="171">
        <f t="shared" si="57"/>
        <v>69.239999999999995</v>
      </c>
      <c r="K80" s="319">
        <f>'BM 03'!M80</f>
        <v>0</v>
      </c>
      <c r="L80" s="150">
        <v>0</v>
      </c>
      <c r="M80" s="310">
        <f t="shared" si="52"/>
        <v>0</v>
      </c>
      <c r="N80" s="319">
        <f t="shared" si="53"/>
        <v>0</v>
      </c>
      <c r="O80" s="149">
        <f t="shared" si="54"/>
        <v>0</v>
      </c>
      <c r="P80" s="151">
        <f t="shared" si="55"/>
        <v>0</v>
      </c>
      <c r="Q80" s="149">
        <f t="shared" si="43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51"/>
        <v>46</v>
      </c>
      <c r="G81" s="127" t="s">
        <v>205</v>
      </c>
      <c r="H81" s="127" t="s">
        <v>34</v>
      </c>
      <c r="I81" s="170">
        <f t="shared" si="56"/>
        <v>440.88</v>
      </c>
      <c r="J81" s="171">
        <f t="shared" si="57"/>
        <v>552</v>
      </c>
      <c r="K81" s="319">
        <f>'BM 03'!M81</f>
        <v>0</v>
      </c>
      <c r="L81" s="150">
        <v>0</v>
      </c>
      <c r="M81" s="310">
        <f t="shared" si="52"/>
        <v>0</v>
      </c>
      <c r="N81" s="319">
        <f t="shared" si="53"/>
        <v>0</v>
      </c>
      <c r="O81" s="149">
        <f t="shared" si="54"/>
        <v>0</v>
      </c>
      <c r="P81" s="151">
        <f t="shared" si="55"/>
        <v>0</v>
      </c>
      <c r="Q81" s="149">
        <f t="shared" si="43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51"/>
        <v>27.91</v>
      </c>
      <c r="G82" s="127" t="s">
        <v>208</v>
      </c>
      <c r="H82" s="127" t="s">
        <v>34</v>
      </c>
      <c r="I82" s="170">
        <f t="shared" si="56"/>
        <v>267.48</v>
      </c>
      <c r="J82" s="171">
        <f t="shared" si="57"/>
        <v>334.92</v>
      </c>
      <c r="K82" s="319">
        <f>'BM 03'!M82</f>
        <v>0</v>
      </c>
      <c r="L82" s="150">
        <v>0</v>
      </c>
      <c r="M82" s="310">
        <f t="shared" si="52"/>
        <v>0</v>
      </c>
      <c r="N82" s="319">
        <f t="shared" si="53"/>
        <v>0</v>
      </c>
      <c r="O82" s="149">
        <f t="shared" si="54"/>
        <v>0</v>
      </c>
      <c r="P82" s="151">
        <f t="shared" si="55"/>
        <v>0</v>
      </c>
      <c r="Q82" s="149">
        <f t="shared" si="43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51"/>
        <v>50.93</v>
      </c>
      <c r="G83" s="127" t="s">
        <v>211</v>
      </c>
      <c r="H83" s="127" t="s">
        <v>34</v>
      </c>
      <c r="I83" s="170">
        <f t="shared" si="56"/>
        <v>244.07999999999998</v>
      </c>
      <c r="J83" s="171">
        <f t="shared" si="57"/>
        <v>305.58</v>
      </c>
      <c r="K83" s="319">
        <f>'BM 03'!M83</f>
        <v>0</v>
      </c>
      <c r="L83" s="150">
        <v>0</v>
      </c>
      <c r="M83" s="310">
        <f t="shared" si="52"/>
        <v>0</v>
      </c>
      <c r="N83" s="319">
        <f t="shared" si="53"/>
        <v>0</v>
      </c>
      <c r="O83" s="149">
        <f t="shared" si="54"/>
        <v>0</v>
      </c>
      <c r="P83" s="151">
        <f t="shared" si="55"/>
        <v>0</v>
      </c>
      <c r="Q83" s="149">
        <f t="shared" si="43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51"/>
        <v>55.3</v>
      </c>
      <c r="G84" s="127" t="s">
        <v>214</v>
      </c>
      <c r="H84" s="127" t="s">
        <v>34</v>
      </c>
      <c r="I84" s="170">
        <f t="shared" si="56"/>
        <v>88.34</v>
      </c>
      <c r="J84" s="171">
        <f t="shared" si="57"/>
        <v>110.6</v>
      </c>
      <c r="K84" s="319">
        <f>'BM 03'!M84</f>
        <v>0</v>
      </c>
      <c r="L84" s="150">
        <v>0</v>
      </c>
      <c r="M84" s="310">
        <f t="shared" si="52"/>
        <v>0</v>
      </c>
      <c r="N84" s="319">
        <f t="shared" si="53"/>
        <v>0</v>
      </c>
      <c r="O84" s="149">
        <f t="shared" si="54"/>
        <v>0</v>
      </c>
      <c r="P84" s="151">
        <f t="shared" si="55"/>
        <v>0</v>
      </c>
      <c r="Q84" s="149">
        <f t="shared" si="43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51"/>
        <v>10.44</v>
      </c>
      <c r="G85" s="127" t="s">
        <v>217</v>
      </c>
      <c r="H85" s="127" t="s">
        <v>34</v>
      </c>
      <c r="I85" s="170">
        <f t="shared" si="56"/>
        <v>16.68</v>
      </c>
      <c r="J85" s="171">
        <f t="shared" si="57"/>
        <v>20.88</v>
      </c>
      <c r="K85" s="319">
        <f>'BM 03'!M85</f>
        <v>0</v>
      </c>
      <c r="L85" s="150">
        <v>0</v>
      </c>
      <c r="M85" s="310">
        <f t="shared" si="52"/>
        <v>0</v>
      </c>
      <c r="N85" s="319">
        <f t="shared" si="53"/>
        <v>0</v>
      </c>
      <c r="O85" s="149">
        <f t="shared" si="54"/>
        <v>0</v>
      </c>
      <c r="P85" s="151">
        <f t="shared" si="55"/>
        <v>0</v>
      </c>
      <c r="Q85" s="149">
        <f t="shared" si="43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51"/>
        <v>10.95</v>
      </c>
      <c r="G86" s="127" t="s">
        <v>220</v>
      </c>
      <c r="H86" s="127" t="s">
        <v>34</v>
      </c>
      <c r="I86" s="170">
        <f t="shared" si="56"/>
        <v>131.25</v>
      </c>
      <c r="J86" s="171">
        <f t="shared" si="57"/>
        <v>164.25</v>
      </c>
      <c r="K86" s="319">
        <f>'BM 03'!M86</f>
        <v>0</v>
      </c>
      <c r="L86" s="150">
        <v>0</v>
      </c>
      <c r="M86" s="310">
        <f t="shared" si="52"/>
        <v>0</v>
      </c>
      <c r="N86" s="319">
        <f t="shared" si="53"/>
        <v>0</v>
      </c>
      <c r="O86" s="149">
        <f t="shared" si="54"/>
        <v>0</v>
      </c>
      <c r="P86" s="151">
        <f t="shared" si="55"/>
        <v>0</v>
      </c>
      <c r="Q86" s="149">
        <f t="shared" si="43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51"/>
        <v>19.079999999999998</v>
      </c>
      <c r="G87" s="127" t="s">
        <v>223</v>
      </c>
      <c r="H87" s="127" t="s">
        <v>34</v>
      </c>
      <c r="I87" s="170">
        <f t="shared" si="56"/>
        <v>15.24</v>
      </c>
      <c r="J87" s="171">
        <f t="shared" si="57"/>
        <v>19.079999999999998</v>
      </c>
      <c r="K87" s="319">
        <f>'BM 03'!M87</f>
        <v>0</v>
      </c>
      <c r="L87" s="150">
        <v>0</v>
      </c>
      <c r="M87" s="310">
        <f t="shared" si="52"/>
        <v>0</v>
      </c>
      <c r="N87" s="319">
        <f t="shared" si="53"/>
        <v>0</v>
      </c>
      <c r="O87" s="149">
        <f t="shared" si="54"/>
        <v>0</v>
      </c>
      <c r="P87" s="151">
        <f t="shared" si="55"/>
        <v>0</v>
      </c>
      <c r="Q87" s="149">
        <f t="shared" si="43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51"/>
        <v>41.2</v>
      </c>
      <c r="G88" s="127" t="s">
        <v>226</v>
      </c>
      <c r="H88" s="127" t="s">
        <v>34</v>
      </c>
      <c r="I88" s="170">
        <f t="shared" si="56"/>
        <v>32.909999999999997</v>
      </c>
      <c r="J88" s="171">
        <f t="shared" si="57"/>
        <v>41.2</v>
      </c>
      <c r="K88" s="319">
        <f>'BM 03'!M88</f>
        <v>0</v>
      </c>
      <c r="L88" s="150">
        <v>0</v>
      </c>
      <c r="M88" s="310">
        <f t="shared" si="52"/>
        <v>0</v>
      </c>
      <c r="N88" s="319">
        <f t="shared" si="53"/>
        <v>0</v>
      </c>
      <c r="O88" s="149">
        <f t="shared" si="54"/>
        <v>0</v>
      </c>
      <c r="P88" s="151">
        <f t="shared" si="55"/>
        <v>0</v>
      </c>
      <c r="Q88" s="149">
        <f t="shared" si="43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51"/>
        <v>11.43</v>
      </c>
      <c r="G89" s="127" t="s">
        <v>229</v>
      </c>
      <c r="H89" s="127" t="s">
        <v>34</v>
      </c>
      <c r="I89" s="170">
        <f t="shared" si="56"/>
        <v>1047.211</v>
      </c>
      <c r="J89" s="171">
        <f t="shared" si="57"/>
        <v>1311.021</v>
      </c>
      <c r="K89" s="319">
        <f>'BM 03'!M89</f>
        <v>0</v>
      </c>
      <c r="L89" s="150">
        <v>0</v>
      </c>
      <c r="M89" s="310">
        <f t="shared" si="52"/>
        <v>0</v>
      </c>
      <c r="N89" s="319">
        <f t="shared" si="53"/>
        <v>0</v>
      </c>
      <c r="O89" s="149">
        <f t="shared" si="54"/>
        <v>0</v>
      </c>
      <c r="P89" s="151">
        <f t="shared" si="55"/>
        <v>0</v>
      </c>
      <c r="Q89" s="149">
        <f t="shared" si="43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51"/>
        <v>7.27</v>
      </c>
      <c r="G90" s="127" t="s">
        <v>232</v>
      </c>
      <c r="H90" s="127" t="s">
        <v>34</v>
      </c>
      <c r="I90" s="170">
        <f t="shared" si="56"/>
        <v>1520.4769999999999</v>
      </c>
      <c r="J90" s="171">
        <f t="shared" si="57"/>
        <v>1902.5589999999997</v>
      </c>
      <c r="K90" s="319">
        <f>'BM 03'!M90</f>
        <v>0</v>
      </c>
      <c r="L90" s="150">
        <v>0</v>
      </c>
      <c r="M90" s="310">
        <f t="shared" si="52"/>
        <v>0</v>
      </c>
      <c r="N90" s="319">
        <f t="shared" si="53"/>
        <v>0</v>
      </c>
      <c r="O90" s="149">
        <f t="shared" si="54"/>
        <v>0</v>
      </c>
      <c r="P90" s="151">
        <f t="shared" si="55"/>
        <v>0</v>
      </c>
      <c r="Q90" s="149">
        <f t="shared" si="43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51"/>
        <v>17.25</v>
      </c>
      <c r="G91" s="127" t="s">
        <v>235</v>
      </c>
      <c r="H91" s="127" t="s">
        <v>34</v>
      </c>
      <c r="I91" s="170">
        <f t="shared" si="56"/>
        <v>862.62799999999993</v>
      </c>
      <c r="J91" s="171">
        <f t="shared" si="57"/>
        <v>1079.8500000000001</v>
      </c>
      <c r="K91" s="319">
        <f>'BM 03'!M91</f>
        <v>0</v>
      </c>
      <c r="L91" s="150">
        <v>0</v>
      </c>
      <c r="M91" s="310">
        <f t="shared" si="52"/>
        <v>0</v>
      </c>
      <c r="N91" s="319">
        <f t="shared" si="53"/>
        <v>0</v>
      </c>
      <c r="O91" s="149">
        <f t="shared" si="54"/>
        <v>0</v>
      </c>
      <c r="P91" s="151">
        <f t="shared" si="55"/>
        <v>0</v>
      </c>
      <c r="Q91" s="149">
        <f t="shared" si="43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51"/>
        <v>22.87</v>
      </c>
      <c r="G92" s="127" t="s">
        <v>238</v>
      </c>
      <c r="H92" s="127" t="s">
        <v>34</v>
      </c>
      <c r="I92" s="170">
        <f t="shared" si="56"/>
        <v>237.51</v>
      </c>
      <c r="J92" s="171">
        <f t="shared" si="57"/>
        <v>297.31</v>
      </c>
      <c r="K92" s="319">
        <f>'BM 03'!M92</f>
        <v>0</v>
      </c>
      <c r="L92" s="150">
        <v>0</v>
      </c>
      <c r="M92" s="310">
        <f t="shared" si="52"/>
        <v>0</v>
      </c>
      <c r="N92" s="319">
        <f t="shared" si="53"/>
        <v>0</v>
      </c>
      <c r="O92" s="149">
        <f t="shared" si="54"/>
        <v>0</v>
      </c>
      <c r="P92" s="151">
        <f t="shared" si="55"/>
        <v>0</v>
      </c>
      <c r="Q92" s="149">
        <f t="shared" si="43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51"/>
        <v>26.89</v>
      </c>
      <c r="G93" s="127" t="s">
        <v>241</v>
      </c>
      <c r="H93" s="127" t="s">
        <v>34</v>
      </c>
      <c r="I93" s="170">
        <f t="shared" si="56"/>
        <v>773.28</v>
      </c>
      <c r="J93" s="171">
        <f t="shared" si="57"/>
        <v>968.04</v>
      </c>
      <c r="K93" s="319">
        <f>'BM 03'!M93</f>
        <v>0</v>
      </c>
      <c r="L93" s="150">
        <v>0</v>
      </c>
      <c r="M93" s="310">
        <f t="shared" si="52"/>
        <v>0</v>
      </c>
      <c r="N93" s="319">
        <f t="shared" si="53"/>
        <v>0</v>
      </c>
      <c r="O93" s="149">
        <f t="shared" si="54"/>
        <v>0</v>
      </c>
      <c r="P93" s="151">
        <f t="shared" si="55"/>
        <v>0</v>
      </c>
      <c r="Q93" s="149">
        <f t="shared" si="43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51"/>
        <v>618.16999999999996</v>
      </c>
      <c r="G94" s="127" t="s">
        <v>244</v>
      </c>
      <c r="H94" s="127" t="s">
        <v>34</v>
      </c>
      <c r="I94" s="170">
        <f t="shared" si="56"/>
        <v>493.67</v>
      </c>
      <c r="J94" s="171">
        <f t="shared" si="57"/>
        <v>618.16999999999996</v>
      </c>
      <c r="K94" s="319">
        <f>'BM 03'!M94</f>
        <v>0</v>
      </c>
      <c r="L94" s="150">
        <v>0</v>
      </c>
      <c r="M94" s="310">
        <f t="shared" si="52"/>
        <v>0</v>
      </c>
      <c r="N94" s="319">
        <f t="shared" si="53"/>
        <v>0</v>
      </c>
      <c r="O94" s="149">
        <f t="shared" si="54"/>
        <v>0</v>
      </c>
      <c r="P94" s="151">
        <f t="shared" si="55"/>
        <v>0</v>
      </c>
      <c r="Q94" s="149">
        <f t="shared" si="43"/>
        <v>618.16999999999996</v>
      </c>
    </row>
    <row r="95" spans="1:17">
      <c r="A95" s="133" t="s">
        <v>245</v>
      </c>
      <c r="B95" s="683" t="s">
        <v>246</v>
      </c>
      <c r="C95" s="684"/>
      <c r="D95" s="684"/>
      <c r="E95" s="684"/>
      <c r="F95" s="684"/>
      <c r="G95" s="684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0</v>
      </c>
      <c r="O95" s="143">
        <f>SUM(O96:O101)</f>
        <v>0</v>
      </c>
      <c r="P95" s="143">
        <f>SUM(P96:P101)</f>
        <v>0</v>
      </c>
      <c r="Q95" s="160">
        <f>SUM(Q96:Q101)</f>
        <v>7564.2936000000009</v>
      </c>
    </row>
    <row r="96" spans="1:17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58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03'!M96</f>
        <v>0</v>
      </c>
      <c r="L96" s="150">
        <v>0</v>
      </c>
      <c r="M96" s="310">
        <f t="shared" ref="M96:M101" si="59">K96+L96</f>
        <v>0</v>
      </c>
      <c r="N96" s="319">
        <f t="shared" ref="N96:N101" si="60">K96*F96</f>
        <v>0</v>
      </c>
      <c r="O96" s="149">
        <f t="shared" ref="O96:O101" si="61">L96*F96</f>
        <v>0</v>
      </c>
      <c r="P96" s="151">
        <f t="shared" ref="P96:P101" si="62">O96+N96</f>
        <v>0</v>
      </c>
      <c r="Q96" s="149">
        <f t="shared" ref="Q96:Q109" si="63">J96-P96</f>
        <v>546.85</v>
      </c>
    </row>
    <row r="97" spans="1:17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58"/>
        <v>78.959999999999994</v>
      </c>
      <c r="G97" s="127" t="s">
        <v>252</v>
      </c>
      <c r="H97" s="127" t="s">
        <v>34</v>
      </c>
      <c r="I97" s="170">
        <f t="shared" ref="I97:I109" si="64">E97*D97</f>
        <v>189.18</v>
      </c>
      <c r="J97" s="171">
        <f t="shared" ref="J97:J109" si="65">F97*D97</f>
        <v>236.88</v>
      </c>
      <c r="K97" s="319">
        <f>'BM 03'!M97</f>
        <v>0</v>
      </c>
      <c r="L97" s="150">
        <v>0</v>
      </c>
      <c r="M97" s="310">
        <f t="shared" si="59"/>
        <v>0</v>
      </c>
      <c r="N97" s="319">
        <f t="shared" si="60"/>
        <v>0</v>
      </c>
      <c r="O97" s="149">
        <f t="shared" si="61"/>
        <v>0</v>
      </c>
      <c r="P97" s="151">
        <f t="shared" si="62"/>
        <v>0</v>
      </c>
      <c r="Q97" s="149">
        <f t="shared" si="63"/>
        <v>236.88</v>
      </c>
    </row>
    <row r="98" spans="1:17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58"/>
        <v>40.200000000000003</v>
      </c>
      <c r="G98" s="127" t="s">
        <v>255</v>
      </c>
      <c r="H98" s="127" t="s">
        <v>34</v>
      </c>
      <c r="I98" s="170">
        <f t="shared" si="64"/>
        <v>1665.8668</v>
      </c>
      <c r="J98" s="171">
        <f t="shared" si="65"/>
        <v>2085.5760000000005</v>
      </c>
      <c r="K98" s="319">
        <f>'BM 03'!M98</f>
        <v>0</v>
      </c>
      <c r="L98" s="150">
        <v>0</v>
      </c>
      <c r="M98" s="310">
        <f t="shared" si="59"/>
        <v>0</v>
      </c>
      <c r="N98" s="319">
        <f t="shared" si="60"/>
        <v>0</v>
      </c>
      <c r="O98" s="149">
        <f t="shared" si="61"/>
        <v>0</v>
      </c>
      <c r="P98" s="151">
        <f t="shared" si="62"/>
        <v>0</v>
      </c>
      <c r="Q98" s="149">
        <f t="shared" si="63"/>
        <v>2085.5760000000005</v>
      </c>
    </row>
    <row r="99" spans="1:17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58"/>
        <v>39.68</v>
      </c>
      <c r="G99" s="127" t="s">
        <v>258</v>
      </c>
      <c r="H99" s="127" t="s">
        <v>34</v>
      </c>
      <c r="I99" s="170">
        <f t="shared" si="64"/>
        <v>564.71580000000006</v>
      </c>
      <c r="J99" s="171">
        <f t="shared" si="65"/>
        <v>707.09760000000006</v>
      </c>
      <c r="K99" s="319">
        <f>'BM 03'!M99</f>
        <v>0</v>
      </c>
      <c r="L99" s="150">
        <v>0</v>
      </c>
      <c r="M99" s="310">
        <f t="shared" si="59"/>
        <v>0</v>
      </c>
      <c r="N99" s="319">
        <f t="shared" si="60"/>
        <v>0</v>
      </c>
      <c r="O99" s="149">
        <f t="shared" si="61"/>
        <v>0</v>
      </c>
      <c r="P99" s="151">
        <f t="shared" si="62"/>
        <v>0</v>
      </c>
      <c r="Q99" s="149">
        <f t="shared" si="63"/>
        <v>707.09760000000006</v>
      </c>
    </row>
    <row r="100" spans="1:17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58"/>
        <v>815.3</v>
      </c>
      <c r="G100" s="127" t="s">
        <v>261</v>
      </c>
      <c r="H100" s="127" t="s">
        <v>34</v>
      </c>
      <c r="I100" s="170">
        <f t="shared" si="64"/>
        <v>651.1</v>
      </c>
      <c r="J100" s="171">
        <f t="shared" si="65"/>
        <v>815.3</v>
      </c>
      <c r="K100" s="319">
        <f>'BM 03'!M100</f>
        <v>0</v>
      </c>
      <c r="L100" s="150">
        <v>0</v>
      </c>
      <c r="M100" s="310">
        <f t="shared" si="59"/>
        <v>0</v>
      </c>
      <c r="N100" s="319">
        <f t="shared" si="60"/>
        <v>0</v>
      </c>
      <c r="O100" s="149">
        <f t="shared" si="61"/>
        <v>0</v>
      </c>
      <c r="P100" s="151">
        <f t="shared" si="62"/>
        <v>0</v>
      </c>
      <c r="Q100" s="149">
        <f t="shared" si="63"/>
        <v>815.3</v>
      </c>
    </row>
    <row r="101" spans="1:17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58"/>
        <v>3172.59</v>
      </c>
      <c r="G101" s="127" t="s">
        <v>264</v>
      </c>
      <c r="H101" s="127" t="s">
        <v>34</v>
      </c>
      <c r="I101" s="170">
        <f t="shared" si="64"/>
        <v>2533.62</v>
      </c>
      <c r="J101" s="171">
        <f t="shared" si="65"/>
        <v>3172.59</v>
      </c>
      <c r="K101" s="319">
        <f>'BM 03'!M101</f>
        <v>0</v>
      </c>
      <c r="L101" s="150">
        <v>0</v>
      </c>
      <c r="M101" s="310">
        <f t="shared" si="59"/>
        <v>0</v>
      </c>
      <c r="N101" s="319">
        <f t="shared" si="60"/>
        <v>0</v>
      </c>
      <c r="O101" s="149">
        <f t="shared" si="61"/>
        <v>0</v>
      </c>
      <c r="P101" s="151">
        <f t="shared" si="62"/>
        <v>0</v>
      </c>
      <c r="Q101" s="149">
        <f t="shared" si="63"/>
        <v>3172.59</v>
      </c>
    </row>
    <row r="102" spans="1:17">
      <c r="A102" s="133" t="s">
        <v>265</v>
      </c>
      <c r="B102" s="161" t="s">
        <v>266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0</v>
      </c>
      <c r="O102" s="150">
        <f>SUM(O103:O109)</f>
        <v>0</v>
      </c>
      <c r="P102" s="166">
        <f>SUM(P103:P109)</f>
        <v>0</v>
      </c>
      <c r="Q102" s="150">
        <f>SUM(Q103:Q109)</f>
        <v>3284.58</v>
      </c>
    </row>
    <row r="103" spans="1:17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66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03'!M103</f>
        <v>0</v>
      </c>
      <c r="L103" s="150">
        <v>0</v>
      </c>
      <c r="M103" s="310">
        <f t="shared" ref="M103:M109" si="67">K103+L103</f>
        <v>0</v>
      </c>
      <c r="N103" s="319">
        <f t="shared" ref="N103:N109" si="68">K103*F103</f>
        <v>0</v>
      </c>
      <c r="O103" s="149">
        <f t="shared" ref="O103:O109" si="69">L103*F103</f>
        <v>0</v>
      </c>
      <c r="P103" s="151">
        <f t="shared" ref="P103:P109" si="70">O103+N103</f>
        <v>0</v>
      </c>
      <c r="Q103" s="149">
        <f t="shared" si="63"/>
        <v>66.540000000000006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66"/>
        <v>480.83</v>
      </c>
      <c r="G104" s="127" t="s">
        <v>272</v>
      </c>
      <c r="H104" s="127" t="s">
        <v>34</v>
      </c>
      <c r="I104" s="170">
        <f t="shared" si="64"/>
        <v>383.99</v>
      </c>
      <c r="J104" s="171">
        <f t="shared" si="65"/>
        <v>480.83</v>
      </c>
      <c r="K104" s="319">
        <f>'BM 03'!M104</f>
        <v>0</v>
      </c>
      <c r="L104" s="150">
        <v>0</v>
      </c>
      <c r="M104" s="310">
        <f t="shared" si="67"/>
        <v>0</v>
      </c>
      <c r="N104" s="319">
        <f t="shared" si="68"/>
        <v>0</v>
      </c>
      <c r="O104" s="149">
        <f t="shared" si="69"/>
        <v>0</v>
      </c>
      <c r="P104" s="151">
        <f t="shared" si="70"/>
        <v>0</v>
      </c>
      <c r="Q104" s="149">
        <f t="shared" si="63"/>
        <v>480.83</v>
      </c>
    </row>
    <row r="105" spans="1:17" ht="79.2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66"/>
        <v>65.260000000000005</v>
      </c>
      <c r="G105" s="127" t="s">
        <v>275</v>
      </c>
      <c r="H105" s="127" t="s">
        <v>34</v>
      </c>
      <c r="I105" s="170">
        <f t="shared" si="64"/>
        <v>1027.8063999999999</v>
      </c>
      <c r="J105" s="171">
        <f t="shared" si="65"/>
        <v>1286.9272000000001</v>
      </c>
      <c r="K105" s="319">
        <f>'BM 03'!M105</f>
        <v>0</v>
      </c>
      <c r="L105" s="150">
        <v>0</v>
      </c>
      <c r="M105" s="310">
        <f t="shared" si="67"/>
        <v>0</v>
      </c>
      <c r="N105" s="319">
        <f t="shared" si="68"/>
        <v>0</v>
      </c>
      <c r="O105" s="149">
        <f t="shared" si="69"/>
        <v>0</v>
      </c>
      <c r="P105" s="151">
        <f t="shared" si="70"/>
        <v>0</v>
      </c>
      <c r="Q105" s="149">
        <f t="shared" si="63"/>
        <v>1286.9272000000001</v>
      </c>
    </row>
    <row r="106" spans="1:17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66"/>
        <v>12.98</v>
      </c>
      <c r="G106" s="127" t="s">
        <v>278</v>
      </c>
      <c r="H106" s="127" t="s">
        <v>34</v>
      </c>
      <c r="I106" s="170">
        <f t="shared" si="64"/>
        <v>20.74</v>
      </c>
      <c r="J106" s="171">
        <f t="shared" si="65"/>
        <v>25.96</v>
      </c>
      <c r="K106" s="319">
        <f>'BM 03'!M106</f>
        <v>0</v>
      </c>
      <c r="L106" s="150">
        <v>0</v>
      </c>
      <c r="M106" s="310">
        <f t="shared" si="67"/>
        <v>0</v>
      </c>
      <c r="N106" s="319">
        <f t="shared" si="68"/>
        <v>0</v>
      </c>
      <c r="O106" s="149">
        <f t="shared" si="69"/>
        <v>0</v>
      </c>
      <c r="P106" s="151">
        <f t="shared" si="70"/>
        <v>0</v>
      </c>
      <c r="Q106" s="149">
        <f t="shared" si="63"/>
        <v>25.96</v>
      </c>
    </row>
    <row r="107" spans="1:17" ht="79.2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66"/>
        <v>52.31</v>
      </c>
      <c r="G107" s="127" t="s">
        <v>281</v>
      </c>
      <c r="H107" s="127" t="s">
        <v>34</v>
      </c>
      <c r="I107" s="170">
        <f t="shared" si="64"/>
        <v>411.11520000000002</v>
      </c>
      <c r="J107" s="171">
        <f t="shared" si="65"/>
        <v>514.73040000000003</v>
      </c>
      <c r="K107" s="319">
        <f>'BM 03'!M107</f>
        <v>0</v>
      </c>
      <c r="L107" s="150">
        <v>0</v>
      </c>
      <c r="M107" s="310">
        <f t="shared" si="67"/>
        <v>0</v>
      </c>
      <c r="N107" s="319">
        <f t="shared" si="68"/>
        <v>0</v>
      </c>
      <c r="O107" s="149">
        <f t="shared" si="69"/>
        <v>0</v>
      </c>
      <c r="P107" s="151">
        <f t="shared" si="70"/>
        <v>0</v>
      </c>
      <c r="Q107" s="149">
        <f t="shared" si="63"/>
        <v>514.73040000000003</v>
      </c>
    </row>
    <row r="108" spans="1:17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66"/>
        <v>79.959999999999994</v>
      </c>
      <c r="G108" s="127" t="s">
        <v>284</v>
      </c>
      <c r="H108" s="127" t="s">
        <v>34</v>
      </c>
      <c r="I108" s="170">
        <f t="shared" si="64"/>
        <v>714.59339999999997</v>
      </c>
      <c r="J108" s="171">
        <f t="shared" si="65"/>
        <v>894.75239999999985</v>
      </c>
      <c r="K108" s="319">
        <f>'BM 03'!M108</f>
        <v>0</v>
      </c>
      <c r="L108" s="150">
        <v>0</v>
      </c>
      <c r="M108" s="310">
        <f t="shared" si="67"/>
        <v>0</v>
      </c>
      <c r="N108" s="319">
        <f t="shared" si="68"/>
        <v>0</v>
      </c>
      <c r="O108" s="149">
        <f t="shared" si="69"/>
        <v>0</v>
      </c>
      <c r="P108" s="151">
        <f t="shared" si="70"/>
        <v>0</v>
      </c>
      <c r="Q108" s="149">
        <f t="shared" si="63"/>
        <v>894.75239999999985</v>
      </c>
    </row>
    <row r="109" spans="1:17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66"/>
        <v>7.42</v>
      </c>
      <c r="G109" s="127" t="s">
        <v>287</v>
      </c>
      <c r="H109" s="127" t="s">
        <v>34</v>
      </c>
      <c r="I109" s="170">
        <f t="shared" si="64"/>
        <v>11.86</v>
      </c>
      <c r="J109" s="171">
        <f t="shared" si="65"/>
        <v>14.84</v>
      </c>
      <c r="K109" s="319">
        <f>'BM 03'!M109</f>
        <v>0</v>
      </c>
      <c r="L109" s="150">
        <v>0</v>
      </c>
      <c r="M109" s="310">
        <f t="shared" si="67"/>
        <v>0</v>
      </c>
      <c r="N109" s="319">
        <f t="shared" si="68"/>
        <v>0</v>
      </c>
      <c r="O109" s="149">
        <f t="shared" si="69"/>
        <v>0</v>
      </c>
      <c r="P109" s="151">
        <f t="shared" si="70"/>
        <v>0</v>
      </c>
      <c r="Q109" s="149">
        <f t="shared" si="63"/>
        <v>14.84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>
        <f>'BM 03'!M110</f>
        <v>0</v>
      </c>
      <c r="L110" s="149"/>
      <c r="M110" s="310"/>
      <c r="N110" s="319"/>
      <c r="O110" s="149"/>
      <c r="P110" s="151"/>
      <c r="Q110" s="149"/>
    </row>
    <row r="111" spans="1:17">
      <c r="A111" s="686" t="s">
        <v>288</v>
      </c>
      <c r="B111" s="687"/>
      <c r="C111" s="687"/>
      <c r="D111" s="687"/>
      <c r="E111" s="687"/>
      <c r="F111" s="687"/>
      <c r="G111" s="687"/>
      <c r="H111" s="688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248623.43262500002</v>
      </c>
      <c r="O111" s="143">
        <f>O11+O15+O28+O39+O41+O58+O65+O75+O95+O102+O70</f>
        <v>72043.220595000021</v>
      </c>
      <c r="P111" s="143">
        <f>P11+P15+P28+P39+P41+P58+P65+P75+P95+P102+P70</f>
        <v>320666.65322000004</v>
      </c>
      <c r="Q111" s="160">
        <f>Q11+Q15+Q28+Q39+Q41+Q58+Q65+Q75+Q95+Q102+Q70</f>
        <v>442877.42288000003</v>
      </c>
    </row>
    <row r="114" spans="1:17">
      <c r="A114" s="668" t="s">
        <v>289</v>
      </c>
      <c r="B114" s="668"/>
      <c r="C114" s="668"/>
      <c r="D114" s="668"/>
      <c r="E114" s="668"/>
      <c r="F114" s="668"/>
      <c r="G114" s="668"/>
      <c r="H114" s="668"/>
      <c r="I114" s="668"/>
      <c r="J114" s="668"/>
      <c r="K114" s="668"/>
      <c r="L114" s="668"/>
      <c r="M114" s="668"/>
      <c r="N114" s="668"/>
      <c r="O114" s="668"/>
      <c r="P114" s="668"/>
      <c r="Q114" s="668"/>
    </row>
    <row r="115" spans="1:17">
      <c r="A115" s="668"/>
      <c r="B115" s="668"/>
      <c r="C115" s="668"/>
      <c r="D115" s="668"/>
      <c r="E115" s="668"/>
      <c r="F115" s="668"/>
      <c r="G115" s="668"/>
      <c r="H115" s="668"/>
      <c r="I115" s="668"/>
      <c r="J115" s="668"/>
      <c r="K115" s="668"/>
      <c r="L115" s="668"/>
      <c r="M115" s="668"/>
      <c r="N115" s="668"/>
      <c r="O115" s="668"/>
      <c r="P115" s="668"/>
      <c r="Q115" s="668"/>
    </row>
    <row r="116" spans="1:17">
      <c r="A116" s="668"/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1" spans="1:17">
      <c r="P121" s="119">
        <f>'BM 03'!P122</f>
        <v>248623.8841</v>
      </c>
    </row>
    <row r="122" spans="1:17">
      <c r="P122" s="119">
        <f>P121+O6</f>
        <v>320667.10469499999</v>
      </c>
      <c r="Q122" s="119">
        <f>P122-P111</f>
        <v>0.45147499995073304</v>
      </c>
    </row>
    <row r="123" spans="1:17" ht="15.6">
      <c r="E123" s="751" t="s">
        <v>399</v>
      </c>
      <c r="F123" s="699"/>
      <c r="G123" s="699"/>
      <c r="H123" s="699"/>
      <c r="I123" s="699"/>
      <c r="J123" s="699"/>
      <c r="K123" s="699"/>
      <c r="L123" s="699"/>
    </row>
  </sheetData>
  <mergeCells count="37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B75:G75"/>
    <mergeCell ref="B95:G95"/>
    <mergeCell ref="A111:H111"/>
    <mergeCell ref="A114:Q119"/>
    <mergeCell ref="E123:L123"/>
  </mergeCells>
  <pageMargins left="0.511811024" right="0.511811024" top="0.78740157499999996" bottom="0.78740157499999996" header="0.31496062000000002" footer="0.31496062000000002"/>
  <pageSetup paperSize="9" scale="56" orientation="portrait" horizontalDpi="360" verticalDpi="360" r:id="rId1"/>
  <colBreaks count="1" manualBreakCount="1">
    <brk id="4" max="12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6"/>
  <sheetViews>
    <sheetView zoomScale="90" zoomScaleNormal="90" workbookViewId="0">
      <selection activeCell="A8" sqref="A1:K1048576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  <col min="13" max="14" width="9.33203125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336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94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94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>
      <c r="A28" s="94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s="197" customFormat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>
      <c r="A38" s="94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>
      <c r="A51" s="94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>
      <c r="A64" s="94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>
      <c r="A77" s="94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>
      <c r="A89" s="94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>
      <c r="A101" s="94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>
      <c r="A113" s="94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>
      <c r="A124" s="94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>
      <c r="A134" s="94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>
      <c r="A146" s="94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>
      <c r="A156" s="94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s="197" customFormat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s="197" customFormat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s="197" customFormat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>
      <c r="A168" s="94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s="197" customFormat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s="197" customFormat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s="197" customFormat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s="197" customFormat="1" ht="13.2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s="197" customFormat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s="197" customFormat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s="197" customFormat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>
      <c r="A192" s="94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s="197" customFormat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s="197" customFormat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s="197" customFormat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s="197" customFormat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>
      <c r="A203" s="94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s="197" customFormat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s="197" customFormat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s="197" customFormat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>
      <c r="A216" s="94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s="197" customFormat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s="197" customFormat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s="197" customFormat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>
      <c r="A229" s="94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s="197" customFormat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s="197" customFormat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>
      <c r="A241" s="94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>
      <c r="A251" s="94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s="232" customFormat="1">
      <c r="A252" s="223"/>
      <c r="B252" s="224"/>
      <c r="C252" s="225"/>
      <c r="D252" s="226" t="s">
        <v>377</v>
      </c>
      <c r="E252" s="227"/>
      <c r="F252" s="228"/>
      <c r="G252" s="228">
        <v>563.6</v>
      </c>
      <c r="H252" s="228"/>
      <c r="I252" s="229">
        <v>5</v>
      </c>
      <c r="J252" s="230">
        <f>G252</f>
        <v>563.6</v>
      </c>
      <c r="K252" s="231" t="s">
        <v>329</v>
      </c>
    </row>
    <row r="253" spans="1:11">
      <c r="A253" s="22"/>
      <c r="B253" s="23"/>
      <c r="C253" s="23"/>
      <c r="D253" s="23"/>
      <c r="E253" s="23"/>
      <c r="F253" s="23"/>
      <c r="G253" s="23"/>
      <c r="H253" s="24" t="s">
        <v>306</v>
      </c>
      <c r="I253" s="59" t="s">
        <v>307</v>
      </c>
      <c r="J253" s="60">
        <f>SUM(J252:J252)</f>
        <v>563.6</v>
      </c>
      <c r="K253" s="220" t="s">
        <v>329</v>
      </c>
    </row>
    <row r="254" spans="1:11">
      <c r="A254" s="22"/>
      <c r="B254" s="23"/>
      <c r="C254" s="23"/>
      <c r="D254" s="23"/>
      <c r="E254" s="23"/>
      <c r="F254" s="23"/>
      <c r="G254" s="23"/>
      <c r="H254" s="24"/>
      <c r="I254" s="59"/>
      <c r="J254" s="60"/>
      <c r="K254" s="61"/>
    </row>
    <row r="255" spans="1:11" ht="13.2">
      <c r="A255" s="25"/>
      <c r="B255" s="26"/>
      <c r="C255" s="26"/>
      <c r="D255" s="27" t="s">
        <v>308</v>
      </c>
      <c r="E255" s="26"/>
      <c r="F255" s="28" t="s">
        <v>309</v>
      </c>
      <c r="G255" s="28"/>
      <c r="H255" s="28"/>
      <c r="I255" s="62" t="s">
        <v>307</v>
      </c>
      <c r="J255" s="63">
        <v>0</v>
      </c>
      <c r="K255" s="221" t="s">
        <v>329</v>
      </c>
    </row>
    <row r="256" spans="1:11" ht="13.2">
      <c r="A256" s="29"/>
      <c r="B256" s="30"/>
      <c r="C256" s="30"/>
      <c r="D256" s="31" t="s">
        <v>310</v>
      </c>
      <c r="E256" s="30"/>
      <c r="F256" s="32" t="s">
        <v>309</v>
      </c>
      <c r="G256" s="32"/>
      <c r="H256" s="32"/>
      <c r="I256" s="65" t="s">
        <v>307</v>
      </c>
      <c r="J256" s="66">
        <f>J253-J255</f>
        <v>563.6</v>
      </c>
      <c r="K256" s="222" t="s">
        <v>329</v>
      </c>
    </row>
    <row r="257" spans="1:11" ht="13.2">
      <c r="A257" s="25"/>
      <c r="B257" s="33"/>
      <c r="C257" s="33"/>
      <c r="D257" s="27" t="s">
        <v>311</v>
      </c>
      <c r="E257" s="33"/>
      <c r="F257" s="28" t="s">
        <v>309</v>
      </c>
      <c r="G257" s="28"/>
      <c r="H257" s="28"/>
      <c r="I257" s="62" t="s">
        <v>307</v>
      </c>
      <c r="J257" s="63">
        <f>J253</f>
        <v>563.6</v>
      </c>
      <c r="K257" s="64" t="str">
        <f>K256</f>
        <v>kg</v>
      </c>
    </row>
    <row r="258" spans="1:11" ht="13.2">
      <c r="A258" s="43"/>
      <c r="B258" s="44"/>
      <c r="C258" s="44"/>
      <c r="D258" s="45" t="s">
        <v>323</v>
      </c>
      <c r="E258" s="46"/>
      <c r="F258" s="47" t="s">
        <v>309</v>
      </c>
      <c r="G258" s="47"/>
      <c r="H258" s="47"/>
      <c r="I258" s="72" t="s">
        <v>307</v>
      </c>
      <c r="J258" s="73">
        <v>0</v>
      </c>
      <c r="K258" s="74" t="str">
        <f>K257</f>
        <v>kg</v>
      </c>
    </row>
    <row r="259" spans="1:11" ht="13.2">
      <c r="A259" s="43"/>
      <c r="B259" s="44"/>
      <c r="C259" s="44"/>
      <c r="D259" s="48"/>
      <c r="E259" s="44"/>
      <c r="F259" s="49"/>
      <c r="G259" s="49"/>
      <c r="H259" s="49"/>
      <c r="I259" s="75"/>
      <c r="J259" s="76"/>
      <c r="K259" s="77"/>
    </row>
    <row r="260" spans="1:11">
      <c r="A260" s="218" t="s">
        <v>93</v>
      </c>
      <c r="B260" s="754" t="s">
        <v>94</v>
      </c>
      <c r="C260" s="727"/>
      <c r="D260" s="727"/>
      <c r="E260" s="727"/>
      <c r="F260" s="727"/>
      <c r="G260" s="727"/>
      <c r="H260" s="727"/>
      <c r="I260" s="727"/>
      <c r="J260" s="727"/>
      <c r="K260" s="728"/>
    </row>
    <row r="261" spans="1:11" ht="13.2">
      <c r="A261" s="94"/>
      <c r="B261" s="13"/>
      <c r="C261" s="13"/>
      <c r="D261" s="13"/>
      <c r="E261" s="14"/>
      <c r="F261" s="233" t="s">
        <v>314</v>
      </c>
      <c r="G261" s="233" t="s">
        <v>315</v>
      </c>
      <c r="H261" s="15"/>
      <c r="I261" s="54"/>
      <c r="J261" s="55"/>
      <c r="K261" s="56"/>
    </row>
    <row r="262" spans="1:11" s="232" customFormat="1">
      <c r="A262" s="223"/>
      <c r="B262" s="224"/>
      <c r="C262" s="225"/>
      <c r="D262" s="226" t="s">
        <v>377</v>
      </c>
      <c r="E262" s="227"/>
      <c r="F262" s="228">
        <v>17.350000000000001</v>
      </c>
      <c r="G262" s="228">
        <v>12.85</v>
      </c>
      <c r="H262" s="228"/>
      <c r="I262" s="229">
        <v>5</v>
      </c>
      <c r="J262" s="230">
        <f>G262*F262</f>
        <v>222.94750000000002</v>
      </c>
      <c r="K262" s="231" t="s">
        <v>43</v>
      </c>
    </row>
    <row r="263" spans="1:11">
      <c r="A263" s="22"/>
      <c r="B263" s="23"/>
      <c r="C263" s="23"/>
      <c r="D263" s="23"/>
      <c r="E263" s="23"/>
      <c r="F263" s="23"/>
      <c r="G263" s="23"/>
      <c r="H263" s="24" t="s">
        <v>306</v>
      </c>
      <c r="I263" s="59" t="s">
        <v>307</v>
      </c>
      <c r="J263" s="60">
        <f>SUM(J262:J262)</f>
        <v>222.94750000000002</v>
      </c>
      <c r="K263" s="220" t="s">
        <v>43</v>
      </c>
    </row>
    <row r="264" spans="1:11">
      <c r="A264" s="22"/>
      <c r="B264" s="23"/>
      <c r="C264" s="23"/>
      <c r="D264" s="23"/>
      <c r="E264" s="23"/>
      <c r="F264" s="23"/>
      <c r="G264" s="23"/>
      <c r="H264" s="24"/>
      <c r="I264" s="59"/>
      <c r="J264" s="60"/>
      <c r="K264" s="61"/>
    </row>
    <row r="265" spans="1:11" ht="13.2">
      <c r="A265" s="25"/>
      <c r="B265" s="26"/>
      <c r="C265" s="26"/>
      <c r="D265" s="27" t="s">
        <v>308</v>
      </c>
      <c r="E265" s="26"/>
      <c r="F265" s="28" t="s">
        <v>309</v>
      </c>
      <c r="G265" s="28"/>
      <c r="H265" s="28"/>
      <c r="I265" s="62" t="s">
        <v>307</v>
      </c>
      <c r="J265" s="63">
        <v>0</v>
      </c>
      <c r="K265" s="221" t="s">
        <v>43</v>
      </c>
    </row>
    <row r="266" spans="1:11" ht="13.2">
      <c r="A266" s="29"/>
      <c r="B266" s="30"/>
      <c r="C266" s="30"/>
      <c r="D266" s="31" t="s">
        <v>310</v>
      </c>
      <c r="E266" s="30"/>
      <c r="F266" s="32" t="s">
        <v>309</v>
      </c>
      <c r="G266" s="32"/>
      <c r="H266" s="32"/>
      <c r="I266" s="65" t="s">
        <v>307</v>
      </c>
      <c r="J266" s="66">
        <f>J263-J265</f>
        <v>222.94750000000002</v>
      </c>
      <c r="K266" s="222" t="s">
        <v>43</v>
      </c>
    </row>
    <row r="267" spans="1:11" ht="13.2">
      <c r="A267" s="25"/>
      <c r="B267" s="33"/>
      <c r="C267" s="33"/>
      <c r="D267" s="27" t="s">
        <v>311</v>
      </c>
      <c r="E267" s="33"/>
      <c r="F267" s="28" t="s">
        <v>309</v>
      </c>
      <c r="G267" s="28"/>
      <c r="H267" s="28"/>
      <c r="I267" s="62" t="s">
        <v>307</v>
      </c>
      <c r="J267" s="63">
        <f>J263</f>
        <v>222.94750000000002</v>
      </c>
      <c r="K267" s="64" t="str">
        <f>K266</f>
        <v>m²</v>
      </c>
    </row>
    <row r="268" spans="1:11" ht="13.2">
      <c r="A268" s="43"/>
      <c r="B268" s="44"/>
      <c r="C268" s="44"/>
      <c r="D268" s="45" t="s">
        <v>323</v>
      </c>
      <c r="E268" s="46"/>
      <c r="F268" s="47" t="s">
        <v>309</v>
      </c>
      <c r="G268" s="47"/>
      <c r="H268" s="47"/>
      <c r="I268" s="72" t="s">
        <v>307</v>
      </c>
      <c r="J268" s="73">
        <v>0</v>
      </c>
      <c r="K268" s="74" t="str">
        <f>K267</f>
        <v>m²</v>
      </c>
    </row>
    <row r="269" spans="1:11" ht="13.2">
      <c r="A269" s="43"/>
      <c r="B269" s="44"/>
      <c r="C269" s="44"/>
      <c r="D269" s="48"/>
      <c r="E269" s="44"/>
      <c r="F269" s="49"/>
      <c r="G269" s="49"/>
      <c r="H269" s="49"/>
      <c r="I269" s="75"/>
      <c r="J269" s="76"/>
      <c r="K269" s="77"/>
    </row>
    <row r="270" spans="1:11">
      <c r="A270" s="50" t="s">
        <v>96</v>
      </c>
      <c r="B270" s="727" t="s">
        <v>97</v>
      </c>
      <c r="C270" s="727"/>
      <c r="D270" s="727"/>
      <c r="E270" s="727"/>
      <c r="F270" s="727"/>
      <c r="G270" s="727"/>
      <c r="H270" s="727"/>
      <c r="I270" s="727"/>
      <c r="J270" s="727"/>
      <c r="K270" s="728"/>
    </row>
    <row r="271" spans="1:11" ht="13.2">
      <c r="A271" s="94"/>
      <c r="B271" s="13"/>
      <c r="C271" s="13"/>
      <c r="D271" s="13"/>
      <c r="E271" s="234" t="s">
        <v>315</v>
      </c>
      <c r="F271" s="233" t="s">
        <v>314</v>
      </c>
      <c r="G271" s="15" t="s">
        <v>324</v>
      </c>
      <c r="H271" s="233" t="s">
        <v>316</v>
      </c>
      <c r="I271" s="54"/>
      <c r="J271" s="55"/>
      <c r="K271" s="56"/>
    </row>
    <row r="272" spans="1:11">
      <c r="B272" s="16"/>
      <c r="C272" s="17"/>
      <c r="D272" s="79" t="s">
        <v>334</v>
      </c>
      <c r="E272" s="20"/>
      <c r="F272" s="21"/>
      <c r="G272" s="21">
        <v>6.64</v>
      </c>
      <c r="H272" s="21"/>
      <c r="I272" s="57">
        <v>5</v>
      </c>
      <c r="J272" s="9">
        <f>G272</f>
        <v>6.64</v>
      </c>
      <c r="K272" s="78" t="s">
        <v>39</v>
      </c>
    </row>
    <row r="273" spans="1:11">
      <c r="B273" s="16"/>
      <c r="C273" s="17"/>
      <c r="D273" s="79" t="s">
        <v>341</v>
      </c>
      <c r="E273" s="20"/>
      <c r="F273" s="21"/>
      <c r="G273" s="21">
        <v>12.3</v>
      </c>
      <c r="H273" s="21"/>
      <c r="I273" s="57">
        <v>5</v>
      </c>
      <c r="J273" s="9">
        <f>G273</f>
        <v>12.3</v>
      </c>
      <c r="K273" s="78" t="s">
        <v>39</v>
      </c>
    </row>
    <row r="274" spans="1:11" s="232" customFormat="1">
      <c r="A274" s="223"/>
      <c r="B274" s="224"/>
      <c r="C274" s="225"/>
      <c r="D274" s="226" t="s">
        <v>378</v>
      </c>
      <c r="E274" s="228">
        <v>12.85</v>
      </c>
      <c r="F274" s="228">
        <v>17.350000000000001</v>
      </c>
      <c r="G274" s="228"/>
      <c r="H274" s="228">
        <v>0.12</v>
      </c>
      <c r="I274" s="229">
        <v>5</v>
      </c>
      <c r="J274" s="230">
        <f>F274*H274*E274</f>
        <v>26.753700000000002</v>
      </c>
      <c r="K274" s="231" t="s">
        <v>43</v>
      </c>
    </row>
    <row r="275" spans="1:11">
      <c r="A275" s="22"/>
      <c r="B275" s="23"/>
      <c r="C275" s="23"/>
      <c r="D275" s="23"/>
      <c r="E275" s="23"/>
      <c r="F275" s="23"/>
      <c r="G275" s="23"/>
      <c r="H275" s="24" t="s">
        <v>306</v>
      </c>
      <c r="I275" s="59" t="s">
        <v>307</v>
      </c>
      <c r="J275" s="60">
        <f>SUM(J272:J274)</f>
        <v>45.693700000000007</v>
      </c>
      <c r="K275" s="61" t="s">
        <v>39</v>
      </c>
    </row>
    <row r="276" spans="1:11">
      <c r="A276" s="22"/>
      <c r="B276" s="23"/>
      <c r="C276" s="23"/>
      <c r="D276" s="23"/>
      <c r="E276" s="23"/>
      <c r="F276" s="23"/>
      <c r="G276" s="23"/>
      <c r="H276" s="24"/>
      <c r="I276" s="59"/>
      <c r="J276" s="60"/>
      <c r="K276" s="61"/>
    </row>
    <row r="277" spans="1:11" ht="13.2">
      <c r="A277" s="25"/>
      <c r="B277" s="26"/>
      <c r="C277" s="26"/>
      <c r="D277" s="27" t="s">
        <v>308</v>
      </c>
      <c r="E277" s="26"/>
      <c r="F277" s="28" t="s">
        <v>309</v>
      </c>
      <c r="G277" s="28"/>
      <c r="H277" s="28"/>
      <c r="I277" s="62" t="s">
        <v>307</v>
      </c>
      <c r="J277" s="63">
        <v>18.940000000000001</v>
      </c>
      <c r="K277" s="64" t="s">
        <v>39</v>
      </c>
    </row>
    <row r="278" spans="1:11" ht="13.2">
      <c r="A278" s="29"/>
      <c r="B278" s="30"/>
      <c r="C278" s="30"/>
      <c r="D278" s="31" t="s">
        <v>310</v>
      </c>
      <c r="E278" s="30"/>
      <c r="F278" s="32" t="s">
        <v>309</v>
      </c>
      <c r="G278" s="32"/>
      <c r="H278" s="32"/>
      <c r="I278" s="65" t="s">
        <v>307</v>
      </c>
      <c r="J278" s="66">
        <f>J275-J277</f>
        <v>26.753700000000006</v>
      </c>
      <c r="K278" s="67" t="str">
        <f>K277</f>
        <v>m³</v>
      </c>
    </row>
    <row r="279" spans="1:11" ht="13.2">
      <c r="A279" s="25"/>
      <c r="B279" s="33"/>
      <c r="C279" s="33"/>
      <c r="D279" s="27" t="s">
        <v>311</v>
      </c>
      <c r="E279" s="33"/>
      <c r="F279" s="28" t="s">
        <v>309</v>
      </c>
      <c r="G279" s="28"/>
      <c r="H279" s="28"/>
      <c r="I279" s="62" t="s">
        <v>307</v>
      </c>
      <c r="J279" s="63">
        <f>J275</f>
        <v>45.693700000000007</v>
      </c>
      <c r="K279" s="64" t="str">
        <f>K278</f>
        <v>m³</v>
      </c>
    </row>
    <row r="280" spans="1:11" ht="13.2">
      <c r="A280" s="43"/>
      <c r="B280" s="44"/>
      <c r="C280" s="44"/>
      <c r="D280" s="45" t="s">
        <v>323</v>
      </c>
      <c r="E280" s="46"/>
      <c r="F280" s="47" t="s">
        <v>309</v>
      </c>
      <c r="G280" s="47"/>
      <c r="H280" s="47"/>
      <c r="I280" s="72" t="s">
        <v>307</v>
      </c>
      <c r="J280" s="73">
        <v>0</v>
      </c>
      <c r="K280" s="74" t="str">
        <f>K279</f>
        <v>m³</v>
      </c>
    </row>
    <row r="281" spans="1:11" ht="13.2">
      <c r="A281" s="43"/>
      <c r="B281" s="44"/>
      <c r="C281" s="44"/>
      <c r="D281" s="48"/>
      <c r="E281" s="44"/>
      <c r="F281" s="49"/>
      <c r="G281" s="49"/>
      <c r="H281" s="49"/>
      <c r="I281" s="75"/>
      <c r="J281" s="76"/>
      <c r="K281" s="77"/>
    </row>
    <row r="282" spans="1:11">
      <c r="A282" s="10" t="s">
        <v>99</v>
      </c>
      <c r="B282" s="729" t="s">
        <v>100</v>
      </c>
      <c r="C282" s="729"/>
      <c r="D282" s="729"/>
      <c r="E282" s="729"/>
      <c r="F282" s="729"/>
      <c r="G282" s="729"/>
      <c r="H282" s="729"/>
      <c r="I282" s="51"/>
      <c r="J282" s="52"/>
      <c r="K282" s="53"/>
    </row>
    <row r="283" spans="1:11">
      <c r="A283" s="50" t="s">
        <v>101</v>
      </c>
      <c r="B283" s="727" t="s">
        <v>102</v>
      </c>
      <c r="C283" s="727"/>
      <c r="D283" s="727"/>
      <c r="E283" s="727"/>
      <c r="F283" s="727"/>
      <c r="G283" s="727"/>
      <c r="H283" s="727"/>
      <c r="I283" s="727"/>
      <c r="J283" s="727"/>
      <c r="K283" s="728"/>
    </row>
    <row r="284" spans="1:11" ht="13.2">
      <c r="A284" s="94"/>
      <c r="B284" s="13"/>
      <c r="C284" s="13"/>
      <c r="D284" s="13"/>
      <c r="E284" s="14"/>
      <c r="F284" s="15" t="s">
        <v>335</v>
      </c>
      <c r="G284" s="15" t="s">
        <v>316</v>
      </c>
      <c r="H284" s="15" t="s">
        <v>305</v>
      </c>
      <c r="I284" s="54"/>
      <c r="J284" s="55"/>
      <c r="K284" s="56"/>
    </row>
    <row r="285" spans="1:11">
      <c r="B285" s="16"/>
      <c r="C285" s="17"/>
      <c r="D285" s="79" t="s">
        <v>342</v>
      </c>
      <c r="E285" s="20"/>
      <c r="F285" s="21">
        <v>181.64</v>
      </c>
      <c r="G285" s="21">
        <v>3.1</v>
      </c>
      <c r="H285" s="21">
        <v>1</v>
      </c>
      <c r="I285" s="57">
        <v>5</v>
      </c>
      <c r="J285" s="9">
        <f>G285*H285*F285</f>
        <v>563.08399999999995</v>
      </c>
      <c r="K285" s="78" t="s">
        <v>43</v>
      </c>
    </row>
    <row r="286" spans="1:11">
      <c r="B286" s="16"/>
      <c r="C286" s="17"/>
      <c r="D286" s="79" t="s">
        <v>343</v>
      </c>
      <c r="E286" s="20"/>
      <c r="F286" s="21">
        <v>0.8</v>
      </c>
      <c r="G286" s="21">
        <v>2.1</v>
      </c>
      <c r="H286" s="21">
        <v>-8</v>
      </c>
      <c r="I286" s="57">
        <v>5</v>
      </c>
      <c r="J286" s="9">
        <f>G286*H286*F286</f>
        <v>-13.440000000000001</v>
      </c>
      <c r="K286" s="78" t="s">
        <v>43</v>
      </c>
    </row>
    <row r="287" spans="1:11">
      <c r="B287" s="16"/>
      <c r="C287" s="17"/>
      <c r="D287" s="79" t="s">
        <v>344</v>
      </c>
      <c r="E287" s="20"/>
      <c r="F287" s="21">
        <v>2.2000000000000002</v>
      </c>
      <c r="G287" s="21">
        <v>1</v>
      </c>
      <c r="H287" s="21">
        <v>-12</v>
      </c>
      <c r="I287" s="57">
        <v>5</v>
      </c>
      <c r="J287" s="9">
        <f>G287*H287*F287</f>
        <v>-26.400000000000002</v>
      </c>
      <c r="K287" s="78" t="s">
        <v>43</v>
      </c>
    </row>
    <row r="288" spans="1:11">
      <c r="B288" s="16"/>
      <c r="C288" s="17"/>
      <c r="D288" s="79" t="s">
        <v>343</v>
      </c>
      <c r="E288" s="20"/>
      <c r="F288" s="21">
        <v>1.8</v>
      </c>
      <c r="G288" s="21">
        <v>2.1</v>
      </c>
      <c r="H288" s="21">
        <v>-2</v>
      </c>
      <c r="I288" s="57">
        <v>5</v>
      </c>
      <c r="J288" s="9">
        <f>G288*H288*F288</f>
        <v>-7.5600000000000005</v>
      </c>
      <c r="K288" s="78" t="s">
        <v>43</v>
      </c>
    </row>
    <row r="289" spans="1:11">
      <c r="A289" s="22"/>
      <c r="B289" s="23"/>
      <c r="C289" s="23"/>
      <c r="D289" s="23"/>
      <c r="E289" s="23"/>
      <c r="F289" s="23"/>
      <c r="G289" s="23"/>
      <c r="H289" s="24" t="s">
        <v>306</v>
      </c>
      <c r="I289" s="59" t="s">
        <v>307</v>
      </c>
      <c r="J289" s="60">
        <f>SUM(J285:J288)</f>
        <v>515.68399999999997</v>
      </c>
      <c r="K289" s="61" t="s">
        <v>43</v>
      </c>
    </row>
    <row r="290" spans="1:11">
      <c r="A290" s="22"/>
      <c r="B290" s="23"/>
      <c r="C290" s="23"/>
      <c r="D290" s="23"/>
      <c r="E290" s="23"/>
      <c r="F290" s="23"/>
      <c r="G290" s="23"/>
      <c r="H290" s="24"/>
      <c r="I290" s="59"/>
      <c r="J290" s="60"/>
      <c r="K290" s="61"/>
    </row>
    <row r="291" spans="1:11" ht="13.2">
      <c r="A291" s="25"/>
      <c r="B291" s="26"/>
      <c r="C291" s="26"/>
      <c r="D291" s="27" t="s">
        <v>308</v>
      </c>
      <c r="E291" s="26"/>
      <c r="F291" s="28" t="s">
        <v>309</v>
      </c>
      <c r="G291" s="28"/>
      <c r="H291" s="28"/>
      <c r="I291" s="62" t="s">
        <v>307</v>
      </c>
      <c r="J291" s="63">
        <v>515.67999999999995</v>
      </c>
      <c r="K291" s="64" t="s">
        <v>43</v>
      </c>
    </row>
    <row r="292" spans="1:11" ht="13.2">
      <c r="A292" s="29"/>
      <c r="B292" s="30"/>
      <c r="C292" s="30"/>
      <c r="D292" s="31" t="s">
        <v>310</v>
      </c>
      <c r="E292" s="30"/>
      <c r="F292" s="32" t="s">
        <v>309</v>
      </c>
      <c r="G292" s="32"/>
      <c r="H292" s="32"/>
      <c r="I292" s="65" t="s">
        <v>307</v>
      </c>
      <c r="J292" s="66">
        <f>J289-J291</f>
        <v>4.0000000000190994E-3</v>
      </c>
      <c r="K292" s="67" t="str">
        <f>K291</f>
        <v>m²</v>
      </c>
    </row>
    <row r="293" spans="1:11" ht="13.2">
      <c r="A293" s="25"/>
      <c r="B293" s="33"/>
      <c r="C293" s="33"/>
      <c r="D293" s="27" t="s">
        <v>311</v>
      </c>
      <c r="E293" s="33"/>
      <c r="F293" s="28" t="s">
        <v>309</v>
      </c>
      <c r="G293" s="28"/>
      <c r="H293" s="28"/>
      <c r="I293" s="62" t="s">
        <v>307</v>
      </c>
      <c r="J293" s="63">
        <f>J289</f>
        <v>515.68399999999997</v>
      </c>
      <c r="K293" s="64" t="str">
        <f>K292</f>
        <v>m²</v>
      </c>
    </row>
    <row r="294" spans="1:11" ht="13.2">
      <c r="A294" s="43"/>
      <c r="B294" s="44"/>
      <c r="C294" s="44"/>
      <c r="D294" s="45" t="s">
        <v>323</v>
      </c>
      <c r="E294" s="46"/>
      <c r="F294" s="47" t="s">
        <v>309</v>
      </c>
      <c r="G294" s="47"/>
      <c r="H294" s="47"/>
      <c r="I294" s="72" t="s">
        <v>307</v>
      </c>
      <c r="J294" s="73">
        <v>0</v>
      </c>
      <c r="K294" s="74" t="str">
        <f>K293</f>
        <v>m²</v>
      </c>
    </row>
    <row r="295" spans="1:11" ht="13.2">
      <c r="A295" s="43"/>
      <c r="B295" s="44"/>
      <c r="C295" s="44"/>
      <c r="D295" s="48"/>
      <c r="E295" s="44"/>
      <c r="F295" s="49"/>
      <c r="G295" s="49"/>
      <c r="H295" s="49"/>
      <c r="I295" s="75"/>
      <c r="J295" s="76"/>
      <c r="K295" s="77"/>
    </row>
    <row r="296" spans="1:11">
      <c r="A296" s="10" t="s">
        <v>104</v>
      </c>
      <c r="B296" s="729" t="s">
        <v>105</v>
      </c>
      <c r="C296" s="729"/>
      <c r="D296" s="729"/>
      <c r="E296" s="729"/>
      <c r="F296" s="729"/>
      <c r="G296" s="729"/>
      <c r="H296" s="729"/>
      <c r="I296" s="51"/>
      <c r="J296" s="52"/>
      <c r="K296" s="53"/>
    </row>
    <row r="297" spans="1:11">
      <c r="A297" s="50" t="s">
        <v>106</v>
      </c>
      <c r="B297" s="727" t="s">
        <v>107</v>
      </c>
      <c r="C297" s="727"/>
      <c r="D297" s="727"/>
      <c r="E297" s="727"/>
      <c r="F297" s="727"/>
      <c r="G297" s="727"/>
      <c r="H297" s="727"/>
      <c r="I297" s="727"/>
      <c r="J297" s="727"/>
      <c r="K297" s="728"/>
    </row>
    <row r="298" spans="1:11" ht="13.2">
      <c r="A298" s="94"/>
      <c r="B298" s="13"/>
      <c r="C298" s="13"/>
      <c r="D298" s="13"/>
      <c r="E298" s="14"/>
      <c r="F298" s="15"/>
      <c r="G298" s="15" t="s">
        <v>345</v>
      </c>
      <c r="H298" s="15" t="s">
        <v>346</v>
      </c>
      <c r="I298" s="54"/>
      <c r="J298" s="55"/>
      <c r="K298" s="56"/>
    </row>
    <row r="299" spans="1:11">
      <c r="B299" s="16"/>
      <c r="C299" s="17"/>
      <c r="D299" s="79" t="s">
        <v>342</v>
      </c>
      <c r="E299" s="20"/>
      <c r="F299" s="21"/>
      <c r="G299" s="21">
        <v>515.67999999999995</v>
      </c>
      <c r="H299" s="21">
        <v>2</v>
      </c>
      <c r="I299" s="57">
        <v>5</v>
      </c>
      <c r="J299" s="9">
        <f>H299*G299</f>
        <v>1031.3599999999999</v>
      </c>
      <c r="K299" s="78" t="s">
        <v>43</v>
      </c>
    </row>
    <row r="300" spans="1:11">
      <c r="A300" s="22"/>
      <c r="B300" s="23"/>
      <c r="C300" s="23"/>
      <c r="D300" s="23"/>
      <c r="E300" s="23"/>
      <c r="F300" s="23"/>
      <c r="G300" s="23"/>
      <c r="H300" s="24" t="s">
        <v>306</v>
      </c>
      <c r="I300" s="59" t="s">
        <v>307</v>
      </c>
      <c r="J300" s="60">
        <f>SUM(J299:J299)</f>
        <v>1031.3599999999999</v>
      </c>
      <c r="K300" s="61" t="s">
        <v>43</v>
      </c>
    </row>
    <row r="301" spans="1:11">
      <c r="A301" s="22"/>
      <c r="B301" s="23"/>
      <c r="C301" s="23"/>
      <c r="D301" s="23"/>
      <c r="E301" s="23"/>
      <c r="F301" s="23"/>
      <c r="G301" s="23"/>
      <c r="H301" s="24"/>
      <c r="I301" s="59"/>
      <c r="J301" s="60"/>
      <c r="K301" s="61"/>
    </row>
    <row r="302" spans="1:11" ht="13.2">
      <c r="A302" s="25"/>
      <c r="B302" s="26"/>
      <c r="C302" s="26"/>
      <c r="D302" s="27" t="s">
        <v>308</v>
      </c>
      <c r="E302" s="26"/>
      <c r="F302" s="28" t="s">
        <v>309</v>
      </c>
      <c r="G302" s="28"/>
      <c r="H302" s="28"/>
      <c r="I302" s="62" t="s">
        <v>307</v>
      </c>
      <c r="J302" s="63">
        <v>1031.3599999999999</v>
      </c>
      <c r="K302" s="64" t="s">
        <v>43</v>
      </c>
    </row>
    <row r="303" spans="1:11" ht="13.2">
      <c r="A303" s="29"/>
      <c r="B303" s="30"/>
      <c r="C303" s="30"/>
      <c r="D303" s="31" t="s">
        <v>310</v>
      </c>
      <c r="E303" s="30"/>
      <c r="F303" s="32" t="s">
        <v>309</v>
      </c>
      <c r="G303" s="32"/>
      <c r="H303" s="32"/>
      <c r="I303" s="65" t="s">
        <v>307</v>
      </c>
      <c r="J303" s="66">
        <f>J300-J302</f>
        <v>0</v>
      </c>
      <c r="K303" s="67" t="str">
        <f>K302</f>
        <v>m²</v>
      </c>
    </row>
    <row r="304" spans="1:11" ht="13.2">
      <c r="A304" s="25"/>
      <c r="B304" s="33"/>
      <c r="C304" s="33"/>
      <c r="D304" s="27" t="s">
        <v>311</v>
      </c>
      <c r="E304" s="33"/>
      <c r="F304" s="28" t="s">
        <v>309</v>
      </c>
      <c r="G304" s="28"/>
      <c r="H304" s="28"/>
      <c r="I304" s="62" t="s">
        <v>307</v>
      </c>
      <c r="J304" s="63">
        <f>J300</f>
        <v>1031.3599999999999</v>
      </c>
      <c r="K304" s="64" t="str">
        <f>K303</f>
        <v>m²</v>
      </c>
    </row>
    <row r="305" spans="1:11" ht="13.2">
      <c r="A305" s="43"/>
      <c r="B305" s="44"/>
      <c r="C305" s="44"/>
      <c r="D305" s="45" t="s">
        <v>323</v>
      </c>
      <c r="E305" s="46"/>
      <c r="F305" s="47" t="s">
        <v>309</v>
      </c>
      <c r="G305" s="47"/>
      <c r="H305" s="47"/>
      <c r="I305" s="72" t="s">
        <v>307</v>
      </c>
      <c r="J305" s="73">
        <v>0</v>
      </c>
      <c r="K305" s="74" t="str">
        <f>K304</f>
        <v>m²</v>
      </c>
    </row>
    <row r="306" spans="1:11" ht="13.2">
      <c r="A306" s="43"/>
      <c r="B306" s="44"/>
      <c r="C306" s="44"/>
      <c r="D306" s="48"/>
      <c r="E306" s="44"/>
      <c r="F306" s="49"/>
      <c r="G306" s="49"/>
      <c r="H306" s="49"/>
      <c r="I306" s="75"/>
      <c r="J306" s="76"/>
      <c r="K306" s="77"/>
    </row>
    <row r="307" spans="1:11">
      <c r="A307" s="35" t="s">
        <v>109</v>
      </c>
      <c r="B307" s="747" t="s">
        <v>110</v>
      </c>
      <c r="C307" s="747"/>
      <c r="D307" s="747"/>
      <c r="E307" s="747"/>
      <c r="F307" s="747"/>
      <c r="G307" s="747"/>
      <c r="H307" s="747"/>
      <c r="I307" s="747"/>
      <c r="J307" s="747"/>
      <c r="K307" s="748"/>
    </row>
    <row r="308" spans="1:11" ht="13.8">
      <c r="A308" s="749"/>
      <c r="B308" s="750"/>
      <c r="C308" s="750"/>
      <c r="D308" s="750"/>
      <c r="E308" s="242" t="s">
        <v>375</v>
      </c>
      <c r="F308" s="243"/>
      <c r="G308" s="243" t="s">
        <v>316</v>
      </c>
      <c r="H308" s="243" t="s">
        <v>305</v>
      </c>
      <c r="I308" s="54"/>
      <c r="J308" s="55"/>
      <c r="K308" s="56"/>
    </row>
    <row r="309" spans="1:11" s="197" customFormat="1">
      <c r="A309" s="189"/>
      <c r="B309" s="190"/>
      <c r="C309" s="191"/>
      <c r="D309" s="247" t="s">
        <v>376</v>
      </c>
      <c r="E309" s="215">
        <v>100</v>
      </c>
      <c r="F309" s="237"/>
      <c r="G309" s="237">
        <v>1.6</v>
      </c>
      <c r="H309" s="237">
        <v>1</v>
      </c>
      <c r="I309" s="194">
        <v>5</v>
      </c>
      <c r="J309" s="246">
        <f>H309*G309*E309</f>
        <v>160</v>
      </c>
      <c r="K309" s="196" t="s">
        <v>43</v>
      </c>
    </row>
    <row r="310" spans="1:11" s="197" customFormat="1">
      <c r="A310" s="189"/>
      <c r="B310" s="190"/>
      <c r="C310" s="191"/>
      <c r="D310" s="241" t="s">
        <v>383</v>
      </c>
      <c r="E310" s="215"/>
      <c r="F310" s="237">
        <v>17.63</v>
      </c>
      <c r="G310" s="237">
        <v>1.6</v>
      </c>
      <c r="H310" s="237">
        <v>1</v>
      </c>
      <c r="I310" s="194">
        <v>5</v>
      </c>
      <c r="J310" s="237">
        <f t="shared" ref="J310:J342" si="4">F310*G310*H310</f>
        <v>28.207999999999998</v>
      </c>
      <c r="K310" s="196" t="s">
        <v>43</v>
      </c>
    </row>
    <row r="311" spans="1:11" s="197" customFormat="1">
      <c r="A311" s="189"/>
      <c r="B311" s="190"/>
      <c r="C311" s="191"/>
      <c r="D311" s="238" t="s">
        <v>380</v>
      </c>
      <c r="E311" s="215"/>
      <c r="F311" s="239">
        <v>0.8</v>
      </c>
      <c r="G311" s="239">
        <v>1.6</v>
      </c>
      <c r="H311" s="239">
        <v>-1</v>
      </c>
      <c r="I311" s="194">
        <v>5</v>
      </c>
      <c r="J311" s="251">
        <f t="shared" si="4"/>
        <v>-1.2800000000000002</v>
      </c>
      <c r="K311" s="196" t="s">
        <v>43</v>
      </c>
    </row>
    <row r="312" spans="1:11" s="197" customFormat="1">
      <c r="A312" s="189"/>
      <c r="B312" s="190"/>
      <c r="C312" s="191"/>
      <c r="D312" s="238" t="s">
        <v>380</v>
      </c>
      <c r="E312" s="215"/>
      <c r="F312" s="239">
        <v>0.65</v>
      </c>
      <c r="G312" s="239">
        <v>2.2400000000000002</v>
      </c>
      <c r="H312" s="239">
        <v>-1</v>
      </c>
      <c r="I312" s="194">
        <v>5</v>
      </c>
      <c r="J312" s="251">
        <f t="shared" si="4"/>
        <v>-1.4560000000000002</v>
      </c>
      <c r="K312" s="196" t="s">
        <v>43</v>
      </c>
    </row>
    <row r="313" spans="1:11" s="197" customFormat="1">
      <c r="A313" s="189"/>
      <c r="B313" s="190"/>
      <c r="C313" s="191"/>
      <c r="D313" s="238" t="s">
        <v>380</v>
      </c>
      <c r="E313" s="215"/>
      <c r="F313" s="239">
        <v>0.5</v>
      </c>
      <c r="G313" s="239">
        <v>3.43</v>
      </c>
      <c r="H313" s="239">
        <v>-1</v>
      </c>
      <c r="I313" s="194">
        <v>5</v>
      </c>
      <c r="J313" s="251">
        <f t="shared" si="4"/>
        <v>-1.7150000000000001</v>
      </c>
      <c r="K313" s="196" t="s">
        <v>43</v>
      </c>
    </row>
    <row r="314" spans="1:11" s="197" customFormat="1">
      <c r="A314" s="189"/>
      <c r="B314" s="190"/>
      <c r="C314" s="191"/>
      <c r="D314" s="240" t="s">
        <v>384</v>
      </c>
      <c r="E314" s="215"/>
      <c r="F314" s="237">
        <v>3.43</v>
      </c>
      <c r="G314" s="237">
        <v>1.6</v>
      </c>
      <c r="H314" s="237">
        <v>2</v>
      </c>
      <c r="I314" s="194">
        <v>5</v>
      </c>
      <c r="J314" s="237">
        <f t="shared" si="4"/>
        <v>10.976000000000001</v>
      </c>
      <c r="K314" s="196" t="s">
        <v>43</v>
      </c>
    </row>
    <row r="315" spans="1:11" s="197" customFormat="1">
      <c r="A315" s="189"/>
      <c r="B315" s="190"/>
      <c r="C315" s="191"/>
      <c r="D315" s="240" t="s">
        <v>384</v>
      </c>
      <c r="E315" s="215"/>
      <c r="F315" s="237">
        <v>2.34</v>
      </c>
      <c r="G315" s="237">
        <v>1.6</v>
      </c>
      <c r="H315" s="237">
        <v>2</v>
      </c>
      <c r="I315" s="194">
        <v>5</v>
      </c>
      <c r="J315" s="237">
        <f t="shared" si="4"/>
        <v>7.4879999999999995</v>
      </c>
      <c r="K315" s="196" t="s">
        <v>43</v>
      </c>
    </row>
    <row r="316" spans="1:11" s="197" customFormat="1">
      <c r="A316" s="189"/>
      <c r="B316" s="190"/>
      <c r="C316" s="191"/>
      <c r="D316" s="238" t="s">
        <v>380</v>
      </c>
      <c r="E316" s="215"/>
      <c r="F316" s="239">
        <v>0.8</v>
      </c>
      <c r="G316" s="239">
        <v>1.6</v>
      </c>
      <c r="H316" s="239">
        <v>-1</v>
      </c>
      <c r="I316" s="194">
        <v>5</v>
      </c>
      <c r="J316" s="251">
        <f t="shared" si="4"/>
        <v>-1.2800000000000002</v>
      </c>
      <c r="K316" s="196" t="s">
        <v>43</v>
      </c>
    </row>
    <row r="317" spans="1:11" s="197" customFormat="1">
      <c r="A317" s="189"/>
      <c r="B317" s="190"/>
      <c r="C317" s="191"/>
      <c r="D317" s="240" t="s">
        <v>385</v>
      </c>
      <c r="E317" s="215"/>
      <c r="F317" s="237">
        <v>5.53</v>
      </c>
      <c r="G317" s="237">
        <v>1.6</v>
      </c>
      <c r="H317" s="237">
        <v>2</v>
      </c>
      <c r="I317" s="194">
        <v>5</v>
      </c>
      <c r="J317" s="237">
        <f t="shared" si="4"/>
        <v>17.696000000000002</v>
      </c>
      <c r="K317" s="196" t="s">
        <v>43</v>
      </c>
    </row>
    <row r="318" spans="1:11" s="197" customFormat="1">
      <c r="A318" s="189"/>
      <c r="B318" s="190"/>
      <c r="C318" s="191"/>
      <c r="D318" s="240" t="s">
        <v>385</v>
      </c>
      <c r="E318" s="215"/>
      <c r="F318" s="237">
        <v>8.18</v>
      </c>
      <c r="G318" s="237">
        <v>1.6</v>
      </c>
      <c r="H318" s="237">
        <v>2</v>
      </c>
      <c r="I318" s="194">
        <v>5</v>
      </c>
      <c r="J318" s="237">
        <f t="shared" si="4"/>
        <v>26.176000000000002</v>
      </c>
      <c r="K318" s="196" t="s">
        <v>43</v>
      </c>
    </row>
    <row r="319" spans="1:11" s="197" customFormat="1">
      <c r="A319" s="189"/>
      <c r="B319" s="190"/>
      <c r="C319" s="191"/>
      <c r="D319" s="238" t="s">
        <v>380</v>
      </c>
      <c r="E319" s="215"/>
      <c r="F319" s="239">
        <v>2</v>
      </c>
      <c r="G319" s="239">
        <v>0.5</v>
      </c>
      <c r="H319" s="239">
        <v>-2</v>
      </c>
      <c r="I319" s="194">
        <v>5</v>
      </c>
      <c r="J319" s="251">
        <f t="shared" si="4"/>
        <v>-2</v>
      </c>
      <c r="K319" s="196" t="s">
        <v>43</v>
      </c>
    </row>
    <row r="320" spans="1:11" s="197" customFormat="1">
      <c r="A320" s="189"/>
      <c r="B320" s="190"/>
      <c r="C320" s="191"/>
      <c r="D320" s="238" t="s">
        <v>380</v>
      </c>
      <c r="E320" s="215"/>
      <c r="F320" s="239">
        <v>0.8</v>
      </c>
      <c r="G320" s="239">
        <v>1.6</v>
      </c>
      <c r="H320" s="239">
        <v>-1</v>
      </c>
      <c r="I320" s="194">
        <v>5</v>
      </c>
      <c r="J320" s="244">
        <f t="shared" si="4"/>
        <v>-1.2800000000000002</v>
      </c>
      <c r="K320" s="196" t="s">
        <v>43</v>
      </c>
    </row>
    <row r="321" spans="1:11" s="197" customFormat="1">
      <c r="A321" s="189"/>
      <c r="B321" s="190"/>
      <c r="C321" s="191"/>
      <c r="D321" s="240" t="s">
        <v>386</v>
      </c>
      <c r="E321" s="215"/>
      <c r="F321" s="237">
        <v>8.06</v>
      </c>
      <c r="G321" s="237">
        <v>1.6</v>
      </c>
      <c r="H321" s="237">
        <v>2</v>
      </c>
      <c r="I321" s="194">
        <v>5</v>
      </c>
      <c r="J321" s="252">
        <f t="shared" si="4"/>
        <v>25.792000000000002</v>
      </c>
      <c r="K321" s="196" t="s">
        <v>43</v>
      </c>
    </row>
    <row r="322" spans="1:11" s="197" customFormat="1">
      <c r="A322" s="189"/>
      <c r="B322" s="190"/>
      <c r="C322" s="191"/>
      <c r="D322" s="240" t="s">
        <v>386</v>
      </c>
      <c r="E322" s="215"/>
      <c r="F322" s="237">
        <v>5.53</v>
      </c>
      <c r="G322" s="237">
        <v>1.6</v>
      </c>
      <c r="H322" s="237">
        <v>2</v>
      </c>
      <c r="I322" s="194">
        <v>5</v>
      </c>
      <c r="J322" s="252">
        <f t="shared" si="4"/>
        <v>17.696000000000002</v>
      </c>
      <c r="K322" s="196" t="s">
        <v>43</v>
      </c>
    </row>
    <row r="323" spans="1:11" s="197" customFormat="1">
      <c r="A323" s="189"/>
      <c r="B323" s="190"/>
      <c r="C323" s="191"/>
      <c r="D323" s="238" t="s">
        <v>380</v>
      </c>
      <c r="E323" s="215"/>
      <c r="F323" s="239">
        <v>2</v>
      </c>
      <c r="G323" s="239">
        <v>0.5</v>
      </c>
      <c r="H323" s="239">
        <v>-2</v>
      </c>
      <c r="I323" s="194">
        <v>5</v>
      </c>
      <c r="J323" s="244">
        <f t="shared" si="4"/>
        <v>-2</v>
      </c>
      <c r="K323" s="196" t="s">
        <v>43</v>
      </c>
    </row>
    <row r="324" spans="1:11" s="197" customFormat="1">
      <c r="A324" s="189"/>
      <c r="B324" s="190"/>
      <c r="C324" s="191"/>
      <c r="D324" s="238" t="s">
        <v>380</v>
      </c>
      <c r="E324" s="215"/>
      <c r="F324" s="239">
        <v>0.8</v>
      </c>
      <c r="G324" s="239">
        <v>1.6</v>
      </c>
      <c r="H324" s="239">
        <v>-1</v>
      </c>
      <c r="I324" s="194">
        <v>5</v>
      </c>
      <c r="J324" s="244">
        <f t="shared" si="4"/>
        <v>-1.2800000000000002</v>
      </c>
      <c r="K324" s="196" t="s">
        <v>43</v>
      </c>
    </row>
    <row r="325" spans="1:11" s="197" customFormat="1">
      <c r="A325" s="189"/>
      <c r="B325" s="190"/>
      <c r="C325" s="191"/>
      <c r="D325" s="240" t="s">
        <v>387</v>
      </c>
      <c r="E325" s="215"/>
      <c r="F325" s="237">
        <v>5.21</v>
      </c>
      <c r="G325" s="237">
        <v>1.6</v>
      </c>
      <c r="H325" s="237">
        <v>2</v>
      </c>
      <c r="I325" s="194">
        <v>5</v>
      </c>
      <c r="J325" s="252">
        <f t="shared" si="4"/>
        <v>16.672000000000001</v>
      </c>
      <c r="K325" s="196" t="s">
        <v>43</v>
      </c>
    </row>
    <row r="326" spans="1:11" s="197" customFormat="1">
      <c r="A326" s="189"/>
      <c r="B326" s="190"/>
      <c r="C326" s="191"/>
      <c r="D326" s="240" t="s">
        <v>387</v>
      </c>
      <c r="E326" s="215"/>
      <c r="F326" s="237">
        <v>7.8</v>
      </c>
      <c r="G326" s="237">
        <v>1.6</v>
      </c>
      <c r="H326" s="237">
        <v>2</v>
      </c>
      <c r="I326" s="194">
        <v>5</v>
      </c>
      <c r="J326" s="252">
        <f t="shared" si="4"/>
        <v>24.96</v>
      </c>
      <c r="K326" s="196" t="s">
        <v>43</v>
      </c>
    </row>
    <row r="327" spans="1:11" s="197" customFormat="1">
      <c r="A327" s="189"/>
      <c r="B327" s="190"/>
      <c r="C327" s="191"/>
      <c r="D327" s="238" t="s">
        <v>380</v>
      </c>
      <c r="E327" s="215"/>
      <c r="F327" s="239">
        <v>2</v>
      </c>
      <c r="G327" s="239">
        <v>0.5</v>
      </c>
      <c r="H327" s="239">
        <v>-2</v>
      </c>
      <c r="I327" s="194">
        <v>5</v>
      </c>
      <c r="J327" s="244">
        <f t="shared" si="4"/>
        <v>-2</v>
      </c>
      <c r="K327" s="196" t="s">
        <v>43</v>
      </c>
    </row>
    <row r="328" spans="1:11" s="197" customFormat="1">
      <c r="A328" s="189"/>
      <c r="B328" s="190"/>
      <c r="C328" s="191"/>
      <c r="D328" s="238" t="s">
        <v>380</v>
      </c>
      <c r="E328" s="215"/>
      <c r="F328" s="239">
        <v>0.8</v>
      </c>
      <c r="G328" s="239">
        <v>1.6</v>
      </c>
      <c r="H328" s="239">
        <v>-1</v>
      </c>
      <c r="I328" s="194">
        <v>5</v>
      </c>
      <c r="J328" s="244">
        <f t="shared" si="4"/>
        <v>-1.2800000000000002</v>
      </c>
      <c r="K328" s="196" t="s">
        <v>43</v>
      </c>
    </row>
    <row r="329" spans="1:11" s="197" customFormat="1">
      <c r="A329" s="189"/>
      <c r="B329" s="190"/>
      <c r="C329" s="191"/>
      <c r="D329" s="240" t="s">
        <v>388</v>
      </c>
      <c r="E329" s="215"/>
      <c r="F329" s="237">
        <v>2.87</v>
      </c>
      <c r="G329" s="237">
        <v>1.6</v>
      </c>
      <c r="H329" s="237">
        <v>2</v>
      </c>
      <c r="I329" s="194">
        <v>5</v>
      </c>
      <c r="J329" s="252">
        <f t="shared" si="4"/>
        <v>9.1840000000000011</v>
      </c>
      <c r="K329" s="196" t="s">
        <v>43</v>
      </c>
    </row>
    <row r="330" spans="1:11" s="197" customFormat="1">
      <c r="A330" s="189"/>
      <c r="B330" s="190"/>
      <c r="C330" s="191"/>
      <c r="D330" s="240" t="s">
        <v>388</v>
      </c>
      <c r="E330" s="215"/>
      <c r="F330" s="237">
        <v>1.37</v>
      </c>
      <c r="G330" s="237">
        <v>1.6</v>
      </c>
      <c r="H330" s="237">
        <v>2</v>
      </c>
      <c r="I330" s="194">
        <v>5</v>
      </c>
      <c r="J330" s="252">
        <f t="shared" si="4"/>
        <v>4.3840000000000003</v>
      </c>
      <c r="K330" s="196" t="s">
        <v>43</v>
      </c>
    </row>
    <row r="331" spans="1:11" s="197" customFormat="1">
      <c r="A331" s="189"/>
      <c r="B331" s="190"/>
      <c r="C331" s="191"/>
      <c r="D331" s="240" t="s">
        <v>389</v>
      </c>
      <c r="E331" s="215"/>
      <c r="F331" s="237">
        <v>7.63</v>
      </c>
      <c r="G331" s="237">
        <v>1.6</v>
      </c>
      <c r="H331" s="237">
        <v>2</v>
      </c>
      <c r="I331" s="194">
        <v>5</v>
      </c>
      <c r="J331" s="252">
        <f t="shared" si="4"/>
        <v>24.416</v>
      </c>
      <c r="K331" s="196" t="s">
        <v>43</v>
      </c>
    </row>
    <row r="332" spans="1:11" s="197" customFormat="1">
      <c r="A332" s="189"/>
      <c r="B332" s="190"/>
      <c r="C332" s="191"/>
      <c r="D332" s="240" t="s">
        <v>389</v>
      </c>
      <c r="E332" s="215"/>
      <c r="F332" s="237">
        <v>5.61</v>
      </c>
      <c r="G332" s="237">
        <v>1.6</v>
      </c>
      <c r="H332" s="237">
        <v>2</v>
      </c>
      <c r="I332" s="194">
        <v>5</v>
      </c>
      <c r="J332" s="252">
        <f t="shared" si="4"/>
        <v>17.952000000000002</v>
      </c>
      <c r="K332" s="196" t="s">
        <v>43</v>
      </c>
    </row>
    <row r="333" spans="1:11" s="197" customFormat="1">
      <c r="A333" s="189"/>
      <c r="B333" s="190"/>
      <c r="C333" s="191"/>
      <c r="D333" s="238" t="s">
        <v>380</v>
      </c>
      <c r="E333" s="215"/>
      <c r="F333" s="239">
        <v>2</v>
      </c>
      <c r="G333" s="239">
        <v>0.5</v>
      </c>
      <c r="H333" s="239">
        <v>-2</v>
      </c>
      <c r="I333" s="194">
        <v>5</v>
      </c>
      <c r="J333" s="244">
        <f t="shared" si="4"/>
        <v>-2</v>
      </c>
      <c r="K333" s="196" t="s">
        <v>43</v>
      </c>
    </row>
    <row r="334" spans="1:11" s="197" customFormat="1">
      <c r="A334" s="189"/>
      <c r="B334" s="190"/>
      <c r="C334" s="191"/>
      <c r="D334" s="238" t="s">
        <v>380</v>
      </c>
      <c r="E334" s="215"/>
      <c r="F334" s="239">
        <v>0.8</v>
      </c>
      <c r="G334" s="239">
        <v>1.6</v>
      </c>
      <c r="H334" s="239">
        <v>-1</v>
      </c>
      <c r="I334" s="194">
        <v>5</v>
      </c>
      <c r="J334" s="244">
        <f t="shared" si="4"/>
        <v>-1.2800000000000002</v>
      </c>
      <c r="K334" s="196" t="s">
        <v>43</v>
      </c>
    </row>
    <row r="335" spans="1:11" s="197" customFormat="1">
      <c r="A335" s="189"/>
      <c r="B335" s="190"/>
      <c r="C335" s="191"/>
      <c r="D335" s="240" t="s">
        <v>390</v>
      </c>
      <c r="E335" s="215"/>
      <c r="F335" s="237">
        <v>8.06</v>
      </c>
      <c r="G335" s="237">
        <v>1.6</v>
      </c>
      <c r="H335" s="237">
        <v>2</v>
      </c>
      <c r="I335" s="194">
        <v>5</v>
      </c>
      <c r="J335" s="252">
        <f t="shared" si="4"/>
        <v>25.792000000000002</v>
      </c>
      <c r="K335" s="196" t="s">
        <v>43</v>
      </c>
    </row>
    <row r="336" spans="1:11" s="197" customFormat="1">
      <c r="A336" s="189"/>
      <c r="B336" s="190"/>
      <c r="C336" s="191"/>
      <c r="D336" s="240" t="s">
        <v>390</v>
      </c>
      <c r="E336" s="215"/>
      <c r="F336" s="237">
        <v>5.61</v>
      </c>
      <c r="G336" s="237">
        <v>1.6</v>
      </c>
      <c r="H336" s="237">
        <v>2</v>
      </c>
      <c r="I336" s="194">
        <v>5</v>
      </c>
      <c r="J336" s="252">
        <f t="shared" si="4"/>
        <v>17.952000000000002</v>
      </c>
      <c r="K336" s="196" t="s">
        <v>43</v>
      </c>
    </row>
    <row r="337" spans="1:12" s="197" customFormat="1">
      <c r="A337" s="189"/>
      <c r="B337" s="190"/>
      <c r="C337" s="191"/>
      <c r="D337" s="238" t="s">
        <v>380</v>
      </c>
      <c r="E337" s="215"/>
      <c r="F337" s="239">
        <v>2</v>
      </c>
      <c r="G337" s="239">
        <v>0.5</v>
      </c>
      <c r="H337" s="239">
        <v>-2</v>
      </c>
      <c r="I337" s="194">
        <v>5</v>
      </c>
      <c r="J337" s="244">
        <f t="shared" si="4"/>
        <v>-2</v>
      </c>
      <c r="K337" s="196" t="s">
        <v>43</v>
      </c>
    </row>
    <row r="338" spans="1:12" s="197" customFormat="1">
      <c r="A338" s="189"/>
      <c r="B338" s="190"/>
      <c r="C338" s="191"/>
      <c r="D338" s="238" t="s">
        <v>380</v>
      </c>
      <c r="E338" s="215"/>
      <c r="F338" s="239">
        <v>0.8</v>
      </c>
      <c r="G338" s="239">
        <v>1.6</v>
      </c>
      <c r="H338" s="239">
        <v>-1</v>
      </c>
      <c r="I338" s="194">
        <v>5</v>
      </c>
      <c r="J338" s="244">
        <f t="shared" si="4"/>
        <v>-1.2800000000000002</v>
      </c>
      <c r="K338" s="196" t="s">
        <v>43</v>
      </c>
    </row>
    <row r="339" spans="1:12" s="197" customFormat="1">
      <c r="A339" s="189"/>
      <c r="B339" s="190"/>
      <c r="C339" s="191"/>
      <c r="D339" s="240" t="s">
        <v>391</v>
      </c>
      <c r="E339" s="215"/>
      <c r="F339" s="237">
        <v>5.81</v>
      </c>
      <c r="G339" s="237">
        <v>1.6</v>
      </c>
      <c r="H339" s="237">
        <v>2</v>
      </c>
      <c r="I339" s="194">
        <v>5</v>
      </c>
      <c r="J339" s="252">
        <f t="shared" si="4"/>
        <v>18.591999999999999</v>
      </c>
      <c r="K339" s="196" t="s">
        <v>43</v>
      </c>
    </row>
    <row r="340" spans="1:12" s="197" customFormat="1">
      <c r="A340" s="189"/>
      <c r="B340" s="190"/>
      <c r="C340" s="191"/>
      <c r="D340" s="240" t="s">
        <v>391</v>
      </c>
      <c r="E340" s="215"/>
      <c r="F340" s="237">
        <v>5.93</v>
      </c>
      <c r="G340" s="237">
        <v>1.6</v>
      </c>
      <c r="H340" s="237">
        <v>2</v>
      </c>
      <c r="I340" s="194">
        <v>5</v>
      </c>
      <c r="J340" s="252">
        <f t="shared" si="4"/>
        <v>18.975999999999999</v>
      </c>
      <c r="K340" s="196" t="s">
        <v>43</v>
      </c>
    </row>
    <row r="341" spans="1:12" s="197" customFormat="1">
      <c r="A341" s="189"/>
      <c r="B341" s="190"/>
      <c r="C341" s="191"/>
      <c r="D341" s="238" t="s">
        <v>380</v>
      </c>
      <c r="E341" s="215"/>
      <c r="F341" s="239"/>
      <c r="G341" s="239"/>
      <c r="H341" s="239"/>
      <c r="I341" s="194">
        <v>5</v>
      </c>
      <c r="J341" s="244">
        <v>-1.2</v>
      </c>
      <c r="K341" s="196" t="s">
        <v>43</v>
      </c>
    </row>
    <row r="342" spans="1:12" s="197" customFormat="1">
      <c r="A342" s="189"/>
      <c r="B342" s="190"/>
      <c r="C342" s="191"/>
      <c r="D342" s="238" t="s">
        <v>380</v>
      </c>
      <c r="E342" s="215"/>
      <c r="F342" s="239">
        <v>0.8</v>
      </c>
      <c r="G342" s="239">
        <v>1.6</v>
      </c>
      <c r="H342" s="239">
        <v>-2</v>
      </c>
      <c r="I342" s="194">
        <v>5</v>
      </c>
      <c r="J342" s="244">
        <f t="shared" si="4"/>
        <v>-2.5600000000000005</v>
      </c>
      <c r="K342" s="196" t="s">
        <v>43</v>
      </c>
    </row>
    <row r="343" spans="1:12" s="197" customFormat="1">
      <c r="A343" s="189"/>
      <c r="B343" s="190"/>
      <c r="C343" s="191"/>
      <c r="D343" s="240" t="s">
        <v>392</v>
      </c>
      <c r="E343" s="248"/>
      <c r="F343" s="249">
        <v>5.5</v>
      </c>
      <c r="G343" s="249">
        <v>2.8</v>
      </c>
      <c r="H343" s="249">
        <v>4</v>
      </c>
      <c r="I343" s="194">
        <v>5</v>
      </c>
      <c r="J343" s="252">
        <f>H343*G343*F343</f>
        <v>61.599999999999994</v>
      </c>
      <c r="K343" s="196" t="s">
        <v>43</v>
      </c>
    </row>
    <row r="344" spans="1:12" s="197" customFormat="1">
      <c r="A344" s="189"/>
      <c r="B344" s="190"/>
      <c r="C344" s="191"/>
      <c r="D344" s="240" t="s">
        <v>394</v>
      </c>
      <c r="E344" s="248"/>
      <c r="F344" s="249">
        <v>21.8</v>
      </c>
      <c r="G344" s="249">
        <v>2.7</v>
      </c>
      <c r="H344" s="249">
        <v>2</v>
      </c>
      <c r="I344" s="194">
        <v>5</v>
      </c>
      <c r="J344" s="252">
        <f>H344*G344*F344</f>
        <v>117.72000000000001</v>
      </c>
      <c r="K344" s="196" t="s">
        <v>43</v>
      </c>
    </row>
    <row r="345" spans="1:12" s="197" customFormat="1">
      <c r="A345" s="189"/>
      <c r="B345" s="190"/>
      <c r="C345" s="191"/>
      <c r="D345" s="238" t="s">
        <v>380</v>
      </c>
      <c r="E345" s="215"/>
      <c r="F345" s="239">
        <v>0.8</v>
      </c>
      <c r="G345" s="239">
        <v>2.1</v>
      </c>
      <c r="H345" s="239">
        <v>-3</v>
      </c>
      <c r="I345" s="194">
        <v>5</v>
      </c>
      <c r="J345" s="244">
        <f t="shared" ref="J345" si="5">F345*G345*H345</f>
        <v>-5.0400000000000009</v>
      </c>
      <c r="K345" s="196" t="s">
        <v>43</v>
      </c>
    </row>
    <row r="346" spans="1:12" s="197" customFormat="1">
      <c r="A346" s="189"/>
      <c r="B346" s="190"/>
      <c r="C346" s="191"/>
      <c r="D346" s="240" t="s">
        <v>394</v>
      </c>
      <c r="E346" s="248"/>
      <c r="F346" s="249">
        <v>8.6999999999999993</v>
      </c>
      <c r="G346" s="249">
        <v>2.7</v>
      </c>
      <c r="H346" s="249">
        <v>2</v>
      </c>
      <c r="I346" s="194">
        <v>5</v>
      </c>
      <c r="J346" s="252">
        <f>H346*G346*F346</f>
        <v>46.98</v>
      </c>
      <c r="K346" s="196" t="s">
        <v>43</v>
      </c>
    </row>
    <row r="347" spans="1:12" s="197" customFormat="1">
      <c r="A347" s="189"/>
      <c r="B347" s="190"/>
      <c r="C347" s="191"/>
      <c r="D347" s="238" t="s">
        <v>380</v>
      </c>
      <c r="E347" s="215"/>
      <c r="F347" s="239">
        <v>0.8</v>
      </c>
      <c r="G347" s="239">
        <v>2.1</v>
      </c>
      <c r="H347" s="239">
        <v>-2</v>
      </c>
      <c r="I347" s="194">
        <v>5</v>
      </c>
      <c r="J347" s="244">
        <f t="shared" ref="J347" si="6">F347*G347*H347</f>
        <v>-3.3600000000000003</v>
      </c>
      <c r="K347" s="196" t="s">
        <v>43</v>
      </c>
    </row>
    <row r="348" spans="1:12" s="197" customFormat="1">
      <c r="A348" s="189"/>
      <c r="B348" s="190"/>
      <c r="C348" s="191"/>
      <c r="D348" s="240" t="s">
        <v>393</v>
      </c>
      <c r="E348" s="248"/>
      <c r="F348" s="249">
        <v>8.6999999999999993</v>
      </c>
      <c r="G348" s="249">
        <v>2.7</v>
      </c>
      <c r="H348" s="249">
        <v>1</v>
      </c>
      <c r="I348" s="194">
        <v>5</v>
      </c>
      <c r="J348" s="252">
        <f t="shared" ref="J348" si="7">F348*G348*H348</f>
        <v>23.49</v>
      </c>
      <c r="K348" s="196" t="s">
        <v>43</v>
      </c>
    </row>
    <row r="349" spans="1:12" s="197" customFormat="1">
      <c r="A349" s="189"/>
      <c r="B349" s="190"/>
      <c r="C349" s="191"/>
      <c r="D349" s="240" t="s">
        <v>393</v>
      </c>
      <c r="E349" s="248"/>
      <c r="F349" s="249">
        <v>5.5</v>
      </c>
      <c r="G349" s="249">
        <v>2.8</v>
      </c>
      <c r="H349" s="249">
        <v>1</v>
      </c>
      <c r="I349" s="194">
        <v>5</v>
      </c>
      <c r="J349" s="252">
        <f t="shared" ref="J349" si="8">F349*G349*H349</f>
        <v>15.399999999999999</v>
      </c>
      <c r="K349" s="196" t="s">
        <v>43</v>
      </c>
    </row>
    <row r="350" spans="1:12" s="197" customFormat="1">
      <c r="A350" s="189"/>
      <c r="B350" s="190"/>
      <c r="C350" s="191"/>
      <c r="D350" s="238" t="s">
        <v>380</v>
      </c>
      <c r="E350" s="215"/>
      <c r="F350" s="239">
        <v>0.8</v>
      </c>
      <c r="G350" s="239">
        <v>2.1</v>
      </c>
      <c r="H350" s="239">
        <v>-1</v>
      </c>
      <c r="I350" s="194">
        <v>5</v>
      </c>
      <c r="J350" s="244">
        <f>H350*G350*F350</f>
        <v>-1.6800000000000002</v>
      </c>
      <c r="K350" s="196" t="s">
        <v>43</v>
      </c>
    </row>
    <row r="351" spans="1:12">
      <c r="A351" s="22"/>
      <c r="B351" s="23"/>
      <c r="C351" s="23"/>
      <c r="D351" s="23"/>
      <c r="E351" s="23"/>
      <c r="F351" s="23"/>
      <c r="G351" s="23"/>
      <c r="H351" s="24" t="s">
        <v>306</v>
      </c>
      <c r="I351" s="59" t="s">
        <v>307</v>
      </c>
      <c r="J351" s="60">
        <f>SUM(J309:J350)</f>
        <v>702.13100000000031</v>
      </c>
      <c r="K351" s="61" t="s">
        <v>43</v>
      </c>
      <c r="L351" s="245"/>
    </row>
    <row r="352" spans="1:12">
      <c r="A352" s="22"/>
      <c r="B352" s="23"/>
      <c r="C352" s="23"/>
      <c r="D352" s="23"/>
      <c r="E352" s="23"/>
      <c r="F352" s="23"/>
      <c r="G352" s="23"/>
      <c r="H352" s="24"/>
      <c r="I352" s="59"/>
      <c r="J352" s="60"/>
      <c r="K352" s="61"/>
    </row>
    <row r="353" spans="1:11" ht="13.2">
      <c r="A353" s="25"/>
      <c r="B353" s="26"/>
      <c r="C353" s="26"/>
      <c r="D353" s="27" t="s">
        <v>308</v>
      </c>
      <c r="E353" s="26"/>
      <c r="F353" s="28" t="s">
        <v>309</v>
      </c>
      <c r="G353" s="28"/>
      <c r="H353" s="28"/>
      <c r="I353" s="62" t="s">
        <v>307</v>
      </c>
      <c r="J353" s="63">
        <v>160</v>
      </c>
      <c r="K353" s="64" t="s">
        <v>43</v>
      </c>
    </row>
    <row r="354" spans="1:11" ht="13.2">
      <c r="A354" s="29"/>
      <c r="B354" s="30"/>
      <c r="C354" s="30"/>
      <c r="D354" s="31" t="s">
        <v>310</v>
      </c>
      <c r="E354" s="30"/>
      <c r="F354" s="32" t="s">
        <v>309</v>
      </c>
      <c r="G354" s="32"/>
      <c r="H354" s="32"/>
      <c r="I354" s="65" t="s">
        <v>307</v>
      </c>
      <c r="J354" s="66">
        <f>J351-J353</f>
        <v>542.13100000000031</v>
      </c>
      <c r="K354" s="67" t="str">
        <f>K353</f>
        <v>m²</v>
      </c>
    </row>
    <row r="355" spans="1:11" ht="13.2">
      <c r="A355" s="25"/>
      <c r="B355" s="33"/>
      <c r="C355" s="33"/>
      <c r="D355" s="27" t="s">
        <v>311</v>
      </c>
      <c r="E355" s="33"/>
      <c r="F355" s="28" t="s">
        <v>309</v>
      </c>
      <c r="G355" s="28"/>
      <c r="H355" s="28"/>
      <c r="I355" s="62" t="s">
        <v>307</v>
      </c>
      <c r="J355" s="63">
        <f>J351</f>
        <v>702.13100000000031</v>
      </c>
      <c r="K355" s="64" t="str">
        <f>K354</f>
        <v>m²</v>
      </c>
    </row>
    <row r="356" spans="1:11" ht="13.2">
      <c r="A356" s="43"/>
      <c r="B356" s="44"/>
      <c r="C356" s="44"/>
      <c r="D356" s="45" t="s">
        <v>323</v>
      </c>
      <c r="E356" s="46"/>
      <c r="F356" s="47" t="s">
        <v>309</v>
      </c>
      <c r="G356" s="47"/>
      <c r="H356" s="47"/>
      <c r="I356" s="72" t="s">
        <v>307</v>
      </c>
      <c r="J356" s="73">
        <v>0</v>
      </c>
      <c r="K356" s="74" t="str">
        <f>K355</f>
        <v>m²</v>
      </c>
    </row>
    <row r="357" spans="1:11" ht="13.2">
      <c r="A357" s="43"/>
      <c r="B357" s="44"/>
      <c r="C357" s="44"/>
      <c r="D357" s="48"/>
      <c r="E357" s="44"/>
      <c r="F357" s="49"/>
      <c r="G357" s="49"/>
      <c r="H357" s="49"/>
      <c r="I357" s="75"/>
      <c r="J357" s="76"/>
      <c r="K357" s="77"/>
    </row>
    <row r="358" spans="1:11">
      <c r="A358" s="82" t="s">
        <v>112</v>
      </c>
      <c r="B358" s="745" t="s">
        <v>113</v>
      </c>
      <c r="C358" s="745"/>
      <c r="D358" s="745"/>
      <c r="E358" s="745"/>
      <c r="F358" s="745"/>
      <c r="G358" s="745"/>
      <c r="H358" s="745"/>
      <c r="I358" s="745"/>
      <c r="J358" s="745"/>
      <c r="K358" s="746"/>
    </row>
    <row r="359" spans="1:11" ht="13.2">
      <c r="A359" s="94"/>
      <c r="B359" s="13"/>
      <c r="C359" s="13"/>
      <c r="D359" s="13"/>
      <c r="E359" s="14" t="s">
        <v>375</v>
      </c>
      <c r="F359" s="15"/>
      <c r="G359" s="15" t="s">
        <v>316</v>
      </c>
      <c r="H359" s="15" t="s">
        <v>305</v>
      </c>
      <c r="I359" s="54"/>
      <c r="J359" s="55"/>
      <c r="K359" s="56"/>
    </row>
    <row r="360" spans="1:11" s="197" customFormat="1">
      <c r="A360" s="189"/>
      <c r="B360" s="190"/>
      <c r="C360" s="191"/>
      <c r="D360" s="236" t="s">
        <v>379</v>
      </c>
      <c r="E360" s="215"/>
      <c r="F360" s="237">
        <v>6.23</v>
      </c>
      <c r="G360" s="237">
        <v>2.2999999999999998</v>
      </c>
      <c r="H360" s="237">
        <v>2</v>
      </c>
      <c r="I360" s="194">
        <v>5</v>
      </c>
      <c r="J360" s="250">
        <f t="shared" ref="J360:J390" si="9">F360*G360*H360</f>
        <v>28.658000000000001</v>
      </c>
      <c r="K360" s="196" t="s">
        <v>43</v>
      </c>
    </row>
    <row r="361" spans="1:11" s="197" customFormat="1">
      <c r="A361" s="189"/>
      <c r="B361" s="190"/>
      <c r="C361" s="191"/>
      <c r="D361" s="238" t="s">
        <v>380</v>
      </c>
      <c r="E361" s="215"/>
      <c r="F361" s="239">
        <v>0.6</v>
      </c>
      <c r="G361" s="239">
        <v>1.6</v>
      </c>
      <c r="H361" s="239">
        <v>-1</v>
      </c>
      <c r="I361" s="194">
        <v>5</v>
      </c>
      <c r="J361" s="251">
        <f t="shared" si="9"/>
        <v>-0.96</v>
      </c>
      <c r="K361" s="196" t="s">
        <v>43</v>
      </c>
    </row>
    <row r="362" spans="1:11" s="197" customFormat="1">
      <c r="A362" s="189"/>
      <c r="B362" s="190"/>
      <c r="C362" s="191"/>
      <c r="D362" s="236" t="s">
        <v>381</v>
      </c>
      <c r="E362" s="215"/>
      <c r="F362" s="237">
        <v>22.2</v>
      </c>
      <c r="G362" s="237">
        <v>1.6</v>
      </c>
      <c r="H362" s="237">
        <v>2</v>
      </c>
      <c r="I362" s="194">
        <v>5</v>
      </c>
      <c r="J362" s="250">
        <f t="shared" si="9"/>
        <v>71.040000000000006</v>
      </c>
      <c r="K362" s="196" t="s">
        <v>43</v>
      </c>
    </row>
    <row r="363" spans="1:11" s="197" customFormat="1">
      <c r="A363" s="189"/>
      <c r="B363" s="190"/>
      <c r="C363" s="191"/>
      <c r="D363" s="238" t="s">
        <v>380</v>
      </c>
      <c r="E363" s="215"/>
      <c r="F363" s="239">
        <v>0.8</v>
      </c>
      <c r="G363" s="239">
        <v>1.6</v>
      </c>
      <c r="H363" s="239">
        <v>-3</v>
      </c>
      <c r="I363" s="194">
        <v>5</v>
      </c>
      <c r="J363" s="251">
        <f t="shared" si="9"/>
        <v>-3.8400000000000007</v>
      </c>
      <c r="K363" s="196" t="s">
        <v>43</v>
      </c>
    </row>
    <row r="364" spans="1:11" s="197" customFormat="1">
      <c r="A364" s="189"/>
      <c r="B364" s="190"/>
      <c r="C364" s="191"/>
      <c r="D364" s="236" t="s">
        <v>382</v>
      </c>
      <c r="E364" s="215"/>
      <c r="F364" s="237">
        <v>23.26</v>
      </c>
      <c r="G364" s="237">
        <v>1.6</v>
      </c>
      <c r="H364" s="237">
        <v>1</v>
      </c>
      <c r="I364" s="194">
        <v>5</v>
      </c>
      <c r="J364" s="250">
        <f t="shared" si="9"/>
        <v>37.216000000000001</v>
      </c>
      <c r="K364" s="196" t="s">
        <v>43</v>
      </c>
    </row>
    <row r="365" spans="1:11" s="197" customFormat="1">
      <c r="A365" s="189"/>
      <c r="B365" s="190"/>
      <c r="C365" s="191"/>
      <c r="D365" s="238" t="s">
        <v>380</v>
      </c>
      <c r="E365" s="215"/>
      <c r="F365" s="239">
        <v>0.8</v>
      </c>
      <c r="G365" s="239">
        <v>1.6</v>
      </c>
      <c r="H365" s="239">
        <v>-2</v>
      </c>
      <c r="I365" s="194">
        <v>5</v>
      </c>
      <c r="J365" s="251">
        <f t="shared" si="9"/>
        <v>-2.5600000000000005</v>
      </c>
      <c r="K365" s="196" t="s">
        <v>43</v>
      </c>
    </row>
    <row r="366" spans="1:11" s="197" customFormat="1">
      <c r="A366" s="189"/>
      <c r="B366" s="190"/>
      <c r="C366" s="191"/>
      <c r="D366" s="236" t="s">
        <v>382</v>
      </c>
      <c r="E366" s="215"/>
      <c r="F366" s="237">
        <v>20.399999999999999</v>
      </c>
      <c r="G366" s="237">
        <v>1.6</v>
      </c>
      <c r="H366" s="237">
        <v>1</v>
      </c>
      <c r="I366" s="194">
        <v>5</v>
      </c>
      <c r="J366" s="250">
        <f t="shared" si="9"/>
        <v>32.64</v>
      </c>
      <c r="K366" s="196" t="s">
        <v>43</v>
      </c>
    </row>
    <row r="367" spans="1:11" s="197" customFormat="1">
      <c r="A367" s="189"/>
      <c r="B367" s="190"/>
      <c r="C367" s="191"/>
      <c r="D367" s="238" t="s">
        <v>380</v>
      </c>
      <c r="E367" s="215"/>
      <c r="F367" s="239">
        <v>0.8</v>
      </c>
      <c r="G367" s="239">
        <v>1.6</v>
      </c>
      <c r="H367" s="239">
        <v>-3</v>
      </c>
      <c r="I367" s="194">
        <v>5</v>
      </c>
      <c r="J367" s="251">
        <f t="shared" si="9"/>
        <v>-3.8400000000000007</v>
      </c>
      <c r="K367" s="196" t="s">
        <v>43</v>
      </c>
    </row>
    <row r="368" spans="1:11" s="197" customFormat="1">
      <c r="A368" s="189"/>
      <c r="B368" s="190"/>
      <c r="C368" s="191"/>
      <c r="D368" s="236" t="s">
        <v>383</v>
      </c>
      <c r="E368" s="215"/>
      <c r="F368" s="237">
        <v>17.63</v>
      </c>
      <c r="G368" s="237">
        <v>1.6</v>
      </c>
      <c r="H368" s="237">
        <v>1</v>
      </c>
      <c r="I368" s="194">
        <v>5</v>
      </c>
      <c r="J368" s="250">
        <f t="shared" si="9"/>
        <v>28.207999999999998</v>
      </c>
      <c r="K368" s="196" t="s">
        <v>43</v>
      </c>
    </row>
    <row r="369" spans="1:11" s="197" customFormat="1">
      <c r="A369" s="189"/>
      <c r="B369" s="190"/>
      <c r="C369" s="191"/>
      <c r="D369" s="238" t="s">
        <v>380</v>
      </c>
      <c r="E369" s="215"/>
      <c r="F369" s="239">
        <v>0.8</v>
      </c>
      <c r="G369" s="239">
        <v>1.6</v>
      </c>
      <c r="H369" s="239">
        <v>-1</v>
      </c>
      <c r="I369" s="194">
        <v>5</v>
      </c>
      <c r="J369" s="251">
        <f t="shared" si="9"/>
        <v>-1.2800000000000002</v>
      </c>
      <c r="K369" s="196" t="s">
        <v>43</v>
      </c>
    </row>
    <row r="370" spans="1:11" s="197" customFormat="1">
      <c r="A370" s="189"/>
      <c r="B370" s="190"/>
      <c r="C370" s="191"/>
      <c r="D370" s="238" t="s">
        <v>380</v>
      </c>
      <c r="E370" s="215"/>
      <c r="F370" s="239">
        <v>0.65</v>
      </c>
      <c r="G370" s="239">
        <v>2.2400000000000002</v>
      </c>
      <c r="H370" s="239">
        <v>-1</v>
      </c>
      <c r="I370" s="194">
        <v>5</v>
      </c>
      <c r="J370" s="244">
        <f t="shared" si="9"/>
        <v>-1.4560000000000002</v>
      </c>
      <c r="K370" s="196" t="s">
        <v>43</v>
      </c>
    </row>
    <row r="371" spans="1:11" s="197" customFormat="1">
      <c r="A371" s="189"/>
      <c r="B371" s="190"/>
      <c r="C371" s="191"/>
      <c r="D371" s="238" t="s">
        <v>380</v>
      </c>
      <c r="E371" s="215"/>
      <c r="F371" s="239">
        <v>0.5</v>
      </c>
      <c r="G371" s="239">
        <v>3.43</v>
      </c>
      <c r="H371" s="239">
        <v>-1</v>
      </c>
      <c r="I371" s="194">
        <v>5</v>
      </c>
      <c r="J371" s="244">
        <f t="shared" si="9"/>
        <v>-1.7150000000000001</v>
      </c>
      <c r="K371" s="196" t="s">
        <v>43</v>
      </c>
    </row>
    <row r="372" spans="1:11" s="197" customFormat="1">
      <c r="A372" s="189"/>
      <c r="B372" s="190"/>
      <c r="C372" s="191"/>
      <c r="D372" s="240" t="s">
        <v>384</v>
      </c>
      <c r="E372" s="215"/>
      <c r="F372" s="237">
        <v>3.43</v>
      </c>
      <c r="G372" s="237">
        <v>1.6</v>
      </c>
      <c r="H372" s="237">
        <v>2</v>
      </c>
      <c r="I372" s="194">
        <v>5</v>
      </c>
      <c r="J372" s="262">
        <f t="shared" si="9"/>
        <v>10.976000000000001</v>
      </c>
      <c r="K372" s="196" t="s">
        <v>43</v>
      </c>
    </row>
    <row r="373" spans="1:11" s="197" customFormat="1">
      <c r="A373" s="189"/>
      <c r="B373" s="190"/>
      <c r="C373" s="191"/>
      <c r="D373" s="240" t="s">
        <v>384</v>
      </c>
      <c r="E373" s="215"/>
      <c r="F373" s="237">
        <v>2.34</v>
      </c>
      <c r="G373" s="237">
        <v>1.6</v>
      </c>
      <c r="H373" s="237">
        <v>2</v>
      </c>
      <c r="I373" s="194">
        <v>5</v>
      </c>
      <c r="J373" s="262">
        <f t="shared" si="9"/>
        <v>7.4879999999999995</v>
      </c>
      <c r="K373" s="196" t="s">
        <v>43</v>
      </c>
    </row>
    <row r="374" spans="1:11" s="197" customFormat="1">
      <c r="A374" s="189"/>
      <c r="B374" s="190"/>
      <c r="C374" s="191"/>
      <c r="D374" s="238" t="s">
        <v>380</v>
      </c>
      <c r="E374" s="215"/>
      <c r="F374" s="239">
        <v>0.8</v>
      </c>
      <c r="G374" s="239">
        <v>1.6</v>
      </c>
      <c r="H374" s="239">
        <v>-1</v>
      </c>
      <c r="I374" s="194">
        <v>5</v>
      </c>
      <c r="J374" s="244">
        <f t="shared" si="9"/>
        <v>-1.2800000000000002</v>
      </c>
      <c r="K374" s="196" t="s">
        <v>43</v>
      </c>
    </row>
    <row r="375" spans="1:11" s="197" customFormat="1">
      <c r="A375" s="189"/>
      <c r="B375" s="190"/>
      <c r="C375" s="191"/>
      <c r="D375" s="240" t="s">
        <v>385</v>
      </c>
      <c r="E375" s="215"/>
      <c r="F375" s="237">
        <v>5.53</v>
      </c>
      <c r="G375" s="237">
        <v>1.6</v>
      </c>
      <c r="H375" s="237">
        <v>2</v>
      </c>
      <c r="I375" s="194">
        <v>5</v>
      </c>
      <c r="J375" s="262">
        <f t="shared" si="9"/>
        <v>17.696000000000002</v>
      </c>
      <c r="K375" s="196" t="s">
        <v>43</v>
      </c>
    </row>
    <row r="376" spans="1:11" s="197" customFormat="1">
      <c r="A376" s="189"/>
      <c r="B376" s="190"/>
      <c r="C376" s="191"/>
      <c r="D376" s="240" t="s">
        <v>385</v>
      </c>
      <c r="E376" s="215"/>
      <c r="F376" s="237">
        <v>8.18</v>
      </c>
      <c r="G376" s="237">
        <v>1.6</v>
      </c>
      <c r="H376" s="237">
        <v>2</v>
      </c>
      <c r="I376" s="194">
        <v>5</v>
      </c>
      <c r="J376" s="262">
        <f t="shared" si="9"/>
        <v>26.176000000000002</v>
      </c>
      <c r="K376" s="196" t="s">
        <v>43</v>
      </c>
    </row>
    <row r="377" spans="1:11" s="197" customFormat="1">
      <c r="A377" s="189"/>
      <c r="B377" s="190"/>
      <c r="C377" s="191"/>
      <c r="D377" s="238" t="s">
        <v>380</v>
      </c>
      <c r="E377" s="215"/>
      <c r="F377" s="239">
        <v>2</v>
      </c>
      <c r="G377" s="239">
        <v>0.5</v>
      </c>
      <c r="H377" s="239">
        <v>-2</v>
      </c>
      <c r="I377" s="194">
        <v>5</v>
      </c>
      <c r="J377" s="244">
        <f t="shared" si="9"/>
        <v>-2</v>
      </c>
      <c r="K377" s="196" t="s">
        <v>43</v>
      </c>
    </row>
    <row r="378" spans="1:11" s="197" customFormat="1">
      <c r="A378" s="189"/>
      <c r="B378" s="190"/>
      <c r="C378" s="191"/>
      <c r="D378" s="238" t="s">
        <v>380</v>
      </c>
      <c r="E378" s="215"/>
      <c r="F378" s="239">
        <v>0.8</v>
      </c>
      <c r="G378" s="239">
        <v>1.6</v>
      </c>
      <c r="H378" s="239">
        <v>-1</v>
      </c>
      <c r="I378" s="194">
        <v>5</v>
      </c>
      <c r="J378" s="244">
        <f t="shared" si="9"/>
        <v>-1.2800000000000002</v>
      </c>
      <c r="K378" s="196" t="s">
        <v>43</v>
      </c>
    </row>
    <row r="379" spans="1:11" s="197" customFormat="1">
      <c r="A379" s="189"/>
      <c r="B379" s="190"/>
      <c r="C379" s="191"/>
      <c r="D379" s="240" t="s">
        <v>386</v>
      </c>
      <c r="E379" s="215"/>
      <c r="F379" s="237">
        <v>8.06</v>
      </c>
      <c r="G379" s="237">
        <v>1.6</v>
      </c>
      <c r="H379" s="237">
        <v>2</v>
      </c>
      <c r="I379" s="194">
        <v>5</v>
      </c>
      <c r="J379" s="262">
        <f t="shared" si="9"/>
        <v>25.792000000000002</v>
      </c>
      <c r="K379" s="196" t="s">
        <v>43</v>
      </c>
    </row>
    <row r="380" spans="1:11" s="197" customFormat="1">
      <c r="A380" s="189"/>
      <c r="B380" s="190"/>
      <c r="C380" s="191"/>
      <c r="D380" s="240" t="s">
        <v>386</v>
      </c>
      <c r="E380" s="215"/>
      <c r="F380" s="237">
        <v>5.53</v>
      </c>
      <c r="G380" s="237">
        <v>1.6</v>
      </c>
      <c r="H380" s="237">
        <v>2</v>
      </c>
      <c r="I380" s="194">
        <v>5</v>
      </c>
      <c r="J380" s="262">
        <f t="shared" si="9"/>
        <v>17.696000000000002</v>
      </c>
      <c r="K380" s="196" t="s">
        <v>43</v>
      </c>
    </row>
    <row r="381" spans="1:11" s="197" customFormat="1">
      <c r="A381" s="189"/>
      <c r="B381" s="190"/>
      <c r="C381" s="191"/>
      <c r="D381" s="238" t="s">
        <v>380</v>
      </c>
      <c r="E381" s="215"/>
      <c r="F381" s="239">
        <v>2</v>
      </c>
      <c r="G381" s="239">
        <v>0.5</v>
      </c>
      <c r="H381" s="239">
        <v>-2</v>
      </c>
      <c r="I381" s="194">
        <v>5</v>
      </c>
      <c r="J381" s="244">
        <f t="shared" si="9"/>
        <v>-2</v>
      </c>
      <c r="K381" s="196" t="s">
        <v>43</v>
      </c>
    </row>
    <row r="382" spans="1:11" s="197" customFormat="1">
      <c r="A382" s="189"/>
      <c r="B382" s="190"/>
      <c r="C382" s="191"/>
      <c r="D382" s="238" t="s">
        <v>380</v>
      </c>
      <c r="E382" s="215"/>
      <c r="F382" s="239">
        <v>0.8</v>
      </c>
      <c r="G382" s="239">
        <v>1.6</v>
      </c>
      <c r="H382" s="239">
        <v>-1</v>
      </c>
      <c r="I382" s="194">
        <v>5</v>
      </c>
      <c r="J382" s="244">
        <f t="shared" si="9"/>
        <v>-1.2800000000000002</v>
      </c>
      <c r="K382" s="196" t="s">
        <v>43</v>
      </c>
    </row>
    <row r="383" spans="1:11" s="197" customFormat="1">
      <c r="A383" s="189"/>
      <c r="B383" s="190"/>
      <c r="C383" s="191"/>
      <c r="D383" s="240" t="s">
        <v>395</v>
      </c>
      <c r="E383" s="215"/>
      <c r="F383" s="237">
        <v>5.34</v>
      </c>
      <c r="G383" s="237">
        <v>1.6</v>
      </c>
      <c r="H383" s="237">
        <v>2</v>
      </c>
      <c r="I383" s="194">
        <v>5</v>
      </c>
      <c r="J383" s="262">
        <f t="shared" si="9"/>
        <v>17.088000000000001</v>
      </c>
      <c r="K383" s="196" t="s">
        <v>43</v>
      </c>
    </row>
    <row r="384" spans="1:11" s="197" customFormat="1">
      <c r="A384" s="189"/>
      <c r="B384" s="190"/>
      <c r="C384" s="191"/>
      <c r="D384" s="240" t="s">
        <v>395</v>
      </c>
      <c r="E384" s="215"/>
      <c r="F384" s="237">
        <v>5.4</v>
      </c>
      <c r="G384" s="237">
        <v>1.6</v>
      </c>
      <c r="H384" s="237">
        <v>2</v>
      </c>
      <c r="I384" s="194">
        <v>5</v>
      </c>
      <c r="J384" s="262">
        <f t="shared" si="9"/>
        <v>17.28</v>
      </c>
      <c r="K384" s="196" t="s">
        <v>43</v>
      </c>
    </row>
    <row r="385" spans="1:11" s="197" customFormat="1">
      <c r="A385" s="189"/>
      <c r="B385" s="190"/>
      <c r="C385" s="191"/>
      <c r="D385" s="238" t="s">
        <v>380</v>
      </c>
      <c r="E385" s="215"/>
      <c r="F385" s="239">
        <v>2</v>
      </c>
      <c r="G385" s="239">
        <v>0.5</v>
      </c>
      <c r="H385" s="239">
        <v>-2</v>
      </c>
      <c r="I385" s="194">
        <v>5</v>
      </c>
      <c r="J385" s="244">
        <f t="shared" si="9"/>
        <v>-2</v>
      </c>
      <c r="K385" s="196" t="s">
        <v>43</v>
      </c>
    </row>
    <row r="386" spans="1:11" s="197" customFormat="1">
      <c r="A386" s="189"/>
      <c r="B386" s="190"/>
      <c r="C386" s="191"/>
      <c r="D386" s="238" t="s">
        <v>380</v>
      </c>
      <c r="E386" s="215"/>
      <c r="F386" s="239">
        <v>0.8</v>
      </c>
      <c r="G386" s="239">
        <v>1.6</v>
      </c>
      <c r="H386" s="239">
        <v>-1</v>
      </c>
      <c r="I386" s="194">
        <v>5</v>
      </c>
      <c r="J386" s="244">
        <f t="shared" si="9"/>
        <v>-1.2800000000000002</v>
      </c>
      <c r="K386" s="196" t="s">
        <v>43</v>
      </c>
    </row>
    <row r="387" spans="1:11" s="197" customFormat="1">
      <c r="A387" s="189"/>
      <c r="B387" s="190"/>
      <c r="C387" s="191"/>
      <c r="D387" s="240" t="s">
        <v>387</v>
      </c>
      <c r="E387" s="215"/>
      <c r="F387" s="237">
        <v>5.21</v>
      </c>
      <c r="G387" s="237">
        <v>1.6</v>
      </c>
      <c r="H387" s="237">
        <v>2</v>
      </c>
      <c r="I387" s="194">
        <v>5</v>
      </c>
      <c r="J387" s="262">
        <f t="shared" si="9"/>
        <v>16.672000000000001</v>
      </c>
      <c r="K387" s="196" t="s">
        <v>43</v>
      </c>
    </row>
    <row r="388" spans="1:11" s="197" customFormat="1">
      <c r="A388" s="189"/>
      <c r="B388" s="190"/>
      <c r="C388" s="191"/>
      <c r="D388" s="240" t="s">
        <v>387</v>
      </c>
      <c r="E388" s="215"/>
      <c r="F388" s="237">
        <v>7.8</v>
      </c>
      <c r="G388" s="237">
        <v>1.6</v>
      </c>
      <c r="H388" s="237">
        <v>2</v>
      </c>
      <c r="I388" s="194">
        <v>5</v>
      </c>
      <c r="J388" s="262">
        <f t="shared" si="9"/>
        <v>24.96</v>
      </c>
      <c r="K388" s="196" t="s">
        <v>43</v>
      </c>
    </row>
    <row r="389" spans="1:11" s="197" customFormat="1">
      <c r="A389" s="189"/>
      <c r="B389" s="190"/>
      <c r="C389" s="191"/>
      <c r="D389" s="238" t="s">
        <v>380</v>
      </c>
      <c r="E389" s="215"/>
      <c r="F389" s="239">
        <v>2</v>
      </c>
      <c r="G389" s="239">
        <v>0.5</v>
      </c>
      <c r="H389" s="239">
        <v>-2</v>
      </c>
      <c r="I389" s="194">
        <v>5</v>
      </c>
      <c r="J389" s="244">
        <f t="shared" si="9"/>
        <v>-2</v>
      </c>
      <c r="K389" s="196" t="s">
        <v>43</v>
      </c>
    </row>
    <row r="390" spans="1:11" s="197" customFormat="1">
      <c r="A390" s="189"/>
      <c r="B390" s="190"/>
      <c r="C390" s="191"/>
      <c r="D390" s="238" t="s">
        <v>380</v>
      </c>
      <c r="E390" s="215"/>
      <c r="F390" s="239">
        <v>0.8</v>
      </c>
      <c r="G390" s="239">
        <v>1.6</v>
      </c>
      <c r="H390" s="239">
        <v>-1</v>
      </c>
      <c r="I390" s="194">
        <v>5</v>
      </c>
      <c r="J390" s="244">
        <f t="shared" si="9"/>
        <v>-1.2800000000000002</v>
      </c>
      <c r="K390" s="196" t="s">
        <v>43</v>
      </c>
    </row>
    <row r="391" spans="1:11" s="197" customFormat="1">
      <c r="A391" s="189"/>
      <c r="B391" s="190"/>
      <c r="C391" s="191"/>
      <c r="D391" s="240" t="s">
        <v>388</v>
      </c>
      <c r="E391" s="215"/>
      <c r="F391" s="237">
        <v>2.87</v>
      </c>
      <c r="G391" s="237">
        <v>1.6</v>
      </c>
      <c r="H391" s="237">
        <v>2</v>
      </c>
      <c r="I391" s="194">
        <v>5</v>
      </c>
      <c r="J391" s="262">
        <f>H391*G391*F391</f>
        <v>9.1840000000000011</v>
      </c>
      <c r="K391" s="196" t="s">
        <v>43</v>
      </c>
    </row>
    <row r="392" spans="1:11" s="197" customFormat="1">
      <c r="A392" s="189"/>
      <c r="B392" s="190"/>
      <c r="C392" s="191"/>
      <c r="D392" s="240" t="s">
        <v>388</v>
      </c>
      <c r="E392" s="215"/>
      <c r="F392" s="237">
        <v>1.37</v>
      </c>
      <c r="G392" s="237">
        <v>1.6</v>
      </c>
      <c r="H392" s="237">
        <v>2</v>
      </c>
      <c r="I392" s="194">
        <v>5</v>
      </c>
      <c r="J392" s="262">
        <f t="shared" ref="J392" si="10">F392*G392*H392</f>
        <v>4.3840000000000003</v>
      </c>
      <c r="K392" s="196" t="s">
        <v>43</v>
      </c>
    </row>
    <row r="393" spans="1:11" s="197" customFormat="1">
      <c r="A393" s="189"/>
      <c r="B393" s="190"/>
      <c r="C393" s="191"/>
      <c r="D393" s="240" t="s">
        <v>389</v>
      </c>
      <c r="E393" s="248"/>
      <c r="F393" s="237">
        <v>7.63</v>
      </c>
      <c r="G393" s="237">
        <v>1.6</v>
      </c>
      <c r="H393" s="237">
        <v>2</v>
      </c>
      <c r="I393" s="194">
        <v>5</v>
      </c>
      <c r="J393" s="262">
        <f>H393*G393*F393</f>
        <v>24.416</v>
      </c>
      <c r="K393" s="196" t="s">
        <v>43</v>
      </c>
    </row>
    <row r="394" spans="1:11" s="197" customFormat="1">
      <c r="A394" s="189"/>
      <c r="B394" s="190"/>
      <c r="C394" s="191"/>
      <c r="D394" s="240" t="s">
        <v>389</v>
      </c>
      <c r="E394" s="248"/>
      <c r="F394" s="237">
        <v>5.61</v>
      </c>
      <c r="G394" s="237">
        <v>1.6</v>
      </c>
      <c r="H394" s="237">
        <v>2</v>
      </c>
      <c r="I394" s="194">
        <v>5</v>
      </c>
      <c r="J394" s="262">
        <f>H394*G394*F394</f>
        <v>17.952000000000002</v>
      </c>
      <c r="K394" s="196" t="s">
        <v>43</v>
      </c>
    </row>
    <row r="395" spans="1:11" s="197" customFormat="1">
      <c r="A395" s="189"/>
      <c r="B395" s="190"/>
      <c r="C395" s="191"/>
      <c r="D395" s="238" t="s">
        <v>380</v>
      </c>
      <c r="E395" s="215"/>
      <c r="F395" s="239">
        <v>2</v>
      </c>
      <c r="G395" s="239">
        <v>0.5</v>
      </c>
      <c r="H395" s="239">
        <v>-2</v>
      </c>
      <c r="I395" s="194">
        <v>5</v>
      </c>
      <c r="J395" s="244">
        <f t="shared" ref="J395" si="11">F395*G395*H395</f>
        <v>-2</v>
      </c>
      <c r="K395" s="196" t="s">
        <v>43</v>
      </c>
    </row>
    <row r="396" spans="1:11" s="197" customFormat="1">
      <c r="A396" s="189"/>
      <c r="B396" s="190"/>
      <c r="C396" s="191"/>
      <c r="D396" s="238" t="s">
        <v>380</v>
      </c>
      <c r="E396" s="248"/>
      <c r="F396" s="239">
        <v>0.8</v>
      </c>
      <c r="G396" s="239">
        <v>1.6</v>
      </c>
      <c r="H396" s="239">
        <v>-1</v>
      </c>
      <c r="I396" s="194">
        <v>5</v>
      </c>
      <c r="J396" s="244">
        <f>H396*G396*F396</f>
        <v>-1.2800000000000002</v>
      </c>
      <c r="K396" s="196" t="s">
        <v>43</v>
      </c>
    </row>
    <row r="397" spans="1:11" s="197" customFormat="1">
      <c r="A397" s="189"/>
      <c r="B397" s="190"/>
      <c r="C397" s="191"/>
      <c r="D397" s="240" t="s">
        <v>390</v>
      </c>
      <c r="E397" s="215"/>
      <c r="F397" s="237">
        <v>8.06</v>
      </c>
      <c r="G397" s="237">
        <v>1.6</v>
      </c>
      <c r="H397" s="237">
        <v>2</v>
      </c>
      <c r="I397" s="194">
        <v>5</v>
      </c>
      <c r="J397" s="262">
        <f t="shared" ref="J397:J399" si="12">F397*G397*H397</f>
        <v>25.792000000000002</v>
      </c>
      <c r="K397" s="196" t="s">
        <v>43</v>
      </c>
    </row>
    <row r="398" spans="1:11" s="197" customFormat="1">
      <c r="A398" s="189"/>
      <c r="B398" s="190"/>
      <c r="C398" s="191"/>
      <c r="D398" s="240" t="s">
        <v>390</v>
      </c>
      <c r="E398" s="248"/>
      <c r="F398" s="237">
        <v>5.61</v>
      </c>
      <c r="G398" s="237">
        <v>1.6</v>
      </c>
      <c r="H398" s="237">
        <v>2</v>
      </c>
      <c r="I398" s="194">
        <v>5</v>
      </c>
      <c r="J398" s="262">
        <f t="shared" si="12"/>
        <v>17.952000000000002</v>
      </c>
      <c r="K398" s="196" t="s">
        <v>43</v>
      </c>
    </row>
    <row r="399" spans="1:11" s="197" customFormat="1">
      <c r="A399" s="189"/>
      <c r="B399" s="190"/>
      <c r="C399" s="191"/>
      <c r="D399" s="238" t="s">
        <v>380</v>
      </c>
      <c r="E399" s="248"/>
      <c r="F399" s="239">
        <v>2</v>
      </c>
      <c r="G399" s="239">
        <v>0.5</v>
      </c>
      <c r="H399" s="239">
        <v>-2</v>
      </c>
      <c r="I399" s="194">
        <v>5</v>
      </c>
      <c r="J399" s="244">
        <f t="shared" si="12"/>
        <v>-2</v>
      </c>
      <c r="K399" s="196" t="s">
        <v>43</v>
      </c>
    </row>
    <row r="400" spans="1:11" s="197" customFormat="1">
      <c r="A400" s="189"/>
      <c r="B400" s="190"/>
      <c r="C400" s="191"/>
      <c r="D400" s="238" t="s">
        <v>380</v>
      </c>
      <c r="E400" s="215"/>
      <c r="F400" s="239">
        <v>0.8</v>
      </c>
      <c r="G400" s="239">
        <v>1.6</v>
      </c>
      <c r="H400" s="239">
        <v>-1</v>
      </c>
      <c r="I400" s="194">
        <v>5</v>
      </c>
      <c r="J400" s="244">
        <f>H400*G400*F400</f>
        <v>-1.2800000000000002</v>
      </c>
      <c r="K400" s="196" t="s">
        <v>43</v>
      </c>
    </row>
    <row r="401" spans="1:11" s="197" customFormat="1">
      <c r="A401" s="189"/>
      <c r="B401" s="190"/>
      <c r="C401" s="191"/>
      <c r="D401" s="240" t="s">
        <v>391</v>
      </c>
      <c r="E401" s="215"/>
      <c r="F401" s="237">
        <v>5.81</v>
      </c>
      <c r="G401" s="237">
        <v>1.6</v>
      </c>
      <c r="H401" s="237">
        <v>2</v>
      </c>
      <c r="I401" s="194">
        <v>5</v>
      </c>
      <c r="J401" s="262">
        <f>F401*G401*H401</f>
        <v>18.591999999999999</v>
      </c>
      <c r="K401" s="196" t="s">
        <v>43</v>
      </c>
    </row>
    <row r="402" spans="1:11" s="197" customFormat="1">
      <c r="A402" s="189"/>
      <c r="B402" s="190"/>
      <c r="C402" s="191"/>
      <c r="D402" s="240" t="s">
        <v>391</v>
      </c>
      <c r="E402" s="215"/>
      <c r="F402" s="237">
        <v>5.93</v>
      </c>
      <c r="G402" s="237">
        <v>1.6</v>
      </c>
      <c r="H402" s="237">
        <v>2</v>
      </c>
      <c r="I402" s="194">
        <v>5</v>
      </c>
      <c r="J402" s="262">
        <f t="shared" ref="J402" si="13">F402*G402*H402</f>
        <v>18.975999999999999</v>
      </c>
      <c r="K402" s="196" t="s">
        <v>43</v>
      </c>
    </row>
    <row r="403" spans="1:11" s="197" customFormat="1">
      <c r="A403" s="189"/>
      <c r="B403" s="190"/>
      <c r="C403" s="191"/>
      <c r="D403" s="238" t="s">
        <v>380</v>
      </c>
      <c r="E403" s="248"/>
      <c r="F403" s="239"/>
      <c r="G403" s="239"/>
      <c r="H403" s="239"/>
      <c r="I403" s="194">
        <v>5</v>
      </c>
      <c r="J403" s="244">
        <v>-1.2</v>
      </c>
      <c r="K403" s="196" t="s">
        <v>43</v>
      </c>
    </row>
    <row r="404" spans="1:11" s="197" customFormat="1">
      <c r="A404" s="189"/>
      <c r="B404" s="190"/>
      <c r="C404" s="191"/>
      <c r="D404" s="238" t="s">
        <v>380</v>
      </c>
      <c r="E404" s="248"/>
      <c r="F404" s="239">
        <v>0.8</v>
      </c>
      <c r="G404" s="239">
        <v>1.6</v>
      </c>
      <c r="H404" s="239">
        <v>-2</v>
      </c>
      <c r="I404" s="194">
        <v>5</v>
      </c>
      <c r="J404" s="244">
        <f>H404*G404*F404</f>
        <v>-2.5600000000000005</v>
      </c>
      <c r="K404" s="196" t="s">
        <v>43</v>
      </c>
    </row>
    <row r="405" spans="1:11" s="197" customFormat="1">
      <c r="A405" s="189"/>
      <c r="B405" s="190"/>
      <c r="C405" s="191"/>
      <c r="D405" s="240" t="s">
        <v>396</v>
      </c>
      <c r="E405" s="215"/>
      <c r="F405" s="237">
        <v>5.96</v>
      </c>
      <c r="G405" s="237">
        <v>1.6</v>
      </c>
      <c r="H405" s="237">
        <v>2</v>
      </c>
      <c r="I405" s="194">
        <v>5</v>
      </c>
      <c r="J405" s="262">
        <f t="shared" ref="J405" si="14">F405*G405*H405</f>
        <v>19.071999999999999</v>
      </c>
      <c r="K405" s="196" t="s">
        <v>43</v>
      </c>
    </row>
    <row r="406" spans="1:11" s="197" customFormat="1">
      <c r="A406" s="189"/>
      <c r="B406" s="190"/>
      <c r="C406" s="191"/>
      <c r="D406" s="240" t="s">
        <v>396</v>
      </c>
      <c r="E406" s="248"/>
      <c r="F406" s="237">
        <v>5.88</v>
      </c>
      <c r="G406" s="237">
        <v>1.6</v>
      </c>
      <c r="H406" s="237">
        <v>2</v>
      </c>
      <c r="I406" s="194">
        <v>5</v>
      </c>
      <c r="J406" s="262">
        <f>H406*G406*F406</f>
        <v>18.815999999999999</v>
      </c>
      <c r="K406" s="196" t="s">
        <v>43</v>
      </c>
    </row>
    <row r="407" spans="1:11" s="197" customFormat="1">
      <c r="A407" s="189"/>
      <c r="B407" s="190"/>
      <c r="C407" s="191"/>
      <c r="D407" s="238" t="s">
        <v>380</v>
      </c>
      <c r="E407" s="215"/>
      <c r="F407" s="239">
        <v>2</v>
      </c>
      <c r="G407" s="239">
        <v>0.5</v>
      </c>
      <c r="H407" s="239">
        <v>-2</v>
      </c>
      <c r="I407" s="194">
        <v>5</v>
      </c>
      <c r="J407" s="244">
        <f t="shared" ref="J407:J409" si="15">F407*G407*H407</f>
        <v>-2</v>
      </c>
      <c r="K407" s="196" t="s">
        <v>43</v>
      </c>
    </row>
    <row r="408" spans="1:11" s="197" customFormat="1">
      <c r="A408" s="189"/>
      <c r="B408" s="190"/>
      <c r="C408" s="191"/>
      <c r="D408" s="238" t="s">
        <v>380</v>
      </c>
      <c r="E408" s="248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5"/>
        <v>-1.2800000000000002</v>
      </c>
      <c r="K408" s="196" t="s">
        <v>43</v>
      </c>
    </row>
    <row r="409" spans="1:11" s="197" customFormat="1">
      <c r="A409" s="189"/>
      <c r="B409" s="190"/>
      <c r="C409" s="191"/>
      <c r="D409" s="240" t="s">
        <v>397</v>
      </c>
      <c r="E409" s="248"/>
      <c r="F409" s="237">
        <v>3.53</v>
      </c>
      <c r="G409" s="237">
        <v>1.6</v>
      </c>
      <c r="H409" s="237">
        <v>2</v>
      </c>
      <c r="I409" s="194">
        <v>5</v>
      </c>
      <c r="J409" s="262">
        <f t="shared" si="15"/>
        <v>11.295999999999999</v>
      </c>
      <c r="K409" s="196" t="s">
        <v>43</v>
      </c>
    </row>
    <row r="410" spans="1:11" s="197" customFormat="1">
      <c r="A410" s="189"/>
      <c r="B410" s="190"/>
      <c r="C410" s="191"/>
      <c r="D410" s="240" t="s">
        <v>397</v>
      </c>
      <c r="E410" s="215"/>
      <c r="F410" s="237">
        <v>5.63</v>
      </c>
      <c r="G410" s="237">
        <v>1.6</v>
      </c>
      <c r="H410" s="237">
        <v>2</v>
      </c>
      <c r="I410" s="194">
        <v>5</v>
      </c>
      <c r="J410" s="262">
        <f>H410*G410*F410</f>
        <v>18.016000000000002</v>
      </c>
      <c r="K410" s="196" t="s">
        <v>43</v>
      </c>
    </row>
    <row r="411" spans="1:11" s="197" customFormat="1">
      <c r="A411" s="189"/>
      <c r="B411" s="190"/>
      <c r="C411" s="191"/>
      <c r="D411" s="240" t="s">
        <v>398</v>
      </c>
      <c r="E411" s="215"/>
      <c r="F411" s="237">
        <v>3.49</v>
      </c>
      <c r="G411" s="237">
        <v>1.6</v>
      </c>
      <c r="H411" s="237">
        <v>1</v>
      </c>
      <c r="I411" s="194">
        <v>5</v>
      </c>
      <c r="J411" s="262">
        <f t="shared" ref="J411" si="16">F411*G411*H411</f>
        <v>5.5840000000000005</v>
      </c>
      <c r="K411" s="196" t="s">
        <v>43</v>
      </c>
    </row>
    <row r="412" spans="1:11" s="197" customFormat="1">
      <c r="A412" s="189"/>
      <c r="B412" s="190"/>
      <c r="C412" s="191"/>
      <c r="D412" s="240" t="s">
        <v>398</v>
      </c>
      <c r="E412" s="248"/>
      <c r="F412" s="237">
        <v>3</v>
      </c>
      <c r="G412" s="237">
        <v>1.6</v>
      </c>
      <c r="H412" s="237">
        <v>1</v>
      </c>
      <c r="I412" s="194">
        <v>5</v>
      </c>
      <c r="J412" s="262">
        <f>H412*G412*F412</f>
        <v>4.8000000000000007</v>
      </c>
      <c r="K412" s="196" t="s">
        <v>43</v>
      </c>
    </row>
    <row r="413" spans="1:11" s="197" customFormat="1">
      <c r="A413" s="189"/>
      <c r="B413" s="190"/>
      <c r="C413" s="191"/>
      <c r="D413" s="240" t="s">
        <v>398</v>
      </c>
      <c r="E413" s="248"/>
      <c r="F413" s="237">
        <v>4.8</v>
      </c>
      <c r="G413" s="237">
        <v>1.6</v>
      </c>
      <c r="H413" s="237">
        <v>1</v>
      </c>
      <c r="I413" s="194">
        <v>5</v>
      </c>
      <c r="J413" s="262">
        <f>H413*G413*F413</f>
        <v>7.68</v>
      </c>
      <c r="K413" s="196" t="s">
        <v>43</v>
      </c>
    </row>
    <row r="414" spans="1:11" s="197" customFormat="1">
      <c r="A414" s="189"/>
      <c r="B414" s="190"/>
      <c r="C414" s="191"/>
      <c r="D414" s="240" t="s">
        <v>398</v>
      </c>
      <c r="E414" s="215"/>
      <c r="F414" s="237">
        <v>3.85</v>
      </c>
      <c r="G414" s="237">
        <v>1.6</v>
      </c>
      <c r="H414" s="237">
        <v>1</v>
      </c>
      <c r="I414" s="194">
        <v>5</v>
      </c>
      <c r="J414" s="262">
        <f t="shared" ref="J414" si="17">F414*G414*H414</f>
        <v>6.16</v>
      </c>
      <c r="K414" s="196" t="s">
        <v>43</v>
      </c>
    </row>
    <row r="415" spans="1:11" s="197" customFormat="1">
      <c r="A415" s="189"/>
      <c r="B415" s="190"/>
      <c r="C415" s="191"/>
      <c r="D415" s="240" t="s">
        <v>398</v>
      </c>
      <c r="E415" s="248"/>
      <c r="F415" s="237">
        <v>1.58</v>
      </c>
      <c r="G415" s="237">
        <v>1.6</v>
      </c>
      <c r="H415" s="237">
        <v>1</v>
      </c>
      <c r="I415" s="194">
        <v>5</v>
      </c>
      <c r="J415" s="262">
        <f>H415*G415*F415</f>
        <v>2.5280000000000005</v>
      </c>
      <c r="K415" s="196" t="s">
        <v>43</v>
      </c>
    </row>
    <row r="416" spans="1:11">
      <c r="A416" s="22"/>
      <c r="B416" s="23"/>
      <c r="C416" s="23"/>
      <c r="D416" s="23"/>
      <c r="E416" s="23"/>
      <c r="F416" s="23"/>
      <c r="G416" s="23"/>
      <c r="H416" s="24" t="s">
        <v>306</v>
      </c>
      <c r="I416" s="59" t="s">
        <v>307</v>
      </c>
      <c r="J416" s="60">
        <f>SUM(J360:J415)</f>
        <v>567.1350000000001</v>
      </c>
      <c r="K416" s="61" t="s">
        <v>43</v>
      </c>
    </row>
    <row r="417" spans="1:11">
      <c r="A417" s="22"/>
      <c r="B417" s="23"/>
      <c r="C417" s="23"/>
      <c r="D417" s="23"/>
      <c r="E417" s="23"/>
      <c r="F417" s="23"/>
      <c r="G417" s="23"/>
      <c r="H417" s="24"/>
      <c r="I417" s="59"/>
      <c r="J417" s="60"/>
      <c r="K417" s="61"/>
    </row>
    <row r="418" spans="1:11" ht="13.2">
      <c r="A418" s="25"/>
      <c r="B418" s="26"/>
      <c r="C418" s="26"/>
      <c r="D418" s="27" t="s">
        <v>308</v>
      </c>
      <c r="E418" s="26"/>
      <c r="F418" s="28" t="s">
        <v>309</v>
      </c>
      <c r="G418" s="28"/>
      <c r="H418" s="28"/>
      <c r="I418" s="62" t="s">
        <v>307</v>
      </c>
      <c r="J418" s="63">
        <v>160</v>
      </c>
      <c r="K418" s="64" t="s">
        <v>43</v>
      </c>
    </row>
    <row r="419" spans="1:11" ht="13.2">
      <c r="A419" s="29"/>
      <c r="B419" s="30"/>
      <c r="C419" s="30"/>
      <c r="D419" s="31" t="s">
        <v>310</v>
      </c>
      <c r="E419" s="30"/>
      <c r="F419" s="32" t="s">
        <v>309</v>
      </c>
      <c r="G419" s="32"/>
      <c r="H419" s="32"/>
      <c r="I419" s="65" t="s">
        <v>307</v>
      </c>
      <c r="J419" s="66">
        <f>J416-J418</f>
        <v>407.1350000000001</v>
      </c>
      <c r="K419" s="67" t="str">
        <f>K418</f>
        <v>m²</v>
      </c>
    </row>
    <row r="420" spans="1:11" ht="13.2">
      <c r="A420" s="25"/>
      <c r="B420" s="33"/>
      <c r="C420" s="33"/>
      <c r="D420" s="27" t="s">
        <v>311</v>
      </c>
      <c r="E420" s="33"/>
      <c r="F420" s="28" t="s">
        <v>309</v>
      </c>
      <c r="G420" s="28"/>
      <c r="H420" s="28"/>
      <c r="I420" s="62" t="s">
        <v>307</v>
      </c>
      <c r="J420" s="63">
        <f>J416</f>
        <v>567.1350000000001</v>
      </c>
      <c r="K420" s="64" t="str">
        <f>K419</f>
        <v>m²</v>
      </c>
    </row>
    <row r="421" spans="1:11" ht="13.2">
      <c r="A421" s="43"/>
      <c r="B421" s="44"/>
      <c r="C421" s="44"/>
      <c r="D421" s="45" t="s">
        <v>323</v>
      </c>
      <c r="E421" s="46"/>
      <c r="F421" s="47" t="s">
        <v>309</v>
      </c>
      <c r="G421" s="47"/>
      <c r="H421" s="47"/>
      <c r="I421" s="72" t="s">
        <v>307</v>
      </c>
      <c r="J421" s="73">
        <v>0</v>
      </c>
      <c r="K421" s="74" t="str">
        <f>K420</f>
        <v>m²</v>
      </c>
    </row>
    <row r="422" spans="1:11" ht="13.2">
      <c r="A422" s="43"/>
      <c r="B422" s="44"/>
      <c r="C422" s="44"/>
      <c r="D422" s="48"/>
      <c r="E422" s="44"/>
      <c r="F422" s="49"/>
      <c r="G422" s="49"/>
      <c r="H422" s="49"/>
      <c r="I422" s="75"/>
      <c r="J422" s="76"/>
      <c r="K422" s="77"/>
    </row>
    <row r="423" spans="1:11">
      <c r="A423" s="82" t="s">
        <v>364</v>
      </c>
      <c r="B423" s="745" t="s">
        <v>365</v>
      </c>
      <c r="C423" s="745"/>
      <c r="D423" s="745"/>
      <c r="E423" s="745"/>
      <c r="F423" s="745"/>
      <c r="G423" s="745"/>
      <c r="H423" s="745"/>
      <c r="I423" s="745"/>
      <c r="J423" s="745"/>
      <c r="K423" s="746"/>
    </row>
    <row r="424" spans="1:11" ht="13.2">
      <c r="A424" s="94"/>
      <c r="B424" s="13"/>
      <c r="C424" s="13"/>
      <c r="D424" s="13"/>
      <c r="E424" s="14" t="s">
        <v>375</v>
      </c>
      <c r="F424" s="15"/>
      <c r="G424" s="15" t="s">
        <v>316</v>
      </c>
      <c r="H424" s="15" t="s">
        <v>305</v>
      </c>
      <c r="I424" s="54"/>
      <c r="J424" s="55"/>
      <c r="K424" s="56"/>
    </row>
    <row r="425" spans="1:11" s="261" customFormat="1">
      <c r="A425" s="253"/>
      <c r="B425" s="254"/>
      <c r="C425" s="255"/>
      <c r="D425" s="256" t="s">
        <v>342</v>
      </c>
      <c r="E425" s="248">
        <v>350</v>
      </c>
      <c r="F425" s="257"/>
      <c r="G425" s="257">
        <v>0.05</v>
      </c>
      <c r="H425" s="257">
        <v>1</v>
      </c>
      <c r="I425" s="258">
        <v>5</v>
      </c>
      <c r="J425" s="259">
        <f>H425*G425*E425</f>
        <v>17.5</v>
      </c>
      <c r="K425" s="260" t="s">
        <v>39</v>
      </c>
    </row>
    <row r="426" spans="1:11">
      <c r="A426" s="22"/>
      <c r="B426" s="23"/>
      <c r="C426" s="23"/>
      <c r="D426" s="23"/>
      <c r="E426" s="23"/>
      <c r="F426" s="23"/>
      <c r="G426" s="23"/>
      <c r="H426" s="24" t="s">
        <v>306</v>
      </c>
      <c r="I426" s="59" t="s">
        <v>307</v>
      </c>
      <c r="J426" s="60">
        <f>SUM(J425:J425)</f>
        <v>17.5</v>
      </c>
      <c r="K426" s="61" t="s">
        <v>39</v>
      </c>
    </row>
    <row r="427" spans="1:11">
      <c r="A427" s="22"/>
      <c r="B427" s="23"/>
      <c r="C427" s="23"/>
      <c r="D427" s="23"/>
      <c r="E427" s="23"/>
      <c r="F427" s="23"/>
      <c r="G427" s="23"/>
      <c r="H427" s="24"/>
      <c r="I427" s="59"/>
      <c r="J427" s="60"/>
      <c r="K427" s="61"/>
    </row>
    <row r="428" spans="1:11" ht="13.2">
      <c r="A428" s="25"/>
      <c r="B428" s="26"/>
      <c r="C428" s="26"/>
      <c r="D428" s="27" t="s">
        <v>308</v>
      </c>
      <c r="E428" s="26"/>
      <c r="F428" s="28" t="s">
        <v>309</v>
      </c>
      <c r="G428" s="28"/>
      <c r="H428" s="28"/>
      <c r="I428" s="62" t="s">
        <v>307</v>
      </c>
      <c r="J428" s="63">
        <v>0</v>
      </c>
      <c r="K428" s="64" t="s">
        <v>39</v>
      </c>
    </row>
    <row r="429" spans="1:11" ht="13.2">
      <c r="A429" s="29"/>
      <c r="B429" s="30"/>
      <c r="C429" s="30"/>
      <c r="D429" s="31" t="s">
        <v>310</v>
      </c>
      <c r="E429" s="30"/>
      <c r="F429" s="32" t="s">
        <v>309</v>
      </c>
      <c r="G429" s="32"/>
      <c r="H429" s="32"/>
      <c r="I429" s="65" t="s">
        <v>307</v>
      </c>
      <c r="J429" s="66">
        <f>J426-J428</f>
        <v>17.5</v>
      </c>
      <c r="K429" s="67" t="str">
        <f>K428</f>
        <v>m³</v>
      </c>
    </row>
    <row r="430" spans="1:11" ht="13.2">
      <c r="A430" s="25"/>
      <c r="B430" s="33"/>
      <c r="C430" s="33"/>
      <c r="D430" s="27" t="s">
        <v>311</v>
      </c>
      <c r="E430" s="33"/>
      <c r="F430" s="28" t="s">
        <v>309</v>
      </c>
      <c r="G430" s="28"/>
      <c r="H430" s="28"/>
      <c r="I430" s="62" t="s">
        <v>307</v>
      </c>
      <c r="J430" s="63">
        <f>J426</f>
        <v>17.5</v>
      </c>
      <c r="K430" s="64" t="str">
        <f>K429</f>
        <v>m³</v>
      </c>
    </row>
    <row r="431" spans="1:11" ht="13.2">
      <c r="A431" s="43"/>
      <c r="B431" s="44"/>
      <c r="C431" s="44"/>
      <c r="D431" s="45" t="s">
        <v>323</v>
      </c>
      <c r="E431" s="46"/>
      <c r="F431" s="47" t="s">
        <v>309</v>
      </c>
      <c r="G431" s="47"/>
      <c r="H431" s="47"/>
      <c r="I431" s="72" t="s">
        <v>307</v>
      </c>
      <c r="J431" s="73">
        <v>0</v>
      </c>
      <c r="K431" s="74" t="str">
        <f>K430</f>
        <v>m³</v>
      </c>
    </row>
    <row r="432" spans="1:11" ht="13.8" thickBot="1">
      <c r="A432" s="43"/>
      <c r="B432" s="44"/>
      <c r="C432" s="44"/>
      <c r="D432" s="48"/>
      <c r="E432" s="44"/>
      <c r="F432" s="49"/>
      <c r="G432" s="49"/>
      <c r="H432" s="49"/>
      <c r="I432" s="75"/>
      <c r="J432" s="76"/>
      <c r="K432" s="77"/>
    </row>
    <row r="433" spans="1:11" ht="13.2">
      <c r="A433" s="96" t="s">
        <v>347</v>
      </c>
      <c r="B433" s="97"/>
      <c r="C433" s="97"/>
      <c r="D433" s="97"/>
      <c r="E433" s="97"/>
      <c r="F433" s="98" t="s">
        <v>348</v>
      </c>
      <c r="G433" s="99"/>
      <c r="H433" s="100"/>
      <c r="I433" s="99"/>
      <c r="J433" s="111" t="s">
        <v>349</v>
      </c>
      <c r="K433" s="112"/>
    </row>
    <row r="434" spans="1:11" ht="13.2">
      <c r="A434" s="101"/>
      <c r="B434" s="102"/>
      <c r="C434" s="102"/>
      <c r="D434" s="102"/>
      <c r="E434" s="102"/>
      <c r="F434" s="103"/>
      <c r="G434" s="104"/>
      <c r="H434" s="105"/>
      <c r="I434" s="104"/>
      <c r="J434" s="113"/>
      <c r="K434" s="114"/>
    </row>
    <row r="435" spans="1:11" ht="13.2">
      <c r="A435" s="101"/>
      <c r="B435" s="102"/>
      <c r="C435" s="102"/>
      <c r="D435" s="102"/>
      <c r="E435" s="102"/>
      <c r="F435" s="101"/>
      <c r="G435" s="105"/>
      <c r="H435" s="106"/>
      <c r="I435" s="106"/>
      <c r="J435" s="115"/>
      <c r="K435" s="114"/>
    </row>
    <row r="436" spans="1:11" ht="13.8" thickBot="1">
      <c r="A436" s="107"/>
      <c r="B436" s="108"/>
      <c r="C436" s="108"/>
      <c r="D436" s="108"/>
      <c r="E436" s="108"/>
      <c r="F436" s="107"/>
      <c r="G436" s="109"/>
      <c r="H436" s="110"/>
      <c r="I436" s="110"/>
      <c r="J436" s="116"/>
      <c r="K436" s="117"/>
    </row>
  </sheetData>
  <mergeCells count="44">
    <mergeCell ref="A6:D6"/>
    <mergeCell ref="E6:F6"/>
    <mergeCell ref="G6:K6"/>
    <mergeCell ref="A1:K1"/>
    <mergeCell ref="A2:K2"/>
    <mergeCell ref="A3:K3"/>
    <mergeCell ref="A4:K4"/>
    <mergeCell ref="A5:K5"/>
    <mergeCell ref="B100:K100"/>
    <mergeCell ref="A7:K7"/>
    <mergeCell ref="B8:H8"/>
    <mergeCell ref="B9:K9"/>
    <mergeCell ref="B18:K18"/>
    <mergeCell ref="B27:K27"/>
    <mergeCell ref="B36:H36"/>
    <mergeCell ref="B37:K37"/>
    <mergeCell ref="B50:K50"/>
    <mergeCell ref="B63:K63"/>
    <mergeCell ref="B76:K76"/>
    <mergeCell ref="B88:K88"/>
    <mergeCell ref="B228:K228"/>
    <mergeCell ref="B112:K112"/>
    <mergeCell ref="B123:K123"/>
    <mergeCell ref="B133:K133"/>
    <mergeCell ref="B145:K145"/>
    <mergeCell ref="B155:K155"/>
    <mergeCell ref="B167:K167"/>
    <mergeCell ref="B179:H179"/>
    <mergeCell ref="B180:K180"/>
    <mergeCell ref="B191:K191"/>
    <mergeCell ref="B202:K202"/>
    <mergeCell ref="B215:K215"/>
    <mergeCell ref="B240:K240"/>
    <mergeCell ref="B270:K270"/>
    <mergeCell ref="B282:H282"/>
    <mergeCell ref="B283:K283"/>
    <mergeCell ref="B296:H296"/>
    <mergeCell ref="B307:K307"/>
    <mergeCell ref="A308:D308"/>
    <mergeCell ref="B358:K358"/>
    <mergeCell ref="B423:K423"/>
    <mergeCell ref="B250:K250"/>
    <mergeCell ref="B260:K260"/>
    <mergeCell ref="B297:K297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view="pageBreakPreview" topLeftCell="A40" zoomScale="70" zoomScaleNormal="70" zoomScaleSheetLayoutView="70" workbookViewId="0">
      <selection activeCell="Q48" sqref="Q48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</cols>
  <sheetData>
    <row r="1" spans="1:17">
      <c r="A1" s="752" t="s">
        <v>402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53" t="s">
        <v>412</v>
      </c>
      <c r="G6" s="719"/>
      <c r="H6" s="719"/>
      <c r="I6" s="720"/>
      <c r="J6" s="706"/>
      <c r="K6" s="672"/>
      <c r="L6" s="673"/>
      <c r="M6" s="721">
        <f>J111</f>
        <v>763544.07610000006</v>
      </c>
      <c r="N6" s="722"/>
      <c r="O6" s="723">
        <f>O111</f>
        <v>49881.944762000006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>
        <v>49881.87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25893.3282</v>
      </c>
      <c r="O11" s="145">
        <f t="shared" ref="O11:P11" si="0">SUM(O12:O14)</f>
        <v>2454.2399999999998</v>
      </c>
      <c r="P11" s="145">
        <f t="shared" si="0"/>
        <v>28347.568200000002</v>
      </c>
      <c r="Q11" s="145">
        <f>SUM(Q12:Q14)</f>
        <v>0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1">E12*D12</f>
        <v>1960</v>
      </c>
      <c r="J12" s="148">
        <f t="shared" ref="J12:J14" si="2">F12*D12</f>
        <v>2454.2399999999998</v>
      </c>
      <c r="K12" s="319">
        <f>'BM 04'!M12</f>
        <v>0</v>
      </c>
      <c r="L12" s="150">
        <f>'Memória 05'!J15</f>
        <v>8</v>
      </c>
      <c r="M12" s="310">
        <f>K12+L12</f>
        <v>8</v>
      </c>
      <c r="N12" s="319">
        <f>K12*F12</f>
        <v>0</v>
      </c>
      <c r="O12" s="149">
        <f>L12*F12</f>
        <v>2454.2399999999998</v>
      </c>
      <c r="P12" s="151">
        <f>O12+N12</f>
        <v>2454.2399999999998</v>
      </c>
      <c r="Q12" s="149">
        <f>J12-P12</f>
        <v>0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3">TRUNC(E13*1.2522,2)</f>
        <v>51.54</v>
      </c>
      <c r="G13" s="127" t="s">
        <v>33</v>
      </c>
      <c r="H13" s="127" t="s">
        <v>34</v>
      </c>
      <c r="I13" s="147">
        <f t="shared" si="1"/>
        <v>20489.8596</v>
      </c>
      <c r="J13" s="148">
        <f t="shared" si="2"/>
        <v>25657.127400000001</v>
      </c>
      <c r="K13" s="319">
        <f>'BM 04'!M13</f>
        <v>497.81</v>
      </c>
      <c r="L13" s="150">
        <v>0</v>
      </c>
      <c r="M13" s="310">
        <f t="shared" ref="M13:M14" si="4">K13+L13</f>
        <v>497.81</v>
      </c>
      <c r="N13" s="319">
        <f t="shared" ref="N13:N14" si="5">K13*F13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1"/>
        <v>186.0976</v>
      </c>
      <c r="J14" s="153">
        <f t="shared" si="2"/>
        <v>236.20080000000002</v>
      </c>
      <c r="K14" s="319">
        <f>'BM 04'!M14</f>
        <v>715.75999999999988</v>
      </c>
      <c r="L14" s="155">
        <v>0</v>
      </c>
      <c r="M14" s="310">
        <f t="shared" si="4"/>
        <v>715.75999999999988</v>
      </c>
      <c r="N14" s="319">
        <f t="shared" si="5"/>
        <v>236.20079999999996</v>
      </c>
      <c r="O14" s="154">
        <f>L14*F14</f>
        <v>0</v>
      </c>
      <c r="P14" s="156">
        <f>M14*F14</f>
        <v>236.20079999999996</v>
      </c>
      <c r="Q14" s="154">
        <f>J14-P14</f>
        <v>0</v>
      </c>
    </row>
    <row r="15" spans="1:17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 t="shared" ref="O15:P15" si="6">SUM(O16:O27)</f>
        <v>0</v>
      </c>
      <c r="P15" s="143">
        <f t="shared" si="6"/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7">TRUNC(E16*1.2522,2)</f>
        <v>72.06</v>
      </c>
      <c r="G16" s="127" t="s">
        <v>40</v>
      </c>
      <c r="H16" s="127" t="s">
        <v>34</v>
      </c>
      <c r="I16" s="147">
        <f t="shared" ref="I16:I27" si="8">E16*D16</f>
        <v>1727.0754999999999</v>
      </c>
      <c r="J16" s="148">
        <f t="shared" ref="J16:J25" si="9">D16*F16</f>
        <v>2162.5206000000003</v>
      </c>
      <c r="K16" s="319">
        <f>'BM 04'!M16</f>
        <v>7.6462500000000002</v>
      </c>
      <c r="L16" s="150">
        <v>0</v>
      </c>
      <c r="M16" s="310">
        <f t="shared" ref="M16:M27" si="10">K16+L16</f>
        <v>7.6462500000000002</v>
      </c>
      <c r="N16" s="319">
        <f t="shared" ref="N16:N27" si="11">K16*F16</f>
        <v>550.98877500000003</v>
      </c>
      <c r="O16" s="149">
        <f>L16*F16</f>
        <v>0</v>
      </c>
      <c r="P16" s="151">
        <f t="shared" ref="P16:P38" si="12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7"/>
        <v>5.32</v>
      </c>
      <c r="G17" s="127" t="s">
        <v>44</v>
      </c>
      <c r="H17" s="127" t="s">
        <v>34</v>
      </c>
      <c r="I17" s="147">
        <f t="shared" si="8"/>
        <v>206.63499999999999</v>
      </c>
      <c r="J17" s="148">
        <f t="shared" si="9"/>
        <v>258.65839999999997</v>
      </c>
      <c r="K17" s="319">
        <f>'BM 04'!M17</f>
        <v>30.585000000000001</v>
      </c>
      <c r="L17" s="150">
        <v>0</v>
      </c>
      <c r="M17" s="310">
        <f t="shared" si="10"/>
        <v>30.585000000000001</v>
      </c>
      <c r="N17" s="319">
        <f t="shared" si="11"/>
        <v>162.71220000000002</v>
      </c>
      <c r="O17" s="149">
        <f t="shared" ref="O17:O37" si="13">L17*F17</f>
        <v>0</v>
      </c>
      <c r="P17" s="151">
        <f t="shared" si="12"/>
        <v>162.71220000000002</v>
      </c>
      <c r="Q17" s="149">
        <f t="shared" ref="Q17:Q27" si="14">J17-P17</f>
        <v>95.946199999999948</v>
      </c>
    </row>
    <row r="18" spans="1:17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7"/>
        <v>26.13</v>
      </c>
      <c r="G18" s="127" t="s">
        <v>47</v>
      </c>
      <c r="H18" s="127" t="s">
        <v>34</v>
      </c>
      <c r="I18" s="147">
        <f t="shared" si="8"/>
        <v>1014.6994</v>
      </c>
      <c r="J18" s="148">
        <f t="shared" si="9"/>
        <v>1270.4405999999999</v>
      </c>
      <c r="K18" s="319">
        <f>'BM 04'!M18</f>
        <v>30.585000000000001</v>
      </c>
      <c r="L18" s="150">
        <v>0</v>
      </c>
      <c r="M18" s="310">
        <f t="shared" si="10"/>
        <v>30.585000000000001</v>
      </c>
      <c r="N18" s="319">
        <f t="shared" si="11"/>
        <v>799.18605000000002</v>
      </c>
      <c r="O18" s="149">
        <f t="shared" si="13"/>
        <v>0</v>
      </c>
      <c r="P18" s="151">
        <f t="shared" si="12"/>
        <v>799.18605000000002</v>
      </c>
      <c r="Q18" s="149">
        <f t="shared" si="14"/>
        <v>471.25454999999988</v>
      </c>
    </row>
    <row r="19" spans="1:17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7"/>
        <v>79.62</v>
      </c>
      <c r="G19" s="127" t="s">
        <v>50</v>
      </c>
      <c r="H19" s="127" t="s">
        <v>34</v>
      </c>
      <c r="I19" s="147">
        <f t="shared" si="8"/>
        <v>17524.768100000001</v>
      </c>
      <c r="J19" s="148">
        <f t="shared" si="9"/>
        <v>21942.4758</v>
      </c>
      <c r="K19" s="319">
        <f>'BM 04'!M19</f>
        <v>275.58999999999997</v>
      </c>
      <c r="L19" s="150">
        <v>0</v>
      </c>
      <c r="M19" s="310">
        <f t="shared" si="10"/>
        <v>275.58999999999997</v>
      </c>
      <c r="N19" s="319">
        <f t="shared" si="11"/>
        <v>21942.4758</v>
      </c>
      <c r="O19" s="149">
        <f t="shared" si="13"/>
        <v>0</v>
      </c>
      <c r="P19" s="151">
        <f t="shared" si="12"/>
        <v>21942.4758</v>
      </c>
      <c r="Q19" s="149">
        <f t="shared" si="14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7"/>
        <v>19</v>
      </c>
      <c r="G20" s="127" t="s">
        <v>54</v>
      </c>
      <c r="H20" s="127" t="s">
        <v>34</v>
      </c>
      <c r="I20" s="147">
        <f t="shared" si="8"/>
        <v>4206.3780000000006</v>
      </c>
      <c r="J20" s="148">
        <f t="shared" si="9"/>
        <v>5264.9000000000005</v>
      </c>
      <c r="K20" s="319">
        <f>'BM 04'!M20</f>
        <v>277.09999999999997</v>
      </c>
      <c r="L20" s="150">
        <v>0</v>
      </c>
      <c r="M20" s="310">
        <f t="shared" si="10"/>
        <v>277.09999999999997</v>
      </c>
      <c r="N20" s="319">
        <f t="shared" si="11"/>
        <v>5264.9</v>
      </c>
      <c r="O20" s="149">
        <f t="shared" si="13"/>
        <v>0</v>
      </c>
      <c r="P20" s="151">
        <f t="shared" si="12"/>
        <v>5264.9</v>
      </c>
      <c r="Q20" s="149">
        <f t="shared" si="14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7"/>
        <v>16.75</v>
      </c>
      <c r="G21" s="127" t="s">
        <v>57</v>
      </c>
      <c r="H21" s="127" t="s">
        <v>34</v>
      </c>
      <c r="I21" s="147">
        <f t="shared" si="8"/>
        <v>6834.5040000000008</v>
      </c>
      <c r="J21" s="148">
        <f t="shared" si="9"/>
        <v>8555.9</v>
      </c>
      <c r="K21" s="319">
        <f>'BM 04'!M21</f>
        <v>510.8</v>
      </c>
      <c r="L21" s="150">
        <v>0</v>
      </c>
      <c r="M21" s="310">
        <f t="shared" si="10"/>
        <v>510.8</v>
      </c>
      <c r="N21" s="319">
        <f t="shared" si="11"/>
        <v>8555.9</v>
      </c>
      <c r="O21" s="149">
        <f t="shared" si="13"/>
        <v>0</v>
      </c>
      <c r="P21" s="151">
        <f t="shared" si="12"/>
        <v>8555.9</v>
      </c>
      <c r="Q21" s="149">
        <f t="shared" si="14"/>
        <v>0</v>
      </c>
    </row>
    <row r="22" spans="1:17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7"/>
        <v>14.97</v>
      </c>
      <c r="G22" s="127" t="s">
        <v>60</v>
      </c>
      <c r="H22" s="127" t="s">
        <v>34</v>
      </c>
      <c r="I22" s="147">
        <f t="shared" si="8"/>
        <v>5484.8560000000007</v>
      </c>
      <c r="J22" s="148">
        <f t="shared" si="9"/>
        <v>6865.2420000000002</v>
      </c>
      <c r="K22" s="319">
        <f>'BM 04'!M22</f>
        <v>458.6</v>
      </c>
      <c r="L22" s="150">
        <v>0</v>
      </c>
      <c r="M22" s="310">
        <f t="shared" si="10"/>
        <v>458.6</v>
      </c>
      <c r="N22" s="319">
        <f t="shared" si="11"/>
        <v>6865.2420000000002</v>
      </c>
      <c r="O22" s="149">
        <f t="shared" si="13"/>
        <v>0</v>
      </c>
      <c r="P22" s="151">
        <f t="shared" si="12"/>
        <v>6865.2420000000002</v>
      </c>
      <c r="Q22" s="149">
        <f t="shared" si="14"/>
        <v>0</v>
      </c>
    </row>
    <row r="23" spans="1:17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7"/>
        <v>12.65</v>
      </c>
      <c r="G23" s="127" t="s">
        <v>63</v>
      </c>
      <c r="H23" s="127" t="s">
        <v>34</v>
      </c>
      <c r="I23" s="147">
        <f t="shared" si="8"/>
        <v>1336.5419999999999</v>
      </c>
      <c r="J23" s="148">
        <f t="shared" si="9"/>
        <v>1672.33</v>
      </c>
      <c r="K23" s="319">
        <f>'BM 04'!M23</f>
        <v>132.19999999999999</v>
      </c>
      <c r="L23" s="150">
        <v>0</v>
      </c>
      <c r="M23" s="310">
        <f t="shared" si="10"/>
        <v>132.19999999999999</v>
      </c>
      <c r="N23" s="319">
        <f t="shared" si="11"/>
        <v>1672.33</v>
      </c>
      <c r="O23" s="149">
        <f t="shared" si="13"/>
        <v>0</v>
      </c>
      <c r="P23" s="151">
        <f t="shared" si="12"/>
        <v>1672.33</v>
      </c>
      <c r="Q23" s="149">
        <f t="shared" si="14"/>
        <v>0</v>
      </c>
    </row>
    <row r="24" spans="1:17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7"/>
        <v>580.14</v>
      </c>
      <c r="G24" s="127" t="s">
        <v>66</v>
      </c>
      <c r="H24" s="127" t="s">
        <v>34</v>
      </c>
      <c r="I24" s="147">
        <f t="shared" si="8"/>
        <v>10021.179</v>
      </c>
      <c r="J24" s="148">
        <f t="shared" si="9"/>
        <v>12548.428199999998</v>
      </c>
      <c r="K24" s="319">
        <f>'BM 04'!M24</f>
        <v>21.630000000000003</v>
      </c>
      <c r="L24" s="150">
        <v>0</v>
      </c>
      <c r="M24" s="310">
        <f t="shared" si="10"/>
        <v>21.630000000000003</v>
      </c>
      <c r="N24" s="319">
        <f t="shared" si="11"/>
        <v>12548.4282</v>
      </c>
      <c r="O24" s="149">
        <f t="shared" si="13"/>
        <v>0</v>
      </c>
      <c r="P24" s="151">
        <f t="shared" si="12"/>
        <v>12548.4282</v>
      </c>
      <c r="Q24" s="149">
        <f t="shared" si="14"/>
        <v>0</v>
      </c>
    </row>
    <row r="25" spans="1:17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7"/>
        <v>26.98</v>
      </c>
      <c r="G25" s="127" t="s">
        <v>69</v>
      </c>
      <c r="H25" s="127" t="s">
        <v>34</v>
      </c>
      <c r="I25" s="147">
        <f t="shared" si="8"/>
        <v>2864.2105000000001</v>
      </c>
      <c r="J25" s="148">
        <f t="shared" si="9"/>
        <v>3585.9117999999999</v>
      </c>
      <c r="K25" s="319">
        <f>'BM 04'!M25</f>
        <v>132.91</v>
      </c>
      <c r="L25" s="150">
        <v>0</v>
      </c>
      <c r="M25" s="310">
        <f t="shared" si="10"/>
        <v>132.91</v>
      </c>
      <c r="N25" s="319">
        <f t="shared" si="11"/>
        <v>3585.9117999999999</v>
      </c>
      <c r="O25" s="149">
        <f t="shared" si="13"/>
        <v>0</v>
      </c>
      <c r="P25" s="151">
        <f t="shared" si="12"/>
        <v>3585.9117999999999</v>
      </c>
      <c r="Q25" s="149">
        <f t="shared" si="14"/>
        <v>0</v>
      </c>
    </row>
    <row r="26" spans="1:17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8"/>
        <v>22164.948840000001</v>
      </c>
      <c r="J26" s="153">
        <f>ROUND(F26*D26,2)</f>
        <v>28229.27</v>
      </c>
      <c r="K26" s="319">
        <f>'BM 04'!M26</f>
        <v>272.07</v>
      </c>
      <c r="L26" s="155">
        <v>0</v>
      </c>
      <c r="M26" s="310">
        <f t="shared" si="10"/>
        <v>272.07</v>
      </c>
      <c r="N26" s="319">
        <f t="shared" si="11"/>
        <v>26355.420900000001</v>
      </c>
      <c r="O26" s="154">
        <v>0</v>
      </c>
      <c r="P26" s="156">
        <f t="shared" si="12"/>
        <v>26355.420900000001</v>
      </c>
      <c r="Q26" s="154">
        <f t="shared" si="14"/>
        <v>1873.8490999999995</v>
      </c>
    </row>
    <row r="27" spans="1:17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8"/>
        <v>7882.7705000000005</v>
      </c>
      <c r="J27" s="153">
        <f>D27*F27</f>
        <v>10039.3503</v>
      </c>
      <c r="K27" s="319">
        <f>'BM 04'!M27</f>
        <v>86.52</v>
      </c>
      <c r="L27" s="155">
        <v>0</v>
      </c>
      <c r="M27" s="310">
        <f t="shared" si="10"/>
        <v>86.52</v>
      </c>
      <c r="N27" s="319">
        <f t="shared" si="11"/>
        <v>9030.0923999999995</v>
      </c>
      <c r="O27" s="154">
        <f t="shared" si="13"/>
        <v>0</v>
      </c>
      <c r="P27" s="156">
        <f t="shared" si="12"/>
        <v>9030.0923999999995</v>
      </c>
      <c r="Q27" s="154">
        <f t="shared" si="14"/>
        <v>1009.2579000000005</v>
      </c>
    </row>
    <row r="28" spans="1:17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74284.462445000012</v>
      </c>
      <c r="O28" s="143">
        <f t="shared" ref="O28:P28" si="15">SUM(O29:O38)</f>
        <v>19682.099802000004</v>
      </c>
      <c r="P28" s="143">
        <f t="shared" si="15"/>
        <v>93966.562247000009</v>
      </c>
      <c r="Q28" s="160">
        <f>SUM(Q29:Q38)</f>
        <v>4521.3170529999916</v>
      </c>
    </row>
    <row r="29" spans="1:17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6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04'!M29</f>
        <v>200.52</v>
      </c>
      <c r="L29" s="150">
        <f>'Memória 03'!J188</f>
        <v>0</v>
      </c>
      <c r="M29" s="310">
        <f t="shared" ref="M29:M38" si="17">K29+L29</f>
        <v>200.52</v>
      </c>
      <c r="N29" s="319">
        <f t="shared" ref="N29:N38" si="18">K29*F29</f>
        <v>9967.8492000000006</v>
      </c>
      <c r="O29" s="149">
        <f t="shared" si="13"/>
        <v>0</v>
      </c>
      <c r="P29" s="151">
        <f t="shared" si="12"/>
        <v>9967.8492000000006</v>
      </c>
      <c r="Q29" s="149">
        <f t="shared" ref="Q29:Q64" si="19">J29-P29</f>
        <v>0</v>
      </c>
    </row>
    <row r="30" spans="1:17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6"/>
        <v>15.23</v>
      </c>
      <c r="G30" s="127" t="s">
        <v>77</v>
      </c>
      <c r="H30" s="127" t="s">
        <v>34</v>
      </c>
      <c r="I30" s="147">
        <f t="shared" ref="I30:I38" si="20">E30*D30</f>
        <v>1315.577</v>
      </c>
      <c r="J30" s="148">
        <f t="shared" ref="J30:J38" si="21">F30*D30</f>
        <v>1646.3630000000001</v>
      </c>
      <c r="K30" s="319">
        <f>'BM 04'!M30</f>
        <v>108.1</v>
      </c>
      <c r="L30" s="150">
        <f>'Memória 03'!J199</f>
        <v>0</v>
      </c>
      <c r="M30" s="310">
        <f t="shared" si="17"/>
        <v>108.1</v>
      </c>
      <c r="N30" s="319">
        <f t="shared" si="18"/>
        <v>1646.3630000000001</v>
      </c>
      <c r="O30" s="149">
        <f t="shared" si="13"/>
        <v>0</v>
      </c>
      <c r="P30" s="151">
        <f t="shared" si="12"/>
        <v>1646.3630000000001</v>
      </c>
      <c r="Q30" s="149">
        <f t="shared" si="19"/>
        <v>0</v>
      </c>
    </row>
    <row r="31" spans="1:17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6"/>
        <v>16.420000000000002</v>
      </c>
      <c r="G31" s="127" t="s">
        <v>80</v>
      </c>
      <c r="H31" s="127" t="s">
        <v>34</v>
      </c>
      <c r="I31" s="147">
        <f t="shared" si="20"/>
        <v>4138.0479999999998</v>
      </c>
      <c r="J31" s="148">
        <f t="shared" si="21"/>
        <v>5178.8680000000004</v>
      </c>
      <c r="K31" s="319">
        <f>'BM 04'!M31</f>
        <v>286.3</v>
      </c>
      <c r="L31" s="150">
        <f>'Memória 03'!J211</f>
        <v>0</v>
      </c>
      <c r="M31" s="310">
        <f t="shared" si="17"/>
        <v>286.3</v>
      </c>
      <c r="N31" s="319">
        <f t="shared" si="18"/>
        <v>4701.0460000000003</v>
      </c>
      <c r="O31" s="149">
        <f t="shared" si="13"/>
        <v>0</v>
      </c>
      <c r="P31" s="151">
        <f t="shared" si="12"/>
        <v>4701.0460000000003</v>
      </c>
      <c r="Q31" s="149">
        <f t="shared" si="19"/>
        <v>477.82200000000012</v>
      </c>
    </row>
    <row r="32" spans="1:17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6"/>
        <v>14.9</v>
      </c>
      <c r="G32" s="127" t="s">
        <v>83</v>
      </c>
      <c r="H32" s="127" t="s">
        <v>34</v>
      </c>
      <c r="I32" s="147">
        <f t="shared" si="20"/>
        <v>5951.1900000000005</v>
      </c>
      <c r="J32" s="148">
        <f t="shared" si="21"/>
        <v>7451.4900000000007</v>
      </c>
      <c r="K32" s="319">
        <f>'BM 04'!M32</f>
        <v>442</v>
      </c>
      <c r="L32" s="150">
        <f>'Memória 03'!J224</f>
        <v>0</v>
      </c>
      <c r="M32" s="310">
        <f t="shared" si="17"/>
        <v>442</v>
      </c>
      <c r="N32" s="319">
        <f t="shared" si="18"/>
        <v>6585.8</v>
      </c>
      <c r="O32" s="149">
        <f t="shared" si="13"/>
        <v>0</v>
      </c>
      <c r="P32" s="151">
        <f t="shared" si="12"/>
        <v>6585.8</v>
      </c>
      <c r="Q32" s="149">
        <f t="shared" si="19"/>
        <v>865.69000000000051</v>
      </c>
    </row>
    <row r="33" spans="1:17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6"/>
        <v>12.52</v>
      </c>
      <c r="G33" s="127" t="s">
        <v>86</v>
      </c>
      <c r="H33" s="127" t="s">
        <v>34</v>
      </c>
      <c r="I33" s="147">
        <f t="shared" si="20"/>
        <v>7101</v>
      </c>
      <c r="J33" s="148">
        <f t="shared" si="21"/>
        <v>8890.4519999999993</v>
      </c>
      <c r="K33" s="319">
        <f>'BM 04'!M33</f>
        <v>710.1</v>
      </c>
      <c r="L33" s="150">
        <f>'Memória 03'!J236</f>
        <v>0</v>
      </c>
      <c r="M33" s="310">
        <f t="shared" si="17"/>
        <v>710.1</v>
      </c>
      <c r="N33" s="319">
        <f t="shared" si="18"/>
        <v>8890.4519999999993</v>
      </c>
      <c r="O33" s="149">
        <f t="shared" si="13"/>
        <v>0</v>
      </c>
      <c r="P33" s="151">
        <f t="shared" si="12"/>
        <v>8890.4519999999993</v>
      </c>
      <c r="Q33" s="149">
        <f t="shared" si="19"/>
        <v>0</v>
      </c>
    </row>
    <row r="34" spans="1:17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6"/>
        <v>46.59</v>
      </c>
      <c r="G34" s="127" t="s">
        <v>89</v>
      </c>
      <c r="H34" s="127" t="s">
        <v>34</v>
      </c>
      <c r="I34" s="147">
        <f t="shared" si="20"/>
        <v>4537.7595000000001</v>
      </c>
      <c r="J34" s="148">
        <f t="shared" si="21"/>
        <v>5681.6505000000006</v>
      </c>
      <c r="K34" s="319">
        <f>'BM 04'!M34</f>
        <v>100.17</v>
      </c>
      <c r="L34" s="150">
        <f>'Memória 03'!J246</f>
        <v>0</v>
      </c>
      <c r="M34" s="310">
        <f t="shared" si="17"/>
        <v>100.17</v>
      </c>
      <c r="N34" s="319">
        <f t="shared" si="18"/>
        <v>4666.9203000000007</v>
      </c>
      <c r="O34" s="149">
        <f t="shared" si="13"/>
        <v>0</v>
      </c>
      <c r="P34" s="151">
        <f t="shared" si="12"/>
        <v>4666.9203000000007</v>
      </c>
      <c r="Q34" s="149">
        <f t="shared" si="19"/>
        <v>1014.7302</v>
      </c>
    </row>
    <row r="35" spans="1:17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6"/>
        <v>15.13</v>
      </c>
      <c r="G35" s="127" t="s">
        <v>92</v>
      </c>
      <c r="H35" s="127" t="s">
        <v>34</v>
      </c>
      <c r="I35" s="147">
        <f t="shared" si="20"/>
        <v>12858.923999999999</v>
      </c>
      <c r="J35" s="148">
        <f t="shared" si="21"/>
        <v>16092.268</v>
      </c>
      <c r="K35" s="319">
        <f>'BM 04'!M35</f>
        <v>563.6</v>
      </c>
      <c r="L35" s="150">
        <f>'Memória 05'!J257</f>
        <v>499.99999999999989</v>
      </c>
      <c r="M35" s="310">
        <f t="shared" si="17"/>
        <v>1063.5999999999999</v>
      </c>
      <c r="N35" s="319">
        <f t="shared" si="18"/>
        <v>8527.268</v>
      </c>
      <c r="O35" s="149">
        <f t="shared" si="13"/>
        <v>7564.9999999999991</v>
      </c>
      <c r="P35" s="151">
        <f t="shared" si="12"/>
        <v>16092.268</v>
      </c>
      <c r="Q35" s="149">
        <f t="shared" si="19"/>
        <v>0</v>
      </c>
    </row>
    <row r="36" spans="1:17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6"/>
        <v>28.56</v>
      </c>
      <c r="G36" s="127" t="s">
        <v>95</v>
      </c>
      <c r="H36" s="127" t="s">
        <v>34</v>
      </c>
      <c r="I36" s="147">
        <f t="shared" si="20"/>
        <v>8438.7875999999997</v>
      </c>
      <c r="J36" s="148">
        <f t="shared" si="21"/>
        <v>10566.057599999998</v>
      </c>
      <c r="K36" s="319">
        <f>'BM 04'!M36</f>
        <v>222.94750000000002</v>
      </c>
      <c r="L36" s="150">
        <f>'Memória 05'!J268</f>
        <v>147.01435000000004</v>
      </c>
      <c r="M36" s="310">
        <f t="shared" si="17"/>
        <v>369.96185000000003</v>
      </c>
      <c r="N36" s="319">
        <f t="shared" si="18"/>
        <v>6367.3806000000004</v>
      </c>
      <c r="O36" s="149">
        <f t="shared" si="13"/>
        <v>4198.7298360000004</v>
      </c>
      <c r="P36" s="151">
        <f t="shared" si="12"/>
        <v>10566.110436000001</v>
      </c>
      <c r="Q36" s="149">
        <f t="shared" si="19"/>
        <v>-5.2836000002571382E-2</v>
      </c>
    </row>
    <row r="37" spans="1:17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6"/>
        <v>501.85</v>
      </c>
      <c r="G37" s="127" t="s">
        <v>98</v>
      </c>
      <c r="H37" s="127" t="s">
        <v>34</v>
      </c>
      <c r="I37" s="147">
        <f t="shared" si="20"/>
        <v>24631.9388</v>
      </c>
      <c r="J37" s="148">
        <f t="shared" si="21"/>
        <v>30843.701000000001</v>
      </c>
      <c r="K37" s="319">
        <f>'BM 04'!M37</f>
        <v>45.693700000000007</v>
      </c>
      <c r="L37" s="150">
        <f>'Memória 05'!J281</f>
        <v>15.778360000000006</v>
      </c>
      <c r="M37" s="310">
        <f t="shared" si="17"/>
        <v>61.472060000000013</v>
      </c>
      <c r="N37" s="319">
        <f t="shared" si="18"/>
        <v>22931.383345000006</v>
      </c>
      <c r="O37" s="149">
        <f t="shared" si="13"/>
        <v>7918.3699660000038</v>
      </c>
      <c r="P37" s="151">
        <f t="shared" si="12"/>
        <v>30849.753311000008</v>
      </c>
      <c r="Q37" s="149">
        <f t="shared" si="19"/>
        <v>-6.0523110000067391</v>
      </c>
    </row>
    <row r="38" spans="1:17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6"/>
        <v>166.86</v>
      </c>
      <c r="G38" s="131" t="s">
        <v>98</v>
      </c>
      <c r="H38" s="131" t="s">
        <v>34</v>
      </c>
      <c r="I38" s="152">
        <f t="shared" si="20"/>
        <v>1732.3799999999999</v>
      </c>
      <c r="J38" s="153">
        <f t="shared" si="21"/>
        <v>2169.1800000000003</v>
      </c>
      <c r="K38" s="319">
        <f>'BM 04'!M38</f>
        <v>0</v>
      </c>
      <c r="L38" s="155">
        <v>0</v>
      </c>
      <c r="M38" s="310">
        <f t="shared" si="17"/>
        <v>0</v>
      </c>
      <c r="N38" s="319">
        <f t="shared" si="18"/>
        <v>0</v>
      </c>
      <c r="O38" s="154">
        <v>0</v>
      </c>
      <c r="P38" s="156">
        <f t="shared" si="12"/>
        <v>0</v>
      </c>
      <c r="Q38" s="154">
        <f t="shared" si="19"/>
        <v>2169.1800000000003</v>
      </c>
    </row>
    <row r="39" spans="1:17">
      <c r="A39" s="133" t="s">
        <v>99</v>
      </c>
      <c r="B39" s="683" t="s">
        <v>100</v>
      </c>
      <c r="C39" s="684"/>
      <c r="D39" s="684"/>
      <c r="E39" s="684"/>
      <c r="F39" s="684"/>
      <c r="G39" s="685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7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22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04'!M40</f>
        <v>515.67999999999995</v>
      </c>
      <c r="L40" s="155">
        <v>0</v>
      </c>
      <c r="M40" s="310">
        <f>K40+L40</f>
        <v>515.67999999999995</v>
      </c>
      <c r="N40" s="319">
        <f>K40*F40</f>
        <v>45199.351999999999</v>
      </c>
      <c r="O40" s="154">
        <f t="shared" ref="O40" si="23">L40*F40</f>
        <v>0</v>
      </c>
      <c r="P40" s="156">
        <f>O40+N40</f>
        <v>45199.351999999999</v>
      </c>
      <c r="Q40" s="154">
        <f t="shared" si="19"/>
        <v>27903.377500000002</v>
      </c>
    </row>
    <row r="41" spans="1:17">
      <c r="A41" s="133" t="s">
        <v>104</v>
      </c>
      <c r="B41" s="683" t="s">
        <v>105</v>
      </c>
      <c r="C41" s="684"/>
      <c r="D41" s="684"/>
      <c r="E41" s="684"/>
      <c r="F41" s="684"/>
      <c r="G41" s="685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77955.922449999998</v>
      </c>
      <c r="O41" s="143">
        <f t="shared" ref="O41:P41" si="24">SUM(O42:O57)</f>
        <v>22149.181360000006</v>
      </c>
      <c r="P41" s="143">
        <f t="shared" si="24"/>
        <v>100105.10381</v>
      </c>
      <c r="Q41" s="160">
        <f>SUM(Q42:Q57)</f>
        <v>207498.87578999999</v>
      </c>
    </row>
    <row r="42" spans="1:17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25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04'!M42</f>
        <v>1031.3599999999999</v>
      </c>
      <c r="L42" s="150">
        <f>'Memória 03'!J282</f>
        <v>0</v>
      </c>
      <c r="M42" s="310">
        <f t="shared" ref="M42:M57" si="26">K42+L42</f>
        <v>1031.3599999999999</v>
      </c>
      <c r="N42" s="319">
        <f t="shared" ref="N42:N57" si="27">K42*F42</f>
        <v>7920.8447999999989</v>
      </c>
      <c r="O42" s="149">
        <f t="shared" ref="O42:O57" si="28">L42*F42</f>
        <v>0</v>
      </c>
      <c r="P42" s="151">
        <f t="shared" ref="P42:P57" si="29">O42+N42</f>
        <v>7920.8447999999989</v>
      </c>
      <c r="Q42" s="149">
        <f t="shared" si="19"/>
        <v>3527.1167999999998</v>
      </c>
    </row>
    <row r="43" spans="1:17" ht="52.8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25"/>
        <v>32.26</v>
      </c>
      <c r="G43" s="131" t="s">
        <v>111</v>
      </c>
      <c r="H43" s="131" t="s">
        <v>34</v>
      </c>
      <c r="I43" s="152">
        <f t="shared" ref="I43:I57" si="30">E43*D43</f>
        <v>49624.258199999997</v>
      </c>
      <c r="J43" s="153">
        <f t="shared" ref="J43:J57" si="31">D43*F43</f>
        <v>62121.79159999999</v>
      </c>
      <c r="K43" s="319">
        <f>'BM 04'!M43</f>
        <v>567.13499999999999</v>
      </c>
      <c r="L43" s="155">
        <f>'Memória 05'!J374</f>
        <v>486.35100000000023</v>
      </c>
      <c r="M43" s="310">
        <f t="shared" si="26"/>
        <v>1053.4860000000003</v>
      </c>
      <c r="N43" s="319">
        <f t="shared" si="27"/>
        <v>18295.775099999999</v>
      </c>
      <c r="O43" s="154">
        <f t="shared" si="28"/>
        <v>15689.683260000007</v>
      </c>
      <c r="P43" s="156">
        <f>O43+N43</f>
        <v>33985.458360000004</v>
      </c>
      <c r="Q43" s="154">
        <f t="shared" si="19"/>
        <v>28136.333239999985</v>
      </c>
    </row>
    <row r="44" spans="1:17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25"/>
        <v>75.13</v>
      </c>
      <c r="G44" s="127">
        <v>4</v>
      </c>
      <c r="H44" s="127" t="s">
        <v>29</v>
      </c>
      <c r="I44" s="147">
        <f t="shared" si="30"/>
        <v>83145.600000000006</v>
      </c>
      <c r="J44" s="148">
        <f t="shared" si="31"/>
        <v>104112.1488</v>
      </c>
      <c r="K44" s="319">
        <f>'BM 04'!M44</f>
        <v>567.1350000000001</v>
      </c>
      <c r="L44" s="150">
        <v>0</v>
      </c>
      <c r="M44" s="310">
        <f t="shared" si="26"/>
        <v>567.1350000000001</v>
      </c>
      <c r="N44" s="319">
        <f t="shared" si="27"/>
        <v>42608.852550000003</v>
      </c>
      <c r="O44" s="149">
        <f t="shared" si="28"/>
        <v>0</v>
      </c>
      <c r="P44" s="151">
        <f t="shared" si="29"/>
        <v>42608.852550000003</v>
      </c>
      <c r="Q44" s="149">
        <f t="shared" si="19"/>
        <v>61503.296249999992</v>
      </c>
    </row>
    <row r="45" spans="1:17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25"/>
        <v>50.11</v>
      </c>
      <c r="G45" s="127" t="s">
        <v>116</v>
      </c>
      <c r="H45" s="127" t="s">
        <v>34</v>
      </c>
      <c r="I45" s="147">
        <f t="shared" si="30"/>
        <v>4009.6038000000003</v>
      </c>
      <c r="J45" s="148">
        <f t="shared" si="31"/>
        <v>5020.5208999999995</v>
      </c>
      <c r="K45" s="319">
        <f>'BM 04'!M45</f>
        <v>0</v>
      </c>
      <c r="L45" s="150">
        <v>0</v>
      </c>
      <c r="M45" s="310">
        <f t="shared" si="26"/>
        <v>0</v>
      </c>
      <c r="N45" s="319">
        <f t="shared" si="27"/>
        <v>0</v>
      </c>
      <c r="O45" s="149">
        <f t="shared" si="28"/>
        <v>0</v>
      </c>
      <c r="P45" s="151">
        <f t="shared" si="29"/>
        <v>0</v>
      </c>
      <c r="Q45" s="149">
        <f t="shared" si="19"/>
        <v>5020.5208999999995</v>
      </c>
    </row>
    <row r="46" spans="1:17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25"/>
        <v>11.77</v>
      </c>
      <c r="G46" s="127" t="s">
        <v>119</v>
      </c>
      <c r="H46" s="127" t="s">
        <v>34</v>
      </c>
      <c r="I46" s="147">
        <f t="shared" si="30"/>
        <v>4599.7020000000002</v>
      </c>
      <c r="J46" s="148">
        <f t="shared" si="31"/>
        <v>5759.4141</v>
      </c>
      <c r="K46" s="319">
        <f>'BM 04'!M46</f>
        <v>0</v>
      </c>
      <c r="L46" s="150">
        <v>0</v>
      </c>
      <c r="M46" s="310">
        <f t="shared" si="26"/>
        <v>0</v>
      </c>
      <c r="N46" s="319">
        <f t="shared" si="27"/>
        <v>0</v>
      </c>
      <c r="O46" s="149">
        <f t="shared" si="28"/>
        <v>0</v>
      </c>
      <c r="P46" s="151">
        <f t="shared" si="29"/>
        <v>0</v>
      </c>
      <c r="Q46" s="149">
        <f t="shared" si="19"/>
        <v>5759.4141</v>
      </c>
    </row>
    <row r="47" spans="1:17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25"/>
        <v>2.57</v>
      </c>
      <c r="G47" s="127" t="s">
        <v>122</v>
      </c>
      <c r="H47" s="127" t="s">
        <v>34</v>
      </c>
      <c r="I47" s="147">
        <f t="shared" si="30"/>
        <v>1184.3352</v>
      </c>
      <c r="J47" s="148">
        <f t="shared" si="31"/>
        <v>1477.5443999999998</v>
      </c>
      <c r="K47" s="319">
        <f>'BM 04'!M47</f>
        <v>0</v>
      </c>
      <c r="L47" s="150">
        <v>0</v>
      </c>
      <c r="M47" s="310">
        <f t="shared" si="26"/>
        <v>0</v>
      </c>
      <c r="N47" s="319">
        <f t="shared" si="27"/>
        <v>0</v>
      </c>
      <c r="O47" s="149">
        <f t="shared" si="28"/>
        <v>0</v>
      </c>
      <c r="P47" s="151">
        <f t="shared" si="29"/>
        <v>0</v>
      </c>
      <c r="Q47" s="149">
        <f t="shared" si="19"/>
        <v>1477.5443999999998</v>
      </c>
    </row>
    <row r="48" spans="1:17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25"/>
        <v>13.02</v>
      </c>
      <c r="G48" s="127" t="s">
        <v>125</v>
      </c>
      <c r="H48" s="127" t="s">
        <v>34</v>
      </c>
      <c r="I48" s="147">
        <f t="shared" si="30"/>
        <v>5979.1679999999997</v>
      </c>
      <c r="J48" s="148">
        <f t="shared" si="31"/>
        <v>7485.4583999999995</v>
      </c>
      <c r="K48" s="319">
        <f>'BM 04'!M48</f>
        <v>0</v>
      </c>
      <c r="L48" s="150">
        <v>0</v>
      </c>
      <c r="M48" s="310">
        <f t="shared" si="26"/>
        <v>0</v>
      </c>
      <c r="N48" s="319">
        <f t="shared" si="27"/>
        <v>0</v>
      </c>
      <c r="O48" s="149">
        <f t="shared" si="28"/>
        <v>0</v>
      </c>
      <c r="P48" s="151">
        <f t="shared" si="29"/>
        <v>0</v>
      </c>
      <c r="Q48" s="149">
        <f t="shared" si="19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25"/>
        <v>33.97</v>
      </c>
      <c r="G49" s="127" t="s">
        <v>128</v>
      </c>
      <c r="H49" s="127" t="s">
        <v>34</v>
      </c>
      <c r="I49" s="147">
        <f t="shared" si="30"/>
        <v>10987.65</v>
      </c>
      <c r="J49" s="148">
        <f t="shared" si="31"/>
        <v>13757.85</v>
      </c>
      <c r="K49" s="319">
        <f>'BM 04'!M49</f>
        <v>0</v>
      </c>
      <c r="L49" s="150">
        <v>0</v>
      </c>
      <c r="M49" s="310">
        <f t="shared" si="26"/>
        <v>0</v>
      </c>
      <c r="N49" s="319">
        <f t="shared" si="27"/>
        <v>0</v>
      </c>
      <c r="O49" s="149">
        <f t="shared" si="28"/>
        <v>0</v>
      </c>
      <c r="P49" s="151">
        <f t="shared" si="29"/>
        <v>0</v>
      </c>
      <c r="Q49" s="149">
        <f t="shared" si="19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25"/>
        <v>2.79</v>
      </c>
      <c r="G50" s="127" t="s">
        <v>131</v>
      </c>
      <c r="H50" s="127" t="s">
        <v>34</v>
      </c>
      <c r="I50" s="147">
        <f t="shared" si="30"/>
        <v>903.15</v>
      </c>
      <c r="J50" s="148">
        <f t="shared" si="31"/>
        <v>1129.95</v>
      </c>
      <c r="K50" s="319">
        <f>'BM 04'!M50</f>
        <v>0</v>
      </c>
      <c r="L50" s="150">
        <v>0</v>
      </c>
      <c r="M50" s="310">
        <f t="shared" si="26"/>
        <v>0</v>
      </c>
      <c r="N50" s="319">
        <f t="shared" si="27"/>
        <v>0</v>
      </c>
      <c r="O50" s="149">
        <f t="shared" si="28"/>
        <v>0</v>
      </c>
      <c r="P50" s="151">
        <f t="shared" si="29"/>
        <v>0</v>
      </c>
      <c r="Q50" s="149">
        <f t="shared" si="19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25"/>
        <v>14.76</v>
      </c>
      <c r="G51" s="127" t="s">
        <v>134</v>
      </c>
      <c r="H51" s="127" t="s">
        <v>34</v>
      </c>
      <c r="I51" s="147">
        <f t="shared" si="30"/>
        <v>4774.95</v>
      </c>
      <c r="J51" s="148">
        <f t="shared" si="31"/>
        <v>5977.8</v>
      </c>
      <c r="K51" s="319">
        <f>'BM 04'!M51</f>
        <v>0</v>
      </c>
      <c r="L51" s="150">
        <v>0</v>
      </c>
      <c r="M51" s="310">
        <f t="shared" si="26"/>
        <v>0</v>
      </c>
      <c r="N51" s="319">
        <f t="shared" si="27"/>
        <v>0</v>
      </c>
      <c r="O51" s="149">
        <f t="shared" si="28"/>
        <v>0</v>
      </c>
      <c r="P51" s="151">
        <f t="shared" si="29"/>
        <v>0</v>
      </c>
      <c r="Q51" s="149">
        <f t="shared" si="19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25"/>
        <v>36.409999999999997</v>
      </c>
      <c r="G52" s="127" t="s">
        <v>137</v>
      </c>
      <c r="H52" s="127" t="s">
        <v>34</v>
      </c>
      <c r="I52" s="147">
        <f t="shared" si="30"/>
        <v>11777.4</v>
      </c>
      <c r="J52" s="148">
        <f t="shared" si="31"/>
        <v>14746.05</v>
      </c>
      <c r="K52" s="319">
        <f>'BM 04'!M52</f>
        <v>0</v>
      </c>
      <c r="L52" s="150">
        <f>'Memória 05'!J457</f>
        <v>177.41</v>
      </c>
      <c r="M52" s="310">
        <f t="shared" si="26"/>
        <v>177.41</v>
      </c>
      <c r="N52" s="319">
        <f t="shared" si="27"/>
        <v>0</v>
      </c>
      <c r="O52" s="149">
        <f t="shared" si="28"/>
        <v>6459.4980999999989</v>
      </c>
      <c r="P52" s="151">
        <f t="shared" si="29"/>
        <v>6459.4980999999989</v>
      </c>
      <c r="Q52" s="149">
        <f t="shared" si="19"/>
        <v>8286.5519000000004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25"/>
        <v>23.94</v>
      </c>
      <c r="G53" s="127" t="s">
        <v>140</v>
      </c>
      <c r="H53" s="127" t="s">
        <v>34</v>
      </c>
      <c r="I53" s="147">
        <f t="shared" si="30"/>
        <v>10992.4704</v>
      </c>
      <c r="J53" s="148">
        <f t="shared" si="31"/>
        <v>13763.584800000001</v>
      </c>
      <c r="K53" s="319">
        <f>'BM 04'!M53</f>
        <v>0</v>
      </c>
      <c r="L53" s="150">
        <v>0</v>
      </c>
      <c r="M53" s="310">
        <f t="shared" si="26"/>
        <v>0</v>
      </c>
      <c r="N53" s="319">
        <f t="shared" si="27"/>
        <v>0</v>
      </c>
      <c r="O53" s="149">
        <f t="shared" si="28"/>
        <v>0</v>
      </c>
      <c r="P53" s="151">
        <f t="shared" si="29"/>
        <v>0</v>
      </c>
      <c r="Q53" s="149">
        <f t="shared" si="19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25"/>
        <v>87.41</v>
      </c>
      <c r="G54" s="127" t="s">
        <v>143</v>
      </c>
      <c r="H54" s="127" t="s">
        <v>34</v>
      </c>
      <c r="I54" s="147">
        <f t="shared" si="30"/>
        <v>6422.52</v>
      </c>
      <c r="J54" s="148">
        <f t="shared" si="31"/>
        <v>8041.7199999999993</v>
      </c>
      <c r="K54" s="319">
        <f>'BM 04'!M54</f>
        <v>0</v>
      </c>
      <c r="L54" s="150">
        <v>0</v>
      </c>
      <c r="M54" s="310">
        <f t="shared" si="26"/>
        <v>0</v>
      </c>
      <c r="N54" s="319">
        <f t="shared" si="27"/>
        <v>0</v>
      </c>
      <c r="O54" s="149">
        <f t="shared" si="28"/>
        <v>0</v>
      </c>
      <c r="P54" s="151">
        <f t="shared" si="29"/>
        <v>0</v>
      </c>
      <c r="Q54" s="149">
        <f t="shared" si="19"/>
        <v>8041.7199999999993</v>
      </c>
    </row>
    <row r="55" spans="1:17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30"/>
        <v>7330.5000000000009</v>
      </c>
      <c r="J55" s="153">
        <f t="shared" si="31"/>
        <v>9335.25</v>
      </c>
      <c r="K55" s="319">
        <f>'BM 04'!M55</f>
        <v>0</v>
      </c>
      <c r="L55" s="155">
        <v>0</v>
      </c>
      <c r="M55" s="310">
        <f t="shared" si="26"/>
        <v>0</v>
      </c>
      <c r="N55" s="319">
        <f t="shared" si="27"/>
        <v>0</v>
      </c>
      <c r="O55" s="154">
        <f t="shared" si="28"/>
        <v>0</v>
      </c>
      <c r="P55" s="156">
        <f t="shared" si="29"/>
        <v>0</v>
      </c>
      <c r="Q55" s="154">
        <f t="shared" si="19"/>
        <v>9335.25</v>
      </c>
    </row>
    <row r="56" spans="1:17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30"/>
        <v>25802.55</v>
      </c>
      <c r="J56" s="153">
        <f t="shared" si="31"/>
        <v>32861.699999999997</v>
      </c>
      <c r="K56" s="319">
        <f>'BM 04'!M56</f>
        <v>0</v>
      </c>
      <c r="L56" s="155">
        <v>0</v>
      </c>
      <c r="M56" s="310">
        <f t="shared" si="26"/>
        <v>0</v>
      </c>
      <c r="N56" s="319">
        <f t="shared" si="27"/>
        <v>0</v>
      </c>
      <c r="O56" s="154">
        <f t="shared" si="28"/>
        <v>0</v>
      </c>
      <c r="P56" s="156">
        <f t="shared" si="29"/>
        <v>0</v>
      </c>
      <c r="Q56" s="154">
        <f t="shared" si="19"/>
        <v>32861.699999999997</v>
      </c>
    </row>
    <row r="57" spans="1:17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30"/>
        <v>8296.02</v>
      </c>
      <c r="J57" s="153">
        <f t="shared" si="31"/>
        <v>10565.235000000001</v>
      </c>
      <c r="K57" s="319">
        <f>'BM 04'!M57</f>
        <v>17.5</v>
      </c>
      <c r="L57" s="155">
        <v>0</v>
      </c>
      <c r="M57" s="310">
        <f t="shared" si="26"/>
        <v>17.5</v>
      </c>
      <c r="N57" s="319">
        <f t="shared" si="27"/>
        <v>9130.4500000000007</v>
      </c>
      <c r="O57" s="154">
        <f t="shared" si="28"/>
        <v>0</v>
      </c>
      <c r="P57" s="156">
        <f t="shared" si="29"/>
        <v>9130.4500000000007</v>
      </c>
      <c r="Q57" s="154">
        <f t="shared" si="19"/>
        <v>1434.7849999999999</v>
      </c>
    </row>
    <row r="58" spans="1:17">
      <c r="A58" s="133" t="s">
        <v>144</v>
      </c>
      <c r="B58" s="683" t="s">
        <v>145</v>
      </c>
      <c r="C58" s="684"/>
      <c r="D58" s="684"/>
      <c r="E58" s="684"/>
      <c r="F58" s="684"/>
      <c r="G58" s="685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 t="shared" ref="O58:P58" si="32">SUM(O59:O64)</f>
        <v>0</v>
      </c>
      <c r="P58" s="143">
        <f t="shared" si="32"/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33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04'!M59</f>
        <v>0</v>
      </c>
      <c r="L59" s="150">
        <v>0</v>
      </c>
      <c r="M59" s="310">
        <f t="shared" ref="M59:M64" si="34">K59+L59</f>
        <v>0</v>
      </c>
      <c r="N59" s="319">
        <f t="shared" ref="N59:N64" si="35">K59*F59</f>
        <v>0</v>
      </c>
      <c r="O59" s="149">
        <f t="shared" ref="O59:O64" si="36">L59*F59</f>
        <v>0</v>
      </c>
      <c r="P59" s="151">
        <f t="shared" ref="P59:P64" si="37">O59+N59</f>
        <v>0</v>
      </c>
      <c r="Q59" s="149">
        <f t="shared" si="19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33"/>
        <v>838.93</v>
      </c>
      <c r="G60" s="127" t="s">
        <v>152</v>
      </c>
      <c r="H60" s="127" t="s">
        <v>34</v>
      </c>
      <c r="I60" s="147">
        <f t="shared" ref="I60:I64" si="38">E60*D60</f>
        <v>5359.76</v>
      </c>
      <c r="J60" s="148">
        <f t="shared" ref="J60:J64" si="39">D60*F60</f>
        <v>6711.44</v>
      </c>
      <c r="K60" s="319">
        <f>'BM 04'!M60</f>
        <v>0</v>
      </c>
      <c r="L60" s="150">
        <v>0</v>
      </c>
      <c r="M60" s="310">
        <f t="shared" si="34"/>
        <v>0</v>
      </c>
      <c r="N60" s="319">
        <f t="shared" si="35"/>
        <v>0</v>
      </c>
      <c r="O60" s="149">
        <f t="shared" si="36"/>
        <v>0</v>
      </c>
      <c r="P60" s="151">
        <f t="shared" si="37"/>
        <v>0</v>
      </c>
      <c r="Q60" s="149">
        <f t="shared" si="19"/>
        <v>6711.44</v>
      </c>
    </row>
    <row r="61" spans="1:17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33"/>
        <v>707.94</v>
      </c>
      <c r="G61" s="131" t="s">
        <v>155</v>
      </c>
      <c r="H61" s="131" t="s">
        <v>34</v>
      </c>
      <c r="I61" s="152">
        <f t="shared" si="38"/>
        <v>4777.2919999999995</v>
      </c>
      <c r="J61" s="153">
        <f t="shared" si="39"/>
        <v>5982.0929999999998</v>
      </c>
      <c r="K61" s="319">
        <f>'BM 04'!M61</f>
        <v>0</v>
      </c>
      <c r="L61" s="155">
        <v>0</v>
      </c>
      <c r="M61" s="310">
        <f t="shared" si="34"/>
        <v>0</v>
      </c>
      <c r="N61" s="319">
        <f t="shared" si="35"/>
        <v>0</v>
      </c>
      <c r="O61" s="154">
        <f t="shared" si="36"/>
        <v>0</v>
      </c>
      <c r="P61" s="156">
        <f t="shared" si="37"/>
        <v>0</v>
      </c>
      <c r="Q61" s="154">
        <f t="shared" si="19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33"/>
        <v>597.24</v>
      </c>
      <c r="G62" s="127" t="s">
        <v>158</v>
      </c>
      <c r="H62" s="127" t="s">
        <v>34</v>
      </c>
      <c r="I62" s="147">
        <f t="shared" si="38"/>
        <v>10073.395200000001</v>
      </c>
      <c r="J62" s="148">
        <f t="shared" si="39"/>
        <v>12613.7088</v>
      </c>
      <c r="K62" s="319">
        <f>'BM 04'!M62</f>
        <v>0</v>
      </c>
      <c r="L62" s="150">
        <v>0</v>
      </c>
      <c r="M62" s="310">
        <f t="shared" si="34"/>
        <v>0</v>
      </c>
      <c r="N62" s="319">
        <f t="shared" si="35"/>
        <v>0</v>
      </c>
      <c r="O62" s="149">
        <f t="shared" si="36"/>
        <v>0</v>
      </c>
      <c r="P62" s="151">
        <f t="shared" si="37"/>
        <v>0</v>
      </c>
      <c r="Q62" s="149">
        <f t="shared" si="19"/>
        <v>12613.7088</v>
      </c>
    </row>
    <row r="63" spans="1:17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38"/>
        <v>23476.932799999999</v>
      </c>
      <c r="J63" s="153">
        <f t="shared" si="39"/>
        <v>29898.637999999999</v>
      </c>
      <c r="K63" s="319">
        <f>'BM 04'!M63</f>
        <v>0</v>
      </c>
      <c r="L63" s="155">
        <v>0</v>
      </c>
      <c r="M63" s="310">
        <f t="shared" si="34"/>
        <v>0</v>
      </c>
      <c r="N63" s="319">
        <f t="shared" si="35"/>
        <v>0</v>
      </c>
      <c r="O63" s="154">
        <f t="shared" si="36"/>
        <v>0</v>
      </c>
      <c r="P63" s="156">
        <f t="shared" si="37"/>
        <v>0</v>
      </c>
      <c r="Q63" s="154">
        <f t="shared" si="19"/>
        <v>29898.637999999999</v>
      </c>
    </row>
    <row r="64" spans="1:17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38"/>
        <v>5145.0672000000004</v>
      </c>
      <c r="J64" s="153">
        <f t="shared" si="39"/>
        <v>6552.4367999999995</v>
      </c>
      <c r="K64" s="319">
        <f>'BM 04'!M64</f>
        <v>0</v>
      </c>
      <c r="L64" s="155">
        <v>0</v>
      </c>
      <c r="M64" s="310">
        <f t="shared" si="34"/>
        <v>0</v>
      </c>
      <c r="N64" s="319">
        <f t="shared" si="35"/>
        <v>0</v>
      </c>
      <c r="O64" s="154">
        <f t="shared" si="36"/>
        <v>0</v>
      </c>
      <c r="P64" s="156">
        <f t="shared" si="37"/>
        <v>0</v>
      </c>
      <c r="Q64" s="154">
        <f t="shared" si="19"/>
        <v>6552.4367999999995</v>
      </c>
    </row>
    <row r="65" spans="1:17">
      <c r="A65" s="133" t="s">
        <v>159</v>
      </c>
      <c r="B65" s="683" t="s">
        <v>160</v>
      </c>
      <c r="C65" s="684"/>
      <c r="D65" s="684"/>
      <c r="E65" s="684"/>
      <c r="F65" s="684"/>
      <c r="G65" s="685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40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04'!M66</f>
        <v>0</v>
      </c>
      <c r="L66" s="150">
        <v>0</v>
      </c>
      <c r="M66" s="310">
        <f t="shared" ref="M66:M69" si="41">K66+L66</f>
        <v>0</v>
      </c>
      <c r="N66" s="319">
        <f t="shared" ref="N66:N69" si="42">K66*F66</f>
        <v>0</v>
      </c>
      <c r="O66" s="149">
        <f t="shared" ref="O66:O69" si="43">L66*F66</f>
        <v>0</v>
      </c>
      <c r="P66" s="151">
        <f t="shared" ref="P66:P69" si="44">O66+N66</f>
        <v>0</v>
      </c>
      <c r="Q66" s="149">
        <f t="shared" ref="Q66:Q94" si="45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40"/>
        <v>350.44</v>
      </c>
      <c r="G67" s="127" t="s">
        <v>166</v>
      </c>
      <c r="H67" s="127" t="s">
        <v>34</v>
      </c>
      <c r="I67" s="147">
        <f t="shared" ref="I67:I74" si="46">D67*E67</f>
        <v>1679.16</v>
      </c>
      <c r="J67" s="148">
        <f t="shared" ref="J67:J74" si="47">D67*F67</f>
        <v>2102.64</v>
      </c>
      <c r="K67" s="319">
        <f>'BM 04'!M67</f>
        <v>0</v>
      </c>
      <c r="L67" s="150">
        <v>0</v>
      </c>
      <c r="M67" s="310">
        <f t="shared" si="41"/>
        <v>0</v>
      </c>
      <c r="N67" s="319">
        <f t="shared" si="42"/>
        <v>0</v>
      </c>
      <c r="O67" s="149">
        <f t="shared" si="43"/>
        <v>0</v>
      </c>
      <c r="P67" s="151">
        <f t="shared" si="44"/>
        <v>0</v>
      </c>
      <c r="Q67" s="149">
        <f t="shared" si="45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40"/>
        <v>626.1</v>
      </c>
      <c r="G68" s="127">
        <v>2</v>
      </c>
      <c r="H68" s="127" t="s">
        <v>29</v>
      </c>
      <c r="I68" s="147">
        <f t="shared" si="46"/>
        <v>1090</v>
      </c>
      <c r="J68" s="148">
        <f t="shared" si="47"/>
        <v>1364.8980000000001</v>
      </c>
      <c r="K68" s="319">
        <f>'BM 04'!M68</f>
        <v>0</v>
      </c>
      <c r="L68" s="150">
        <v>0</v>
      </c>
      <c r="M68" s="310">
        <f t="shared" si="41"/>
        <v>0</v>
      </c>
      <c r="N68" s="319">
        <f t="shared" si="42"/>
        <v>0</v>
      </c>
      <c r="O68" s="149">
        <f t="shared" si="43"/>
        <v>0</v>
      </c>
      <c r="P68" s="151">
        <f t="shared" si="44"/>
        <v>0</v>
      </c>
      <c r="Q68" s="149">
        <f t="shared" si="45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40"/>
        <v>64.25</v>
      </c>
      <c r="G69" s="127" t="s">
        <v>171</v>
      </c>
      <c r="H69" s="127" t="s">
        <v>34</v>
      </c>
      <c r="I69" s="147">
        <f t="shared" si="46"/>
        <v>307.86</v>
      </c>
      <c r="J69" s="148">
        <f t="shared" si="47"/>
        <v>385.5</v>
      </c>
      <c r="K69" s="319">
        <f>'BM 04'!M69</f>
        <v>0</v>
      </c>
      <c r="L69" s="150">
        <v>0</v>
      </c>
      <c r="M69" s="310">
        <f t="shared" si="41"/>
        <v>0</v>
      </c>
      <c r="N69" s="319">
        <f t="shared" si="42"/>
        <v>0</v>
      </c>
      <c r="O69" s="149">
        <f t="shared" si="43"/>
        <v>0</v>
      </c>
      <c r="P69" s="151">
        <f t="shared" si="44"/>
        <v>0</v>
      </c>
      <c r="Q69" s="149">
        <f t="shared" si="45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48">TRUNC(E71*1.2522,2)</f>
        <v>58.61</v>
      </c>
      <c r="G71" s="127" t="s">
        <v>176</v>
      </c>
      <c r="H71" s="127" t="s">
        <v>34</v>
      </c>
      <c r="I71" s="147">
        <f t="shared" si="46"/>
        <v>14164.706000000002</v>
      </c>
      <c r="J71" s="148">
        <f t="shared" si="47"/>
        <v>17735.386000000002</v>
      </c>
      <c r="K71" s="319">
        <f>'BM 04'!M71</f>
        <v>0</v>
      </c>
      <c r="L71" s="150">
        <v>0</v>
      </c>
      <c r="M71" s="310">
        <f t="shared" ref="M71:M74" si="49">K71+L71</f>
        <v>0</v>
      </c>
      <c r="N71" s="319">
        <f t="shared" ref="N71:N74" si="50">K71*F71</f>
        <v>0</v>
      </c>
      <c r="O71" s="149">
        <f t="shared" ref="O71:O74" si="51">L71*F71</f>
        <v>0</v>
      </c>
      <c r="P71" s="151">
        <f t="shared" ref="P71:P74" si="52">O71+N71</f>
        <v>0</v>
      </c>
      <c r="Q71" s="149">
        <f t="shared" si="45"/>
        <v>17735.386000000002</v>
      </c>
    </row>
    <row r="72" spans="1:17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48"/>
        <v>74.81</v>
      </c>
      <c r="G72" s="127" t="s">
        <v>179</v>
      </c>
      <c r="H72" s="127" t="s">
        <v>34</v>
      </c>
      <c r="I72" s="147">
        <f t="shared" si="46"/>
        <v>5124.16</v>
      </c>
      <c r="J72" s="148">
        <f t="shared" si="47"/>
        <v>6415.7056000000002</v>
      </c>
      <c r="K72" s="319">
        <f>'BM 04'!M72</f>
        <v>0</v>
      </c>
      <c r="L72" s="150">
        <v>0</v>
      </c>
      <c r="M72" s="310">
        <f t="shared" si="49"/>
        <v>0</v>
      </c>
      <c r="N72" s="319">
        <f t="shared" si="50"/>
        <v>0</v>
      </c>
      <c r="O72" s="149">
        <f t="shared" si="51"/>
        <v>0</v>
      </c>
      <c r="P72" s="151">
        <f t="shared" si="52"/>
        <v>0</v>
      </c>
      <c r="Q72" s="149">
        <f t="shared" si="45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48"/>
        <v>90.07</v>
      </c>
      <c r="G73" s="127" t="s">
        <v>182</v>
      </c>
      <c r="H73" s="127" t="s">
        <v>34</v>
      </c>
      <c r="I73" s="147">
        <f t="shared" si="46"/>
        <v>6408.9630000000006</v>
      </c>
      <c r="J73" s="148">
        <f t="shared" si="47"/>
        <v>8025.2369999999992</v>
      </c>
      <c r="K73" s="319">
        <f>'BM 04'!M73</f>
        <v>0</v>
      </c>
      <c r="L73" s="150">
        <v>0</v>
      </c>
      <c r="M73" s="310">
        <f t="shared" si="49"/>
        <v>0</v>
      </c>
      <c r="N73" s="319">
        <f t="shared" si="50"/>
        <v>0</v>
      </c>
      <c r="O73" s="149">
        <f t="shared" si="51"/>
        <v>0</v>
      </c>
      <c r="P73" s="151">
        <f t="shared" si="52"/>
        <v>0</v>
      </c>
      <c r="Q73" s="149">
        <f t="shared" si="45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48"/>
        <v>59.22</v>
      </c>
      <c r="G74" s="127" t="s">
        <v>185</v>
      </c>
      <c r="H74" s="127" t="s">
        <v>34</v>
      </c>
      <c r="I74" s="147">
        <f t="shared" si="46"/>
        <v>14312.98</v>
      </c>
      <c r="J74" s="148">
        <f t="shared" si="47"/>
        <v>17919.972000000002</v>
      </c>
      <c r="K74" s="319">
        <f>'BM 04'!M74</f>
        <v>0</v>
      </c>
      <c r="L74" s="150">
        <v>0</v>
      </c>
      <c r="M74" s="310">
        <f t="shared" si="49"/>
        <v>0</v>
      </c>
      <c r="N74" s="319">
        <f t="shared" si="50"/>
        <v>0</v>
      </c>
      <c r="O74" s="149">
        <f t="shared" si="51"/>
        <v>0</v>
      </c>
      <c r="P74" s="151">
        <f t="shared" si="52"/>
        <v>0</v>
      </c>
      <c r="Q74" s="149">
        <f t="shared" si="45"/>
        <v>17919.972000000002</v>
      </c>
    </row>
    <row r="75" spans="1:17">
      <c r="A75" s="133" t="s">
        <v>186</v>
      </c>
      <c r="B75" s="683" t="s">
        <v>187</v>
      </c>
      <c r="C75" s="684"/>
      <c r="D75" s="684"/>
      <c r="E75" s="684"/>
      <c r="F75" s="684"/>
      <c r="G75" s="685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53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04'!M76</f>
        <v>0</v>
      </c>
      <c r="L76" s="150">
        <v>0</v>
      </c>
      <c r="M76" s="310">
        <f t="shared" ref="M76:M94" si="54">K76+L76</f>
        <v>0</v>
      </c>
      <c r="N76" s="319">
        <f t="shared" ref="N76:N94" si="55">K76*F76</f>
        <v>0</v>
      </c>
      <c r="O76" s="149">
        <f t="shared" ref="O76:O94" si="56">L76*F76</f>
        <v>0</v>
      </c>
      <c r="P76" s="151">
        <f t="shared" ref="P76:P94" si="57">O76+N76</f>
        <v>0</v>
      </c>
      <c r="Q76" s="149">
        <f t="shared" si="45"/>
        <v>1731.75</v>
      </c>
    </row>
    <row r="77" spans="1:17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53"/>
        <v>5.07</v>
      </c>
      <c r="G77" s="127" t="s">
        <v>193</v>
      </c>
      <c r="H77" s="127" t="s">
        <v>34</v>
      </c>
      <c r="I77" s="170">
        <f t="shared" ref="I77:I94" si="58">D77*E77</f>
        <v>3097.8449999999998</v>
      </c>
      <c r="J77" s="171">
        <f t="shared" ref="J77:J94" si="59">F77*D77</f>
        <v>3878.0430000000001</v>
      </c>
      <c r="K77" s="319">
        <f>'BM 04'!M77</f>
        <v>0</v>
      </c>
      <c r="L77" s="150">
        <v>0</v>
      </c>
      <c r="M77" s="310">
        <f t="shared" si="54"/>
        <v>0</v>
      </c>
      <c r="N77" s="319">
        <f t="shared" si="55"/>
        <v>0</v>
      </c>
      <c r="O77" s="149">
        <f t="shared" si="56"/>
        <v>0</v>
      </c>
      <c r="P77" s="151">
        <f t="shared" si="57"/>
        <v>0</v>
      </c>
      <c r="Q77" s="149">
        <f t="shared" si="45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53"/>
        <v>16.07</v>
      </c>
      <c r="G78" s="127" t="s">
        <v>196</v>
      </c>
      <c r="H78" s="127" t="s">
        <v>34</v>
      </c>
      <c r="I78" s="170">
        <f t="shared" si="58"/>
        <v>5292.6480000000001</v>
      </c>
      <c r="J78" s="171">
        <f t="shared" si="59"/>
        <v>6624.0540000000001</v>
      </c>
      <c r="K78" s="319">
        <f>'BM 04'!M78</f>
        <v>0</v>
      </c>
      <c r="L78" s="150">
        <v>0</v>
      </c>
      <c r="M78" s="310">
        <f t="shared" si="54"/>
        <v>0</v>
      </c>
      <c r="N78" s="319">
        <f t="shared" si="55"/>
        <v>0</v>
      </c>
      <c r="O78" s="149">
        <f t="shared" si="56"/>
        <v>0</v>
      </c>
      <c r="P78" s="151">
        <f t="shared" si="57"/>
        <v>0</v>
      </c>
      <c r="Q78" s="149">
        <f t="shared" si="45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53"/>
        <v>42.36</v>
      </c>
      <c r="G79" s="127" t="s">
        <v>199</v>
      </c>
      <c r="H79" s="127" t="s">
        <v>34</v>
      </c>
      <c r="I79" s="170">
        <f t="shared" si="58"/>
        <v>135.32</v>
      </c>
      <c r="J79" s="171">
        <f t="shared" si="59"/>
        <v>169.44</v>
      </c>
      <c r="K79" s="319">
        <f>'BM 04'!M79</f>
        <v>0</v>
      </c>
      <c r="L79" s="150">
        <v>0</v>
      </c>
      <c r="M79" s="310">
        <f t="shared" si="54"/>
        <v>0</v>
      </c>
      <c r="N79" s="319">
        <f t="shared" si="55"/>
        <v>0</v>
      </c>
      <c r="O79" s="149">
        <f t="shared" si="56"/>
        <v>0</v>
      </c>
      <c r="P79" s="151">
        <f t="shared" si="57"/>
        <v>0</v>
      </c>
      <c r="Q79" s="149">
        <f t="shared" si="45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53"/>
        <v>34.619999999999997</v>
      </c>
      <c r="G80" s="127" t="s">
        <v>202</v>
      </c>
      <c r="H80" s="127" t="s">
        <v>34</v>
      </c>
      <c r="I80" s="170">
        <f t="shared" si="58"/>
        <v>55.3</v>
      </c>
      <c r="J80" s="171">
        <f t="shared" si="59"/>
        <v>69.239999999999995</v>
      </c>
      <c r="K80" s="319">
        <f>'BM 04'!M80</f>
        <v>0</v>
      </c>
      <c r="L80" s="150">
        <v>0</v>
      </c>
      <c r="M80" s="310">
        <f t="shared" si="54"/>
        <v>0</v>
      </c>
      <c r="N80" s="319">
        <f t="shared" si="55"/>
        <v>0</v>
      </c>
      <c r="O80" s="149">
        <f t="shared" si="56"/>
        <v>0</v>
      </c>
      <c r="P80" s="151">
        <f t="shared" si="57"/>
        <v>0</v>
      </c>
      <c r="Q80" s="149">
        <f t="shared" si="45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53"/>
        <v>46</v>
      </c>
      <c r="G81" s="127" t="s">
        <v>205</v>
      </c>
      <c r="H81" s="127" t="s">
        <v>34</v>
      </c>
      <c r="I81" s="170">
        <f t="shared" si="58"/>
        <v>440.88</v>
      </c>
      <c r="J81" s="171">
        <f t="shared" si="59"/>
        <v>552</v>
      </c>
      <c r="K81" s="319">
        <f>'BM 04'!M81</f>
        <v>0</v>
      </c>
      <c r="L81" s="150">
        <v>0</v>
      </c>
      <c r="M81" s="310">
        <f t="shared" si="54"/>
        <v>0</v>
      </c>
      <c r="N81" s="319">
        <f t="shared" si="55"/>
        <v>0</v>
      </c>
      <c r="O81" s="149">
        <f t="shared" si="56"/>
        <v>0</v>
      </c>
      <c r="P81" s="151">
        <f t="shared" si="57"/>
        <v>0</v>
      </c>
      <c r="Q81" s="149">
        <f t="shared" si="45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53"/>
        <v>27.91</v>
      </c>
      <c r="G82" s="127" t="s">
        <v>208</v>
      </c>
      <c r="H82" s="127" t="s">
        <v>34</v>
      </c>
      <c r="I82" s="170">
        <f t="shared" si="58"/>
        <v>267.48</v>
      </c>
      <c r="J82" s="171">
        <f t="shared" si="59"/>
        <v>334.92</v>
      </c>
      <c r="K82" s="319">
        <f>'BM 04'!M82</f>
        <v>0</v>
      </c>
      <c r="L82" s="150">
        <v>0</v>
      </c>
      <c r="M82" s="310">
        <f t="shared" si="54"/>
        <v>0</v>
      </c>
      <c r="N82" s="319">
        <f t="shared" si="55"/>
        <v>0</v>
      </c>
      <c r="O82" s="149">
        <f t="shared" si="56"/>
        <v>0</v>
      </c>
      <c r="P82" s="151">
        <f t="shared" si="57"/>
        <v>0</v>
      </c>
      <c r="Q82" s="149">
        <f t="shared" si="45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53"/>
        <v>50.93</v>
      </c>
      <c r="G83" s="127" t="s">
        <v>211</v>
      </c>
      <c r="H83" s="127" t="s">
        <v>34</v>
      </c>
      <c r="I83" s="170">
        <f t="shared" si="58"/>
        <v>244.07999999999998</v>
      </c>
      <c r="J83" s="171">
        <f t="shared" si="59"/>
        <v>305.58</v>
      </c>
      <c r="K83" s="319">
        <f>'BM 04'!M83</f>
        <v>0</v>
      </c>
      <c r="L83" s="150">
        <v>0</v>
      </c>
      <c r="M83" s="310">
        <f t="shared" si="54"/>
        <v>0</v>
      </c>
      <c r="N83" s="319">
        <f t="shared" si="55"/>
        <v>0</v>
      </c>
      <c r="O83" s="149">
        <f t="shared" si="56"/>
        <v>0</v>
      </c>
      <c r="P83" s="151">
        <f t="shared" si="57"/>
        <v>0</v>
      </c>
      <c r="Q83" s="149">
        <f t="shared" si="45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53"/>
        <v>55.3</v>
      </c>
      <c r="G84" s="127" t="s">
        <v>214</v>
      </c>
      <c r="H84" s="127" t="s">
        <v>34</v>
      </c>
      <c r="I84" s="170">
        <f t="shared" si="58"/>
        <v>88.34</v>
      </c>
      <c r="J84" s="171">
        <f t="shared" si="59"/>
        <v>110.6</v>
      </c>
      <c r="K84" s="319">
        <f>'BM 04'!M84</f>
        <v>0</v>
      </c>
      <c r="L84" s="150">
        <v>0</v>
      </c>
      <c r="M84" s="310">
        <f t="shared" si="54"/>
        <v>0</v>
      </c>
      <c r="N84" s="319">
        <f t="shared" si="55"/>
        <v>0</v>
      </c>
      <c r="O84" s="149">
        <f t="shared" si="56"/>
        <v>0</v>
      </c>
      <c r="P84" s="151">
        <f t="shared" si="57"/>
        <v>0</v>
      </c>
      <c r="Q84" s="149">
        <f t="shared" si="45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53"/>
        <v>10.44</v>
      </c>
      <c r="G85" s="127" t="s">
        <v>217</v>
      </c>
      <c r="H85" s="127" t="s">
        <v>34</v>
      </c>
      <c r="I85" s="170">
        <f t="shared" si="58"/>
        <v>16.68</v>
      </c>
      <c r="J85" s="171">
        <f t="shared" si="59"/>
        <v>20.88</v>
      </c>
      <c r="K85" s="319">
        <f>'BM 04'!M85</f>
        <v>0</v>
      </c>
      <c r="L85" s="150">
        <v>0</v>
      </c>
      <c r="M85" s="310">
        <f t="shared" si="54"/>
        <v>0</v>
      </c>
      <c r="N85" s="319">
        <f t="shared" si="55"/>
        <v>0</v>
      </c>
      <c r="O85" s="149">
        <f t="shared" si="56"/>
        <v>0</v>
      </c>
      <c r="P85" s="151">
        <f t="shared" si="57"/>
        <v>0</v>
      </c>
      <c r="Q85" s="149">
        <f t="shared" si="45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53"/>
        <v>10.95</v>
      </c>
      <c r="G86" s="127" t="s">
        <v>220</v>
      </c>
      <c r="H86" s="127" t="s">
        <v>34</v>
      </c>
      <c r="I86" s="170">
        <f t="shared" si="58"/>
        <v>131.25</v>
      </c>
      <c r="J86" s="171">
        <f t="shared" si="59"/>
        <v>164.25</v>
      </c>
      <c r="K86" s="319">
        <f>'BM 04'!M86</f>
        <v>0</v>
      </c>
      <c r="L86" s="150">
        <v>0</v>
      </c>
      <c r="M86" s="310">
        <f t="shared" si="54"/>
        <v>0</v>
      </c>
      <c r="N86" s="319">
        <f t="shared" si="55"/>
        <v>0</v>
      </c>
      <c r="O86" s="149">
        <f t="shared" si="56"/>
        <v>0</v>
      </c>
      <c r="P86" s="151">
        <f t="shared" si="57"/>
        <v>0</v>
      </c>
      <c r="Q86" s="149">
        <f t="shared" si="45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53"/>
        <v>19.079999999999998</v>
      </c>
      <c r="G87" s="127" t="s">
        <v>223</v>
      </c>
      <c r="H87" s="127" t="s">
        <v>34</v>
      </c>
      <c r="I87" s="170">
        <f t="shared" si="58"/>
        <v>15.24</v>
      </c>
      <c r="J87" s="171">
        <f t="shared" si="59"/>
        <v>19.079999999999998</v>
      </c>
      <c r="K87" s="319">
        <f>'BM 04'!M87</f>
        <v>0</v>
      </c>
      <c r="L87" s="150">
        <v>0</v>
      </c>
      <c r="M87" s="310">
        <f t="shared" si="54"/>
        <v>0</v>
      </c>
      <c r="N87" s="319">
        <f t="shared" si="55"/>
        <v>0</v>
      </c>
      <c r="O87" s="149">
        <f t="shared" si="56"/>
        <v>0</v>
      </c>
      <c r="P87" s="151">
        <f t="shared" si="57"/>
        <v>0</v>
      </c>
      <c r="Q87" s="149">
        <f t="shared" si="45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53"/>
        <v>41.2</v>
      </c>
      <c r="G88" s="127" t="s">
        <v>226</v>
      </c>
      <c r="H88" s="127" t="s">
        <v>34</v>
      </c>
      <c r="I88" s="170">
        <f t="shared" si="58"/>
        <v>32.909999999999997</v>
      </c>
      <c r="J88" s="171">
        <f t="shared" si="59"/>
        <v>41.2</v>
      </c>
      <c r="K88" s="319">
        <f>'BM 04'!M88</f>
        <v>0</v>
      </c>
      <c r="L88" s="150">
        <v>0</v>
      </c>
      <c r="M88" s="310">
        <f t="shared" si="54"/>
        <v>0</v>
      </c>
      <c r="N88" s="319">
        <f t="shared" si="55"/>
        <v>0</v>
      </c>
      <c r="O88" s="149">
        <f t="shared" si="56"/>
        <v>0</v>
      </c>
      <c r="P88" s="151">
        <f t="shared" si="57"/>
        <v>0</v>
      </c>
      <c r="Q88" s="149">
        <f t="shared" si="45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53"/>
        <v>11.43</v>
      </c>
      <c r="G89" s="127" t="s">
        <v>229</v>
      </c>
      <c r="H89" s="127" t="s">
        <v>34</v>
      </c>
      <c r="I89" s="170">
        <f t="shared" si="58"/>
        <v>1047.211</v>
      </c>
      <c r="J89" s="171">
        <f t="shared" si="59"/>
        <v>1311.021</v>
      </c>
      <c r="K89" s="319">
        <f>'BM 04'!M89</f>
        <v>0</v>
      </c>
      <c r="L89" s="150">
        <v>0</v>
      </c>
      <c r="M89" s="310">
        <f t="shared" si="54"/>
        <v>0</v>
      </c>
      <c r="N89" s="319">
        <f t="shared" si="55"/>
        <v>0</v>
      </c>
      <c r="O89" s="149">
        <f t="shared" si="56"/>
        <v>0</v>
      </c>
      <c r="P89" s="151">
        <f t="shared" si="57"/>
        <v>0</v>
      </c>
      <c r="Q89" s="149">
        <f t="shared" si="45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53"/>
        <v>7.27</v>
      </c>
      <c r="G90" s="127" t="s">
        <v>232</v>
      </c>
      <c r="H90" s="127" t="s">
        <v>34</v>
      </c>
      <c r="I90" s="170">
        <f t="shared" si="58"/>
        <v>1520.4769999999999</v>
      </c>
      <c r="J90" s="171">
        <f t="shared" si="59"/>
        <v>1902.5589999999997</v>
      </c>
      <c r="K90" s="319">
        <f>'BM 04'!M90</f>
        <v>0</v>
      </c>
      <c r="L90" s="150">
        <v>0</v>
      </c>
      <c r="M90" s="310">
        <f t="shared" si="54"/>
        <v>0</v>
      </c>
      <c r="N90" s="319">
        <f t="shared" si="55"/>
        <v>0</v>
      </c>
      <c r="O90" s="149">
        <f t="shared" si="56"/>
        <v>0</v>
      </c>
      <c r="P90" s="151">
        <f t="shared" si="57"/>
        <v>0</v>
      </c>
      <c r="Q90" s="149">
        <f t="shared" si="45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53"/>
        <v>17.25</v>
      </c>
      <c r="G91" s="127" t="s">
        <v>235</v>
      </c>
      <c r="H91" s="127" t="s">
        <v>34</v>
      </c>
      <c r="I91" s="170">
        <f t="shared" si="58"/>
        <v>862.62799999999993</v>
      </c>
      <c r="J91" s="171">
        <f t="shared" si="59"/>
        <v>1079.8500000000001</v>
      </c>
      <c r="K91" s="319">
        <f>'BM 04'!M91</f>
        <v>0</v>
      </c>
      <c r="L91" s="150">
        <v>0</v>
      </c>
      <c r="M91" s="310">
        <f t="shared" si="54"/>
        <v>0</v>
      </c>
      <c r="N91" s="319">
        <f t="shared" si="55"/>
        <v>0</v>
      </c>
      <c r="O91" s="149">
        <f t="shared" si="56"/>
        <v>0</v>
      </c>
      <c r="P91" s="151">
        <f t="shared" si="57"/>
        <v>0</v>
      </c>
      <c r="Q91" s="149">
        <f t="shared" si="45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53"/>
        <v>22.87</v>
      </c>
      <c r="G92" s="127" t="s">
        <v>238</v>
      </c>
      <c r="H92" s="127" t="s">
        <v>34</v>
      </c>
      <c r="I92" s="170">
        <f t="shared" si="58"/>
        <v>237.51</v>
      </c>
      <c r="J92" s="171">
        <f t="shared" si="59"/>
        <v>297.31</v>
      </c>
      <c r="K92" s="319">
        <f>'BM 04'!M92</f>
        <v>0</v>
      </c>
      <c r="L92" s="150">
        <v>0</v>
      </c>
      <c r="M92" s="310">
        <f t="shared" si="54"/>
        <v>0</v>
      </c>
      <c r="N92" s="319">
        <f t="shared" si="55"/>
        <v>0</v>
      </c>
      <c r="O92" s="149">
        <f t="shared" si="56"/>
        <v>0</v>
      </c>
      <c r="P92" s="151">
        <f t="shared" si="57"/>
        <v>0</v>
      </c>
      <c r="Q92" s="149">
        <f t="shared" si="45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53"/>
        <v>26.89</v>
      </c>
      <c r="G93" s="127" t="s">
        <v>241</v>
      </c>
      <c r="H93" s="127" t="s">
        <v>34</v>
      </c>
      <c r="I93" s="170">
        <f t="shared" si="58"/>
        <v>773.28</v>
      </c>
      <c r="J93" s="171">
        <f t="shared" si="59"/>
        <v>968.04</v>
      </c>
      <c r="K93" s="319">
        <f>'BM 04'!M93</f>
        <v>0</v>
      </c>
      <c r="L93" s="150">
        <v>0</v>
      </c>
      <c r="M93" s="310">
        <f t="shared" si="54"/>
        <v>0</v>
      </c>
      <c r="N93" s="319">
        <f t="shared" si="55"/>
        <v>0</v>
      </c>
      <c r="O93" s="149">
        <f t="shared" si="56"/>
        <v>0</v>
      </c>
      <c r="P93" s="151">
        <f t="shared" si="57"/>
        <v>0</v>
      </c>
      <c r="Q93" s="149">
        <f t="shared" si="45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53"/>
        <v>618.16999999999996</v>
      </c>
      <c r="G94" s="127" t="s">
        <v>244</v>
      </c>
      <c r="H94" s="127" t="s">
        <v>34</v>
      </c>
      <c r="I94" s="170">
        <f t="shared" si="58"/>
        <v>493.67</v>
      </c>
      <c r="J94" s="171">
        <f t="shared" si="59"/>
        <v>618.16999999999996</v>
      </c>
      <c r="K94" s="319">
        <f>'BM 04'!M94</f>
        <v>0</v>
      </c>
      <c r="L94" s="150">
        <v>0</v>
      </c>
      <c r="M94" s="310">
        <f t="shared" si="54"/>
        <v>0</v>
      </c>
      <c r="N94" s="319">
        <f t="shared" si="55"/>
        <v>0</v>
      </c>
      <c r="O94" s="149">
        <f t="shared" si="56"/>
        <v>0</v>
      </c>
      <c r="P94" s="151">
        <f t="shared" si="57"/>
        <v>0</v>
      </c>
      <c r="Q94" s="149">
        <f t="shared" si="45"/>
        <v>618.16999999999996</v>
      </c>
    </row>
    <row r="95" spans="1:17">
      <c r="A95" s="133" t="s">
        <v>245</v>
      </c>
      <c r="B95" s="683" t="s">
        <v>246</v>
      </c>
      <c r="C95" s="684"/>
      <c r="D95" s="684"/>
      <c r="E95" s="684"/>
      <c r="F95" s="684"/>
      <c r="G95" s="684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0</v>
      </c>
      <c r="O95" s="143">
        <f>SUM(O96:O101)</f>
        <v>2792.6736000000005</v>
      </c>
      <c r="P95" s="143">
        <f>SUM(P96:P101)</f>
        <v>2792.6736000000005</v>
      </c>
      <c r="Q95" s="160">
        <f>SUM(Q96:Q101)</f>
        <v>4771.62</v>
      </c>
    </row>
    <row r="96" spans="1:17" s="118" customFormat="1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60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04'!M96</f>
        <v>0</v>
      </c>
      <c r="L96" s="265">
        <f>'Memória 05'!J478</f>
        <v>0</v>
      </c>
      <c r="M96" s="310">
        <f t="shared" ref="M96:M101" si="61">K96+L96</f>
        <v>0</v>
      </c>
      <c r="N96" s="319">
        <f t="shared" ref="N96:N101" si="62">K96*F96</f>
        <v>0</v>
      </c>
      <c r="O96" s="264">
        <f t="shared" ref="O96:O101" si="63">L96*F96</f>
        <v>0</v>
      </c>
      <c r="P96" s="266">
        <f t="shared" ref="P96:P101" si="64">O96+N96</f>
        <v>0</v>
      </c>
      <c r="Q96" s="264">
        <f t="shared" ref="Q96:Q109" si="65">J96-P96</f>
        <v>546.85</v>
      </c>
    </row>
    <row r="97" spans="1:17" s="118" customFormat="1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60"/>
        <v>78.959999999999994</v>
      </c>
      <c r="G97" s="127" t="s">
        <v>252</v>
      </c>
      <c r="H97" s="127" t="s">
        <v>34</v>
      </c>
      <c r="I97" s="170">
        <f t="shared" ref="I97:I109" si="66">E97*D97</f>
        <v>189.18</v>
      </c>
      <c r="J97" s="171">
        <f t="shared" ref="J97:J109" si="67">F97*D97</f>
        <v>236.88</v>
      </c>
      <c r="K97" s="319">
        <f>'BM 04'!M97</f>
        <v>0</v>
      </c>
      <c r="L97" s="265">
        <f>'Memória 05'!J488</f>
        <v>0</v>
      </c>
      <c r="M97" s="310">
        <f t="shared" si="61"/>
        <v>0</v>
      </c>
      <c r="N97" s="319">
        <f t="shared" si="62"/>
        <v>0</v>
      </c>
      <c r="O97" s="264">
        <f t="shared" si="63"/>
        <v>0</v>
      </c>
      <c r="P97" s="266">
        <f t="shared" si="64"/>
        <v>0</v>
      </c>
      <c r="Q97" s="264">
        <f t="shared" si="65"/>
        <v>236.88</v>
      </c>
    </row>
    <row r="98" spans="1:17" s="118" customFormat="1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60"/>
        <v>40.200000000000003</v>
      </c>
      <c r="G98" s="127" t="s">
        <v>255</v>
      </c>
      <c r="H98" s="127" t="s">
        <v>34</v>
      </c>
      <c r="I98" s="170">
        <f t="shared" si="66"/>
        <v>1665.8668</v>
      </c>
      <c r="J98" s="171">
        <f t="shared" si="67"/>
        <v>2085.5760000000005</v>
      </c>
      <c r="K98" s="319">
        <f>'BM 04'!M98</f>
        <v>0</v>
      </c>
      <c r="L98" s="265">
        <f>'Memória 05'!J498</f>
        <v>51.88</v>
      </c>
      <c r="M98" s="310">
        <f t="shared" si="61"/>
        <v>51.88</v>
      </c>
      <c r="N98" s="319">
        <f t="shared" si="62"/>
        <v>0</v>
      </c>
      <c r="O98" s="264">
        <f t="shared" si="63"/>
        <v>2085.5760000000005</v>
      </c>
      <c r="P98" s="266">
        <f t="shared" si="64"/>
        <v>2085.5760000000005</v>
      </c>
      <c r="Q98" s="264">
        <f t="shared" si="65"/>
        <v>0</v>
      </c>
    </row>
    <row r="99" spans="1:17" s="118" customFormat="1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60"/>
        <v>39.68</v>
      </c>
      <c r="G99" s="127" t="s">
        <v>258</v>
      </c>
      <c r="H99" s="127" t="s">
        <v>34</v>
      </c>
      <c r="I99" s="170">
        <f t="shared" si="66"/>
        <v>564.71580000000006</v>
      </c>
      <c r="J99" s="171">
        <f t="shared" si="67"/>
        <v>707.09760000000006</v>
      </c>
      <c r="K99" s="319">
        <f>'BM 04'!M99</f>
        <v>0</v>
      </c>
      <c r="L99" s="265">
        <f>'Memória 05'!J508</f>
        <v>17.82</v>
      </c>
      <c r="M99" s="310">
        <f t="shared" si="61"/>
        <v>17.82</v>
      </c>
      <c r="N99" s="319">
        <f t="shared" si="62"/>
        <v>0</v>
      </c>
      <c r="O99" s="264">
        <f t="shared" si="63"/>
        <v>707.09760000000006</v>
      </c>
      <c r="P99" s="266">
        <f t="shared" si="64"/>
        <v>707.09760000000006</v>
      </c>
      <c r="Q99" s="264">
        <f t="shared" si="65"/>
        <v>0</v>
      </c>
    </row>
    <row r="100" spans="1:17" s="118" customFormat="1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60"/>
        <v>815.3</v>
      </c>
      <c r="G100" s="127" t="s">
        <v>261</v>
      </c>
      <c r="H100" s="127" t="s">
        <v>34</v>
      </c>
      <c r="I100" s="170">
        <f t="shared" si="66"/>
        <v>651.1</v>
      </c>
      <c r="J100" s="171">
        <f t="shared" si="67"/>
        <v>815.3</v>
      </c>
      <c r="K100" s="319">
        <f>'BM 04'!M100</f>
        <v>0</v>
      </c>
      <c r="L100" s="265">
        <v>0</v>
      </c>
      <c r="M100" s="310">
        <f t="shared" si="61"/>
        <v>0</v>
      </c>
      <c r="N100" s="319">
        <f t="shared" si="62"/>
        <v>0</v>
      </c>
      <c r="O100" s="264">
        <f t="shared" si="63"/>
        <v>0</v>
      </c>
      <c r="P100" s="266">
        <f t="shared" si="64"/>
        <v>0</v>
      </c>
      <c r="Q100" s="264">
        <f t="shared" si="65"/>
        <v>815.3</v>
      </c>
    </row>
    <row r="101" spans="1:17" s="118" customFormat="1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60"/>
        <v>3172.59</v>
      </c>
      <c r="G101" s="127" t="s">
        <v>264</v>
      </c>
      <c r="H101" s="127" t="s">
        <v>34</v>
      </c>
      <c r="I101" s="170">
        <f t="shared" si="66"/>
        <v>2533.62</v>
      </c>
      <c r="J101" s="171">
        <f t="shared" si="67"/>
        <v>3172.59</v>
      </c>
      <c r="K101" s="319">
        <f>'BM 04'!M101</f>
        <v>0</v>
      </c>
      <c r="L101" s="265">
        <v>0</v>
      </c>
      <c r="M101" s="310">
        <f t="shared" si="61"/>
        <v>0</v>
      </c>
      <c r="N101" s="319">
        <f t="shared" si="62"/>
        <v>0</v>
      </c>
      <c r="O101" s="264">
        <f t="shared" si="63"/>
        <v>0</v>
      </c>
      <c r="P101" s="266">
        <f t="shared" si="64"/>
        <v>0</v>
      </c>
      <c r="Q101" s="264">
        <f t="shared" si="65"/>
        <v>3172.59</v>
      </c>
    </row>
    <row r="102" spans="1:17">
      <c r="A102" s="133" t="s">
        <v>265</v>
      </c>
      <c r="B102" s="161" t="s">
        <v>404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0</v>
      </c>
      <c r="O102" s="150">
        <f>SUM(O103:O109)</f>
        <v>2803.75</v>
      </c>
      <c r="P102" s="166">
        <f>SUM(P103:P109)</f>
        <v>2803.75</v>
      </c>
      <c r="Q102" s="150">
        <f>SUM(Q103:Q109)</f>
        <v>480.83</v>
      </c>
    </row>
    <row r="103" spans="1:17" s="118" customFormat="1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68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04'!M103</f>
        <v>0</v>
      </c>
      <c r="L103" s="265">
        <f>'Memória 05'!J519</f>
        <v>2</v>
      </c>
      <c r="M103" s="310">
        <f t="shared" ref="M103:M109" si="69">K103+L103</f>
        <v>2</v>
      </c>
      <c r="N103" s="319">
        <f t="shared" ref="N103:N109" si="70">K103*F103</f>
        <v>0</v>
      </c>
      <c r="O103" s="264">
        <f t="shared" ref="O103:O109" si="71">L103*F103</f>
        <v>66.540000000000006</v>
      </c>
      <c r="P103" s="266">
        <f t="shared" ref="P103:P109" si="72">O103+N103</f>
        <v>66.540000000000006</v>
      </c>
      <c r="Q103" s="264">
        <f t="shared" si="65"/>
        <v>0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68"/>
        <v>480.83</v>
      </c>
      <c r="G104" s="127" t="s">
        <v>272</v>
      </c>
      <c r="H104" s="127" t="s">
        <v>34</v>
      </c>
      <c r="I104" s="170">
        <f t="shared" si="66"/>
        <v>383.99</v>
      </c>
      <c r="J104" s="171">
        <f t="shared" si="67"/>
        <v>480.83</v>
      </c>
      <c r="K104" s="319">
        <f>'BM 04'!M104</f>
        <v>0</v>
      </c>
      <c r="L104" s="150">
        <v>0</v>
      </c>
      <c r="M104" s="310">
        <f t="shared" si="69"/>
        <v>0</v>
      </c>
      <c r="N104" s="319">
        <f t="shared" si="70"/>
        <v>0</v>
      </c>
      <c r="O104" s="149">
        <f t="shared" si="71"/>
        <v>0</v>
      </c>
      <c r="P104" s="151">
        <f t="shared" si="72"/>
        <v>0</v>
      </c>
      <c r="Q104" s="149">
        <f t="shared" si="65"/>
        <v>480.83</v>
      </c>
    </row>
    <row r="105" spans="1:17" s="118" customFormat="1" ht="79.2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68"/>
        <v>65.260000000000005</v>
      </c>
      <c r="G105" s="127" t="s">
        <v>275</v>
      </c>
      <c r="H105" s="127" t="s">
        <v>34</v>
      </c>
      <c r="I105" s="170">
        <f t="shared" si="66"/>
        <v>1027.8063999999999</v>
      </c>
      <c r="J105" s="171">
        <f t="shared" si="67"/>
        <v>1286.9272000000001</v>
      </c>
      <c r="K105" s="319">
        <f>'BM 04'!M105</f>
        <v>0</v>
      </c>
      <c r="L105" s="265">
        <f>'Memória 05'!J529</f>
        <v>19.72</v>
      </c>
      <c r="M105" s="310">
        <f t="shared" si="69"/>
        <v>19.72</v>
      </c>
      <c r="N105" s="319">
        <f t="shared" si="70"/>
        <v>0</v>
      </c>
      <c r="O105" s="264">
        <f t="shared" si="71"/>
        <v>1286.9272000000001</v>
      </c>
      <c r="P105" s="266">
        <f t="shared" si="72"/>
        <v>1286.9272000000001</v>
      </c>
      <c r="Q105" s="264">
        <f t="shared" si="65"/>
        <v>0</v>
      </c>
    </row>
    <row r="106" spans="1:17" s="118" customFormat="1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68"/>
        <v>12.98</v>
      </c>
      <c r="G106" s="127" t="s">
        <v>278</v>
      </c>
      <c r="H106" s="127" t="s">
        <v>34</v>
      </c>
      <c r="I106" s="170">
        <f t="shared" si="66"/>
        <v>20.74</v>
      </c>
      <c r="J106" s="171">
        <f t="shared" si="67"/>
        <v>25.96</v>
      </c>
      <c r="K106" s="319">
        <f>'BM 04'!M106</f>
        <v>0</v>
      </c>
      <c r="L106" s="265">
        <f>'Memória 05'!J539</f>
        <v>2</v>
      </c>
      <c r="M106" s="310">
        <f t="shared" si="69"/>
        <v>2</v>
      </c>
      <c r="N106" s="319">
        <f t="shared" si="70"/>
        <v>0</v>
      </c>
      <c r="O106" s="264">
        <f t="shared" si="71"/>
        <v>25.96</v>
      </c>
      <c r="P106" s="266">
        <f t="shared" si="72"/>
        <v>25.96</v>
      </c>
      <c r="Q106" s="264">
        <f t="shared" si="65"/>
        <v>0</v>
      </c>
    </row>
    <row r="107" spans="1:17" s="118" customFormat="1" ht="79.2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68"/>
        <v>52.31</v>
      </c>
      <c r="G107" s="127" t="s">
        <v>281</v>
      </c>
      <c r="H107" s="127" t="s">
        <v>34</v>
      </c>
      <c r="I107" s="170">
        <f t="shared" si="66"/>
        <v>411.11520000000002</v>
      </c>
      <c r="J107" s="171">
        <f t="shared" si="67"/>
        <v>514.73040000000003</v>
      </c>
      <c r="K107" s="319">
        <f>'BM 04'!M107</f>
        <v>0</v>
      </c>
      <c r="L107" s="265">
        <f>'Memória 05'!J549</f>
        <v>9.84</v>
      </c>
      <c r="M107" s="310">
        <f t="shared" si="69"/>
        <v>9.84</v>
      </c>
      <c r="N107" s="319">
        <f t="shared" si="70"/>
        <v>0</v>
      </c>
      <c r="O107" s="264">
        <f t="shared" si="71"/>
        <v>514.73040000000003</v>
      </c>
      <c r="P107" s="266">
        <f t="shared" si="72"/>
        <v>514.73040000000003</v>
      </c>
      <c r="Q107" s="264">
        <f t="shared" si="65"/>
        <v>0</v>
      </c>
    </row>
    <row r="108" spans="1:17" s="118" customFormat="1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68"/>
        <v>79.959999999999994</v>
      </c>
      <c r="G108" s="127" t="s">
        <v>284</v>
      </c>
      <c r="H108" s="127" t="s">
        <v>34</v>
      </c>
      <c r="I108" s="170">
        <f t="shared" si="66"/>
        <v>714.59339999999997</v>
      </c>
      <c r="J108" s="171">
        <f t="shared" si="67"/>
        <v>894.75239999999985</v>
      </c>
      <c r="K108" s="319">
        <f>'BM 04'!M108</f>
        <v>0</v>
      </c>
      <c r="L108" s="265">
        <f>'Memória 05'!J559</f>
        <v>11.19</v>
      </c>
      <c r="M108" s="310">
        <f t="shared" si="69"/>
        <v>11.19</v>
      </c>
      <c r="N108" s="319">
        <f t="shared" si="70"/>
        <v>0</v>
      </c>
      <c r="O108" s="264">
        <f t="shared" si="71"/>
        <v>894.75239999999985</v>
      </c>
      <c r="P108" s="266">
        <f t="shared" si="72"/>
        <v>894.75239999999985</v>
      </c>
      <c r="Q108" s="264">
        <f t="shared" si="65"/>
        <v>0</v>
      </c>
    </row>
    <row r="109" spans="1:17" s="118" customFormat="1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68"/>
        <v>7.42</v>
      </c>
      <c r="G109" s="127" t="s">
        <v>287</v>
      </c>
      <c r="H109" s="127" t="s">
        <v>34</v>
      </c>
      <c r="I109" s="170">
        <f t="shared" si="66"/>
        <v>11.86</v>
      </c>
      <c r="J109" s="171">
        <f t="shared" si="67"/>
        <v>14.84</v>
      </c>
      <c r="K109" s="319">
        <f>'BM 04'!M109</f>
        <v>0</v>
      </c>
      <c r="L109" s="265">
        <f>'Memória 05'!J569</f>
        <v>2</v>
      </c>
      <c r="M109" s="310">
        <f t="shared" si="69"/>
        <v>2</v>
      </c>
      <c r="N109" s="319">
        <f t="shared" si="70"/>
        <v>0</v>
      </c>
      <c r="O109" s="264">
        <f t="shared" si="71"/>
        <v>14.84</v>
      </c>
      <c r="P109" s="266">
        <f t="shared" si="72"/>
        <v>14.84</v>
      </c>
      <c r="Q109" s="264">
        <f t="shared" si="65"/>
        <v>0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319"/>
      <c r="O110" s="149"/>
      <c r="P110" s="151"/>
      <c r="Q110" s="149"/>
    </row>
    <row r="111" spans="1:17">
      <c r="A111" s="686" t="s">
        <v>288</v>
      </c>
      <c r="B111" s="687"/>
      <c r="C111" s="687"/>
      <c r="D111" s="687"/>
      <c r="E111" s="687"/>
      <c r="F111" s="687"/>
      <c r="G111" s="687"/>
      <c r="H111" s="688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320666.65322000004</v>
      </c>
      <c r="O111" s="143">
        <f>O11+O15+O28+O39+O41+O58+O65+O75+O95+O102+O70</f>
        <v>49881.944762000006</v>
      </c>
      <c r="P111" s="143">
        <f>P11+P15+P28+P39+P41+P58+P65+P75+P95+P102+P70</f>
        <v>370548.59798199998</v>
      </c>
      <c r="Q111" s="160">
        <f>Q11+Q15+Q28+Q39+Q41+Q58+Q65+Q75+Q95+Q102+Q70</f>
        <v>392995.47811800003</v>
      </c>
    </row>
    <row r="114" spans="1:17">
      <c r="A114" s="668" t="s">
        <v>289</v>
      </c>
      <c r="B114" s="668"/>
      <c r="C114" s="668"/>
      <c r="D114" s="668"/>
      <c r="E114" s="668"/>
      <c r="F114" s="668"/>
      <c r="G114" s="668"/>
      <c r="H114" s="668"/>
      <c r="I114" s="668"/>
      <c r="J114" s="668"/>
      <c r="K114" s="668"/>
      <c r="L114" s="668"/>
      <c r="M114" s="668"/>
      <c r="N114" s="668"/>
      <c r="O114" s="668"/>
      <c r="P114" s="668"/>
      <c r="Q114" s="668"/>
    </row>
    <row r="115" spans="1:17">
      <c r="A115" s="668"/>
      <c r="B115" s="668"/>
      <c r="C115" s="668"/>
      <c r="D115" s="668"/>
      <c r="E115" s="668"/>
      <c r="F115" s="668"/>
      <c r="G115" s="668"/>
      <c r="H115" s="668"/>
      <c r="I115" s="668"/>
      <c r="J115" s="668"/>
      <c r="K115" s="668"/>
      <c r="L115" s="668"/>
      <c r="M115" s="668"/>
      <c r="N115" s="668"/>
      <c r="O115" s="668"/>
      <c r="P115" s="668"/>
      <c r="Q115" s="668"/>
    </row>
    <row r="116" spans="1:17">
      <c r="A116" s="668"/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1" spans="1:17">
      <c r="P121" s="119">
        <f>'BM 04'!P122</f>
        <v>320667.10469499999</v>
      </c>
    </row>
    <row r="122" spans="1:17">
      <c r="P122" s="119">
        <f>P121+O6</f>
        <v>370549.04945699999</v>
      </c>
    </row>
    <row r="123" spans="1:17" ht="15.6">
      <c r="E123" s="751" t="s">
        <v>413</v>
      </c>
      <c r="F123" s="699"/>
      <c r="G123" s="699"/>
      <c r="H123" s="699"/>
      <c r="I123" s="699"/>
      <c r="J123" s="699"/>
      <c r="K123" s="699"/>
      <c r="L123" s="699"/>
      <c r="P123" s="119">
        <f>P122-P111</f>
        <v>0.4514750000089407</v>
      </c>
    </row>
  </sheetData>
  <mergeCells count="37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B75:G75"/>
    <mergeCell ref="B95:G95"/>
    <mergeCell ref="A111:H111"/>
    <mergeCell ref="A114:Q119"/>
    <mergeCell ref="E123:L12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5</vt:i4>
      </vt:variant>
    </vt:vector>
  </HeadingPairs>
  <TitlesOfParts>
    <vt:vector size="25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BM 07</vt:lpstr>
      <vt:lpstr>Memória 07</vt:lpstr>
      <vt:lpstr>BM 08</vt:lpstr>
      <vt:lpstr>Memória 08</vt:lpstr>
      <vt:lpstr>BM 09</vt:lpstr>
      <vt:lpstr>BM 10</vt:lpstr>
      <vt:lpstr>Memória 10</vt:lpstr>
      <vt:lpstr>Memória 09</vt:lpstr>
      <vt:lpstr>'BM 01'!Area_de_impressao</vt:lpstr>
      <vt:lpstr>'BM 08'!Area_de_impressao</vt:lpstr>
      <vt:lpstr>'BM 09'!Area_de_impressao</vt:lpstr>
      <vt:lpstr>'BM 10'!Area_de_impressao</vt:lpstr>
      <vt:lpstr>'Memória 01'!Area_de_impressao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</dc:creator>
  <cp:lastModifiedBy>Tiago</cp:lastModifiedBy>
  <cp:lastPrinted>2024-07-03T19:56:30Z</cp:lastPrinted>
  <dcterms:created xsi:type="dcterms:W3CDTF">2021-10-04T21:36:00Z</dcterms:created>
  <dcterms:modified xsi:type="dcterms:W3CDTF">2025-02-19T16:23:53Z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53C1D4CA2A44460CB94A525590A8B62D</vt:lpwstr>
  </property>
  <property fmtid="{D5CDD505-2E9C-101B-9397-08002B2CF9AE}" pid="3" name="KSOProductBuildVer">
    <vt:lpwstr>1046-11.2.0.11537</vt:lpwstr>
  </property>
</Properties>
</file>