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EstaPasta_de_trabalho" defaultThemeVersion="124226"/>
  <bookViews>
    <workbookView xWindow="-105" yWindow="-105" windowWidth="20730" windowHeight="11760"/>
  </bookViews>
  <sheets>
    <sheet name="1ª MEDIÇÃO" sheetId="1" r:id="rId1"/>
  </sheets>
  <externalReferences>
    <externalReference r:id="rId2"/>
  </externalReferences>
  <definedNames>
    <definedName name="_xlnm.Print_Area" localSheetId="0">'1ª MEDIÇÃO'!$A$1:$O$99</definedName>
    <definedName name="_xlnm.Print_Titles" localSheetId="0">'1ª MEDIÇÃO'!$8:$11</definedName>
  </definedNames>
  <calcPr calcId="145621"/>
</workbook>
</file>

<file path=xl/calcChain.xml><?xml version="1.0" encoding="utf-8"?>
<calcChain xmlns="http://schemas.openxmlformats.org/spreadsheetml/2006/main">
  <c r="J70" i="1" l="1"/>
  <c r="J68" i="1" l="1"/>
  <c r="J67" i="1"/>
  <c r="J66" i="1"/>
  <c r="J65" i="1"/>
  <c r="J64" i="1"/>
  <c r="J63" i="1"/>
  <c r="J62" i="1"/>
  <c r="J61" i="1"/>
  <c r="J60" i="1"/>
  <c r="J59" i="1"/>
  <c r="J15" i="1"/>
  <c r="J71" i="1" l="1"/>
  <c r="L70" i="1"/>
  <c r="L16" i="1" l="1"/>
  <c r="M60" i="1"/>
  <c r="M70" i="1"/>
  <c r="N87" i="1"/>
  <c r="N85" i="1"/>
  <c r="N83" i="1"/>
  <c r="N82" i="1"/>
  <c r="N81" i="1"/>
  <c r="N79" i="1"/>
  <c r="N78" i="1"/>
  <c r="N77" i="1"/>
  <c r="N76" i="1"/>
  <c r="N75" i="1"/>
  <c r="N54" i="1"/>
  <c r="N53" i="1"/>
  <c r="N52" i="1"/>
  <c r="N51" i="1"/>
  <c r="N50" i="1"/>
  <c r="N49" i="1"/>
  <c r="N47" i="1"/>
  <c r="N46" i="1"/>
  <c r="N45" i="1"/>
  <c r="N44" i="1"/>
  <c r="N43" i="1"/>
  <c r="N42" i="1"/>
  <c r="N41" i="1"/>
  <c r="N40" i="1"/>
  <c r="N39" i="1"/>
  <c r="N37" i="1"/>
  <c r="N36" i="1"/>
  <c r="N35" i="1"/>
  <c r="N34" i="1"/>
  <c r="N32" i="1"/>
  <c r="N31" i="1"/>
  <c r="N30" i="1"/>
  <c r="N29" i="1"/>
  <c r="N28" i="1"/>
  <c r="N27" i="1"/>
  <c r="N26" i="1"/>
  <c r="N25" i="1"/>
  <c r="N24" i="1"/>
  <c r="N23" i="1"/>
  <c r="N22" i="1"/>
  <c r="N21" i="1"/>
  <c r="N19" i="1"/>
  <c r="J5" i="1"/>
  <c r="I88" i="1"/>
  <c r="O56" i="1"/>
  <c r="O48" i="1"/>
  <c r="L48" i="1"/>
  <c r="O38" i="1"/>
  <c r="L38" i="1"/>
  <c r="O33" i="1"/>
  <c r="L33" i="1"/>
  <c r="O20" i="1"/>
  <c r="L20" i="1"/>
  <c r="O18" i="1"/>
  <c r="L18" i="1"/>
  <c r="M75" i="1"/>
  <c r="O75" i="1" s="1"/>
  <c r="M76" i="1"/>
  <c r="O76" i="1" s="1"/>
  <c r="M77" i="1"/>
  <c r="O77" i="1" s="1"/>
  <c r="M78" i="1"/>
  <c r="M79" i="1"/>
  <c r="M74" i="1"/>
  <c r="O74" i="1" s="1"/>
  <c r="O73" i="1" s="1"/>
  <c r="O87" i="1"/>
  <c r="O85" i="1"/>
  <c r="O83" i="1"/>
  <c r="O82" i="1"/>
  <c r="O81" i="1"/>
  <c r="O79" i="1"/>
  <c r="O57" i="1"/>
  <c r="O54" i="1"/>
  <c r="O53" i="1"/>
  <c r="O52" i="1"/>
  <c r="O51" i="1"/>
  <c r="O50" i="1"/>
  <c r="O49" i="1"/>
  <c r="O47" i="1"/>
  <c r="O46" i="1"/>
  <c r="O45" i="1"/>
  <c r="O44" i="1"/>
  <c r="O43" i="1"/>
  <c r="O42" i="1"/>
  <c r="O41" i="1"/>
  <c r="O40" i="1"/>
  <c r="O39" i="1"/>
  <c r="O37" i="1"/>
  <c r="O36" i="1"/>
  <c r="O35" i="1"/>
  <c r="O34" i="1"/>
  <c r="O32" i="1"/>
  <c r="O31" i="1"/>
  <c r="O30" i="1"/>
  <c r="O29" i="1"/>
  <c r="O28" i="1"/>
  <c r="O27" i="1"/>
  <c r="O26" i="1"/>
  <c r="O25" i="1"/>
  <c r="O24" i="1"/>
  <c r="O23" i="1"/>
  <c r="O22" i="1"/>
  <c r="O21" i="1"/>
  <c r="O19" i="1"/>
  <c r="M87" i="1"/>
  <c r="M86" i="1"/>
  <c r="O86" i="1" s="1"/>
  <c r="M85" i="1"/>
  <c r="M83" i="1"/>
  <c r="M82" i="1"/>
  <c r="M81" i="1"/>
  <c r="M72" i="1"/>
  <c r="O72" i="1" s="1"/>
  <c r="M71" i="1"/>
  <c r="N71" i="1" s="1"/>
  <c r="M68" i="1"/>
  <c r="N68" i="1" s="1"/>
  <c r="M67" i="1"/>
  <c r="N67" i="1" s="1"/>
  <c r="M66" i="1"/>
  <c r="N66" i="1" s="1"/>
  <c r="M65" i="1"/>
  <c r="O65" i="1" s="1"/>
  <c r="M64" i="1"/>
  <c r="O64" i="1" s="1"/>
  <c r="M63" i="1"/>
  <c r="O63" i="1" s="1"/>
  <c r="M62" i="1"/>
  <c r="N62" i="1" s="1"/>
  <c r="M61" i="1"/>
  <c r="O61" i="1" s="1"/>
  <c r="M59" i="1"/>
  <c r="O59" i="1" s="1"/>
  <c r="M54" i="1"/>
  <c r="M53" i="1"/>
  <c r="M52" i="1"/>
  <c r="M51" i="1"/>
  <c r="M50" i="1"/>
  <c r="M49" i="1"/>
  <c r="M47" i="1"/>
  <c r="M46" i="1"/>
  <c r="M45" i="1"/>
  <c r="M44" i="1"/>
  <c r="M43" i="1"/>
  <c r="M42" i="1"/>
  <c r="M41" i="1"/>
  <c r="M40" i="1"/>
  <c r="M39" i="1"/>
  <c r="M37" i="1"/>
  <c r="M36" i="1"/>
  <c r="M35" i="1"/>
  <c r="M34" i="1"/>
  <c r="M32" i="1"/>
  <c r="M31" i="1"/>
  <c r="M30" i="1"/>
  <c r="M29" i="1"/>
  <c r="M28" i="1"/>
  <c r="M27" i="1"/>
  <c r="M26" i="1"/>
  <c r="M25" i="1"/>
  <c r="M24" i="1"/>
  <c r="M23" i="1"/>
  <c r="M22" i="1"/>
  <c r="M21" i="1"/>
  <c r="M19" i="1"/>
  <c r="M16" i="1"/>
  <c r="N16" i="1" s="1"/>
  <c r="M17" i="1"/>
  <c r="O17" i="1" s="1"/>
  <c r="L63" i="1"/>
  <c r="L64" i="1"/>
  <c r="I69" i="1"/>
  <c r="L17" i="1"/>
  <c r="L87" i="1"/>
  <c r="L86" i="1"/>
  <c r="L85" i="1"/>
  <c r="L83" i="1"/>
  <c r="L82" i="1"/>
  <c r="L81" i="1"/>
  <c r="L79" i="1"/>
  <c r="L78" i="1"/>
  <c r="L77" i="1"/>
  <c r="L76" i="1"/>
  <c r="L75" i="1"/>
  <c r="L74" i="1"/>
  <c r="L73" i="1" s="1"/>
  <c r="L72" i="1"/>
  <c r="L71" i="1"/>
  <c r="L69" i="1" s="1"/>
  <c r="L54" i="1"/>
  <c r="L53" i="1"/>
  <c r="L52" i="1"/>
  <c r="L51" i="1"/>
  <c r="L50" i="1"/>
  <c r="L49" i="1"/>
  <c r="L47" i="1"/>
  <c r="L46" i="1"/>
  <c r="L45" i="1"/>
  <c r="L44" i="1"/>
  <c r="L43" i="1"/>
  <c r="L42" i="1"/>
  <c r="L41" i="1"/>
  <c r="L40" i="1"/>
  <c r="L39" i="1"/>
  <c r="L37" i="1"/>
  <c r="L36" i="1"/>
  <c r="L35" i="1"/>
  <c r="L34" i="1"/>
  <c r="L32" i="1"/>
  <c r="L31" i="1"/>
  <c r="L30" i="1"/>
  <c r="L29" i="1"/>
  <c r="L28" i="1"/>
  <c r="L27" i="1"/>
  <c r="L26" i="1"/>
  <c r="L25" i="1"/>
  <c r="L24" i="1"/>
  <c r="L23" i="1"/>
  <c r="L22" i="1"/>
  <c r="L21" i="1"/>
  <c r="L19" i="1"/>
  <c r="K87" i="1"/>
  <c r="K86" i="1"/>
  <c r="K85" i="1"/>
  <c r="K83" i="1"/>
  <c r="K82" i="1"/>
  <c r="K81" i="1"/>
  <c r="K79" i="1"/>
  <c r="K78" i="1"/>
  <c r="K77" i="1"/>
  <c r="K76" i="1"/>
  <c r="K75" i="1"/>
  <c r="K74" i="1"/>
  <c r="K72" i="1"/>
  <c r="K71" i="1"/>
  <c r="K61" i="1"/>
  <c r="K62" i="1"/>
  <c r="K63" i="1"/>
  <c r="K64" i="1"/>
  <c r="K65" i="1"/>
  <c r="K66" i="1"/>
  <c r="K67" i="1"/>
  <c r="K68" i="1"/>
  <c r="K54" i="1"/>
  <c r="K53" i="1"/>
  <c r="K52" i="1"/>
  <c r="K51" i="1"/>
  <c r="K50" i="1"/>
  <c r="K49" i="1"/>
  <c r="K47" i="1"/>
  <c r="K46" i="1"/>
  <c r="K45" i="1"/>
  <c r="K44" i="1"/>
  <c r="K43" i="1"/>
  <c r="K42" i="1"/>
  <c r="K41" i="1"/>
  <c r="K40" i="1"/>
  <c r="K39" i="1"/>
  <c r="K37" i="1"/>
  <c r="K36" i="1"/>
  <c r="K35" i="1"/>
  <c r="K34" i="1"/>
  <c r="K32" i="1"/>
  <c r="K31" i="1"/>
  <c r="K30" i="1"/>
  <c r="K29" i="1"/>
  <c r="K28" i="1"/>
  <c r="K27" i="1"/>
  <c r="K26" i="1"/>
  <c r="K25" i="1"/>
  <c r="K24" i="1"/>
  <c r="K23" i="1"/>
  <c r="K22" i="1"/>
  <c r="K21" i="1"/>
  <c r="K19" i="1"/>
  <c r="K16" i="1"/>
  <c r="K17" i="1"/>
  <c r="N72" i="1" l="1"/>
  <c r="O16" i="1"/>
  <c r="N59" i="1"/>
  <c r="O71" i="1"/>
  <c r="N86" i="1"/>
  <c r="N74" i="1"/>
  <c r="N64" i="1"/>
  <c r="N63" i="1"/>
  <c r="O62" i="1"/>
  <c r="N17" i="1"/>
  <c r="O68" i="1"/>
  <c r="O67" i="1"/>
  <c r="O66" i="1"/>
  <c r="N65" i="1"/>
  <c r="N61" i="1"/>
  <c r="O60" i="1"/>
  <c r="N60" i="1"/>
  <c r="K60" i="1"/>
  <c r="N70" i="1"/>
  <c r="O70" i="1"/>
  <c r="O78" i="1"/>
  <c r="K70" i="1"/>
  <c r="O69" i="1" l="1"/>
  <c r="O58" i="1"/>
  <c r="I55" i="1" l="1"/>
  <c r="I80" i="1"/>
  <c r="I73" i="1"/>
  <c r="I58" i="1"/>
  <c r="I57" i="1"/>
  <c r="I56" i="1" s="1"/>
  <c r="I13" i="1"/>
  <c r="I48" i="1"/>
  <c r="I38" i="1"/>
  <c r="I33" i="1"/>
  <c r="I20" i="1"/>
  <c r="I18" i="1"/>
  <c r="I14" i="1"/>
  <c r="I87" i="1"/>
  <c r="I86" i="1"/>
  <c r="I85" i="1"/>
  <c r="I84" i="1"/>
  <c r="I83" i="1"/>
  <c r="I82" i="1"/>
  <c r="I81" i="1"/>
  <c r="I79" i="1"/>
  <c r="I78" i="1"/>
  <c r="I77" i="1"/>
  <c r="I76" i="1"/>
  <c r="I75" i="1"/>
  <c r="I74" i="1"/>
  <c r="I72" i="1"/>
  <c r="I71" i="1"/>
  <c r="I70" i="1"/>
  <c r="I68" i="1"/>
  <c r="I67" i="1"/>
  <c r="I66" i="1"/>
  <c r="I65" i="1"/>
  <c r="I64" i="1"/>
  <c r="I63" i="1"/>
  <c r="I62" i="1"/>
  <c r="I61" i="1"/>
  <c r="I60" i="1"/>
  <c r="I59" i="1"/>
  <c r="I54" i="1"/>
  <c r="I53" i="1"/>
  <c r="I52" i="1"/>
  <c r="I51" i="1"/>
  <c r="I50" i="1"/>
  <c r="I49" i="1"/>
  <c r="I47" i="1"/>
  <c r="I46" i="1"/>
  <c r="I45" i="1"/>
  <c r="I44" i="1"/>
  <c r="I43" i="1"/>
  <c r="I42" i="1"/>
  <c r="I41" i="1"/>
  <c r="I40" i="1"/>
  <c r="I39" i="1"/>
  <c r="I37" i="1"/>
  <c r="I36" i="1"/>
  <c r="I35" i="1"/>
  <c r="I34" i="1"/>
  <c r="I32" i="1"/>
  <c r="I31" i="1"/>
  <c r="I30" i="1"/>
  <c r="I29" i="1"/>
  <c r="I28" i="1"/>
  <c r="I27" i="1"/>
  <c r="I26" i="1"/>
  <c r="I25" i="1"/>
  <c r="I24" i="1"/>
  <c r="I23" i="1"/>
  <c r="I22" i="1"/>
  <c r="I21" i="1"/>
  <c r="I19" i="1"/>
  <c r="I16" i="1"/>
  <c r="I17" i="1"/>
  <c r="I15" i="1"/>
  <c r="L62" i="1" l="1"/>
  <c r="L61" i="1"/>
  <c r="L60" i="1"/>
  <c r="L68" i="1"/>
  <c r="L67" i="1"/>
  <c r="L66" i="1" l="1"/>
  <c r="L65" i="1"/>
  <c r="L59" i="1" l="1"/>
  <c r="L58" i="1" s="1"/>
  <c r="K59" i="1"/>
  <c r="L57" i="1" l="1"/>
  <c r="L56" i="1" s="1"/>
  <c r="J6" i="1" l="1"/>
  <c r="J84" i="1" l="1"/>
  <c r="M84" i="1" l="1"/>
  <c r="L84" i="1"/>
  <c r="L80" i="1" s="1"/>
  <c r="L55" i="1" s="1"/>
  <c r="K84" i="1"/>
  <c r="K15" i="1"/>
  <c r="L15" i="1"/>
  <c r="L14" i="1" s="1"/>
  <c r="L13" i="1" s="1"/>
  <c r="M15" i="1"/>
  <c r="L88" i="1" l="1"/>
  <c r="N5" i="1" s="1"/>
  <c r="M5" i="1" s="1"/>
  <c r="M6" i="1" s="1"/>
  <c r="N6" i="1" s="1"/>
  <c r="N84" i="1"/>
  <c r="O84" i="1"/>
  <c r="O80" i="1" s="1"/>
  <c r="O55" i="1" s="1"/>
  <c r="N15" i="1"/>
  <c r="O15" i="1"/>
  <c r="O14" i="1" s="1"/>
  <c r="O13" i="1" s="1"/>
  <c r="O88" i="1" l="1"/>
</calcChain>
</file>

<file path=xl/sharedStrings.xml><?xml version="1.0" encoding="utf-8"?>
<sst xmlns="http://schemas.openxmlformats.org/spreadsheetml/2006/main" count="379" uniqueCount="232">
  <si>
    <t>ITEM</t>
  </si>
  <si>
    <t>DESCRIÇÃO</t>
  </si>
  <si>
    <t>UNID</t>
  </si>
  <si>
    <t>QUANT.</t>
  </si>
  <si>
    <t>%</t>
  </si>
  <si>
    <t>PLANILHA DE MEDIÇÃO</t>
  </si>
  <si>
    <t>TOTAL DA OBRA:</t>
  </si>
  <si>
    <t>PREÇO TOTAL</t>
  </si>
  <si>
    <t>Atesto que os serviços foram executados conforme projetos aprovados</t>
  </si>
  <si>
    <t>Atesto que os serviços foram executados e aceitos</t>
  </si>
  <si>
    <t>Responsável Técnico pela Execução</t>
  </si>
  <si>
    <t>Responsável Técnico pela Fiscalização</t>
  </si>
  <si>
    <t>DATA INÍCIO DOS SERVIÇOS:</t>
  </si>
  <si>
    <t>% do valor da  Etapa medida</t>
  </si>
  <si>
    <t>MEDIDO NO PERÍODO</t>
  </si>
  <si>
    <t>ACUMULADO INCLUINDO O PERÍODO</t>
  </si>
  <si>
    <t>TOTAIS GERAIS:</t>
  </si>
  <si>
    <t>PREÇO TOTAL CONTRATADO (R$)</t>
  </si>
  <si>
    <t>PREÇO UNITÁRIO (R$)</t>
  </si>
  <si>
    <t>QUANT. CONTRATADA</t>
  </si>
  <si>
    <t>PERÍODO DA MEDIÇÃO:</t>
  </si>
  <si>
    <t>FONTE DE RECURSOS:</t>
  </si>
  <si>
    <t>VALOR CONTRATO (R$):</t>
  </si>
  <si>
    <t>MEDIÇÃO ATUAL (R$):</t>
  </si>
  <si>
    <t>Importa a presente medição o valor global de:</t>
  </si>
  <si>
    <t xml:space="preserve">NÚMERO DO BOLETIM DE MEDIÇÃO: </t>
  </si>
  <si>
    <t>01</t>
  </si>
  <si>
    <t>CONTRATADA: Emprotec Construções e Serviços Eireli.</t>
  </si>
  <si>
    <t>1.1</t>
  </si>
  <si>
    <t>1.2</t>
  </si>
  <si>
    <t>1.3</t>
  </si>
  <si>
    <t>1.4</t>
  </si>
  <si>
    <t>2.1</t>
  </si>
  <si>
    <t>2.2</t>
  </si>
  <si>
    <t>2.3</t>
  </si>
  <si>
    <t>TRAVESSA JERÔNIMO DE ALBUQUERQUE</t>
  </si>
  <si>
    <t>1.5</t>
  </si>
  <si>
    <t>1.6</t>
  </si>
  <si>
    <t>2.4</t>
  </si>
  <si>
    <t>2.5</t>
  </si>
  <si>
    <t>UND</t>
  </si>
  <si>
    <t>M</t>
  </si>
  <si>
    <t xml:space="preserve">Nº DO CONTRATO </t>
  </si>
  <si>
    <t>CÓDIGO</t>
  </si>
  <si>
    <t>FONTE</t>
  </si>
  <si>
    <t>SEM BDI</t>
  </si>
  <si>
    <t xml:space="preserve">COM BDI </t>
  </si>
  <si>
    <t>1</t>
  </si>
  <si>
    <t>TRECHO 1 (CONSTRUÇÃO DE 1 NOVA FAIXA DE ROLAGEM) - COMPRIMENTO 2300 M</t>
  </si>
  <si>
    <t>SERVIÇOS PRELIMINARES</t>
  </si>
  <si>
    <t>1.1.1</t>
  </si>
  <si>
    <t>8</t>
  </si>
  <si>
    <t>SERVICOS TOPOGRAFICOS PARA PAVIMENTACAO, INCLUSIVE NOTA DE SERVICOS, ACOMPANHAMENTO E GREIDE [ADAPTADO DE SINAPI 78472]</t>
  </si>
  <si>
    <t>Composições Próprias</t>
  </si>
  <si>
    <t>M2</t>
  </si>
  <si>
    <t>1.1.2</t>
  </si>
  <si>
    <t>98525</t>
  </si>
  <si>
    <t>LIMPEZA MECANIZADA DE CAMADA VEGETAL, VEGETAÇÃO E PEQUENAS ÁRVORES (DIÂMETRO DE TRONCO MENOR QUE 0,20 M), COM TRATOR DE ESTEIRAS.AF_05/2018</t>
  </si>
  <si>
    <t>SINAPI</t>
  </si>
  <si>
    <t>1.1.3</t>
  </si>
  <si>
    <t>3713608</t>
  </si>
  <si>
    <t>CERCA C/4 FIOS ARAME FARPADO C/EST.MADEIRA C.2,0M</t>
  </si>
  <si>
    <t>SICRO NOVO</t>
  </si>
  <si>
    <t>m</t>
  </si>
  <si>
    <t>MOVIMENTAÇÃO DE TERRA</t>
  </si>
  <si>
    <t>1.2.1</t>
  </si>
  <si>
    <t>22</t>
  </si>
  <si>
    <t>ATERRO MECANIZADO DE VALA COM ESCAVADEIRA HIDRÁULICA (CAPACIDADE DA CAÇAMBA: 0,8 M3 / POTÊNCIA: 111 HP), LARGURA DE 1,5 A 2,5 M, PROFUNDIDADE DE 1,5 A 3,0 M, COM AREIA PARA ATERRO. AF_05/2016</t>
  </si>
  <si>
    <t>M3</t>
  </si>
  <si>
    <t>PAVIMENTAÇÃO ASFÁLTICA</t>
  </si>
  <si>
    <t>1.3.1</t>
  </si>
  <si>
    <t>4011221</t>
  </si>
  <si>
    <t>BASE ESTAB. GRANUL.S/MISTURA EXCLUSIVE TRANSPORTE</t>
  </si>
  <si>
    <t>m³</t>
  </si>
  <si>
    <t>1.3.2</t>
  </si>
  <si>
    <t>4011352</t>
  </si>
  <si>
    <t>IMPRIMACAO EXCLUSIVE LIGANTE</t>
  </si>
  <si>
    <t>m²</t>
  </si>
  <si>
    <t>1.3.3</t>
  </si>
  <si>
    <t>96402.</t>
  </si>
  <si>
    <t>PINTURA DE LIGACAO EXCLUSIVE LIGANTE</t>
  </si>
  <si>
    <t>SINAPI-I</t>
  </si>
  <si>
    <t>1.3.4</t>
  </si>
  <si>
    <t>00041965</t>
  </si>
  <si>
    <t>CBUQ COM BRITA COMERCIAL EXCL LIGANTE</t>
  </si>
  <si>
    <t>T</t>
  </si>
  <si>
    <t>1.3.5</t>
  </si>
  <si>
    <t>104358</t>
  </si>
  <si>
    <t>BINDER EXCL LIGANTE</t>
  </si>
  <si>
    <t>1.3.6</t>
  </si>
  <si>
    <t>102331</t>
  </si>
  <si>
    <t>TRANSPORTE DE MATERIAIS ASFALTICO A QUENTE</t>
  </si>
  <si>
    <t>TXKM</t>
  </si>
  <si>
    <t>1.3.7</t>
  </si>
  <si>
    <t>95430</t>
  </si>
  <si>
    <t>TRANSPORTE DE MATERIAIS ASFALTICO A FRIO</t>
  </si>
  <si>
    <t>1.3.8</t>
  </si>
  <si>
    <t>M2097</t>
  </si>
  <si>
    <t>EMULSAO ASFALTICA RR-2C EXCLUSIVE TRANSPORTE - BDI = 16,80</t>
  </si>
  <si>
    <t>t</t>
  </si>
  <si>
    <t>1.3.9</t>
  </si>
  <si>
    <t>M0104</t>
  </si>
  <si>
    <t>ASFALTO DILUIDO CM-30 EXCLUSIVE TRANSPORTE - BDI = 16,80</t>
  </si>
  <si>
    <t>1.3.10</t>
  </si>
  <si>
    <t>M1943</t>
  </si>
  <si>
    <t>CIMENTO ASFALTICO CAP 50/60 EXCLUSIVE TRANSPORTE - BDI = 16,80</t>
  </si>
  <si>
    <t>1.3.11</t>
  </si>
  <si>
    <t>94274</t>
  </si>
  <si>
    <t>ASSENTAMENTO DE GUIA (MEIO-FIO) EM TRECHO CURVO, CONFECCIONADA EM CONCRETO PRÉ-FABRICADO, DIMENSÕES 100X15X13X30 CM (COMPRIMENTO X BASE INFERIOR X BASE SUPERIOR X ALTURA), PARA VIAS URBANAS (USO VIÁRIO). AF_06/2016</t>
  </si>
  <si>
    <t>1.3.12</t>
  </si>
  <si>
    <t>24</t>
  </si>
  <si>
    <t>CONFECÇÃO E COLOCAÇÃO DE GUARD RAIL EM CONCRETO ARMADO PREMOLDADO Fck=30MPa PARA DEFENSA DE PONTES</t>
  </si>
  <si>
    <t>UN</t>
  </si>
  <si>
    <t>SINALIZAÇÃO VIÁRIA</t>
  </si>
  <si>
    <t>1.4.1</t>
  </si>
  <si>
    <t>CPU-SSB</t>
  </si>
  <si>
    <t>SINALIZAÇÃO HORIZONTAL C/TERMOPLÁSTICO 3 ANOS DURAÇÃO</t>
  </si>
  <si>
    <t>1.4.2</t>
  </si>
  <si>
    <t>5219612</t>
  </si>
  <si>
    <t>FORN. E COLOCAÇÃO DE TACHA REFLET. MONODIRECIONAL</t>
  </si>
  <si>
    <t>un</t>
  </si>
  <si>
    <t>1.4.3</t>
  </si>
  <si>
    <t>06.200</t>
  </si>
  <si>
    <t>SINALIZAÇÃO VERTICAL, C CHAPAS PLANAS DE AÇO ZINCADO Nº16</t>
  </si>
  <si>
    <t>1.4.4</t>
  </si>
  <si>
    <t>COMP-4-MAXA</t>
  </si>
  <si>
    <t>PLACA DE SINAL.RETANGULAR (2,50X1,00M) EM CONF.COM ITEM 06.200.00</t>
  </si>
  <si>
    <t>INSTALAÇÕES ELÉTRICAS</t>
  </si>
  <si>
    <t>1.5.1</t>
  </si>
  <si>
    <t>23</t>
  </si>
  <si>
    <t>POSTE DE CONCRETO COM COMPRIMENTO NOMINAL DE 12 M, CARGA NOMINAL DE 1000 DAN, ENGASTAMENTO BASE CONCRETADA COM 1 M DE CONCRETO E 0,8 M DE SOLO. - ADAPTADO SINAPI 100616</t>
  </si>
  <si>
    <t>1.5.2</t>
  </si>
  <si>
    <t>93358</t>
  </si>
  <si>
    <t>ESCAVAÇÃO MANUAL DE VALA COM PROFUNDIDADE MENOR OU IGUAL A 1,30 M. AF_02/2021</t>
  </si>
  <si>
    <t>1.5.3</t>
  </si>
  <si>
    <t>91868</t>
  </si>
  <si>
    <t>ELETRODUTO RÍGIDO ROSCÁVEL, PVC, DN 32 MM (1"), PARA CIRCUITOS TERMINAIS, INSTALADO EM LAJE - FORNECIMENTO E INSTALAÇÃO. AF_12/2015</t>
  </si>
  <si>
    <t>1.5.4</t>
  </si>
  <si>
    <t>91935</t>
  </si>
  <si>
    <t>CABO DE COBRE FLEXÍVEL ISOLADO, 16 MM², ANTI-CHAMA 0,6/1,0 KV, PARA CIRCUITOS TERMINAIS - FORNECIMENTO E INSTALAÇÃO. AF_12/2015</t>
  </si>
  <si>
    <t>1.5.5</t>
  </si>
  <si>
    <t>97886</t>
  </si>
  <si>
    <t>CAIXA ENTERRADA ELÉTRICA RETANGULAR, EM ALVENARIA COM TIJOLOS CERÂMICOS MACIÇOS, FUNDO COM BRITA, DIMENSÕES INTERNAS: 0,3X0,3X0,3 M. AF_12/2020</t>
  </si>
  <si>
    <t>1.5.6</t>
  </si>
  <si>
    <t>101657</t>
  </si>
  <si>
    <t>LUMINÁRIA DE LED PARA ILUMINAÇÃO PÚBLICA, DE 98 W ATÉ 137 W - FORNECIMENTO E INSTALAÇÃO. AF_08/2020</t>
  </si>
  <si>
    <t>1.5.7</t>
  </si>
  <si>
    <t>101632</t>
  </si>
  <si>
    <t>RELÉ FOTOELÉTRICO PARA COMANDO DE ILUMINAÇÃO EXTERNA 1000 W - FORNECIMENTO E INSTALAÇÃO. AF_08/2020</t>
  </si>
  <si>
    <t>1.5.8</t>
  </si>
  <si>
    <t>102102</t>
  </si>
  <si>
    <t>TRANSFORMADOR DE DISTRIBUIÇÃO, 30 KVA, TRIFÁSICO, 60 HZ, CLASSE 15 KV, IMERSO EM ÓLEO MINERAL, INSTALAÇÃO EM POSTE (NÃO INCLUSO SUPORTE) - FORNECIMENTO E INSTALAÇÃO. AF_12/2020</t>
  </si>
  <si>
    <t>1.5.9</t>
  </si>
  <si>
    <t>102110</t>
  </si>
  <si>
    <t>SUPORTE PARA TRANSFORMADOR EM POSTE DE CONCRETO DUPLO T - FORNECIMENTO E INSTALAÇÃO. AF_12/2020</t>
  </si>
  <si>
    <t>DRENAGEM E SANEAMENTO</t>
  </si>
  <si>
    <t>1.6.1</t>
  </si>
  <si>
    <t>99063</t>
  </si>
  <si>
    <t>LOCAÇÃO DE REDE DE ÁGUA OU ESGOTO. AF_10/2018</t>
  </si>
  <si>
    <t>1.6.2</t>
  </si>
  <si>
    <t>101144</t>
  </si>
  <si>
    <t>ESCAV.E TRANSP. MAT. 1A. CAT. C/TRANSP. DE 601-800m</t>
  </si>
  <si>
    <t>1.6.3</t>
  </si>
  <si>
    <t>14</t>
  </si>
  <si>
    <t>LASTRO DE VALA COM PREPARO DE FUNDO, LARGURA MENOR QUE 1,5 M, COM CAMADA DE AREIA, LANÇAMENTO MANUAL, EM LOCAL COM NÍVEL BAIXO DE INTERFERÊNCIA. AF_06/2016 [ADAPTADO DE SINAPI 94102]</t>
  </si>
  <si>
    <t>1.6.4</t>
  </si>
  <si>
    <t>92216</t>
  </si>
  <si>
    <t>TUBO DE CONCRETO PARA REDES COLETORAS DE ÁGUAS PLUVIAIS, DIÂMETRO DE 1000 MM, JUNTA RÍGIDA, INSTALADO EM LOCAL COM BAIXO NÍVEL DE INTERFERÊNCIAS - FORNECIMENTO E ASSENTAMENTO. AF_12/2015</t>
  </si>
  <si>
    <t>1.6.5</t>
  </si>
  <si>
    <t>102744</t>
  </si>
  <si>
    <t>BOCA PARA BUEIRO DUPLO TUBULAR D = 100 CM EM CONCRETO, ALAS COM ESCONSIDADE DE 0°, INCLUINDO FÔRMAS E MATERIAIS. AF_07/2021</t>
  </si>
  <si>
    <t>1.6.6</t>
  </si>
  <si>
    <t>93361</t>
  </si>
  <si>
    <t>REATERRO MECANIZADO DE VALA COM ESCAVADEIRA HIDRÁULICA (CAPACIDADE DA CAÇAMBA: 0,8 M³ / POTÊNCIA: 111 HP), LARGURA ATÉ 1,5 M, PROFUNDIDADE DE 1,5 A 3,0 M, COM SOLO DE 1ª CATEGORIA EM LOCAIS COM ALTO NÍVEL DE INTERFERÊNCIA. AF_04/2016</t>
  </si>
  <si>
    <t>2</t>
  </si>
  <si>
    <t>TRECHO 2 - CALÇADÃO (LARGURA DE 850 METROS) - COMPRIMENTO 850 M</t>
  </si>
  <si>
    <t>2.1.1</t>
  </si>
  <si>
    <t>2.2.1</t>
  </si>
  <si>
    <t>2.2.2</t>
  </si>
  <si>
    <t>2.2.3</t>
  </si>
  <si>
    <t>4011353</t>
  </si>
  <si>
    <t>2.2.4</t>
  </si>
  <si>
    <t>CBUQ COM BRITA COMERCIAL EXCL LIGANTE - BDI = 16,80</t>
  </si>
  <si>
    <t>2.2.5</t>
  </si>
  <si>
    <t>2.2.6</t>
  </si>
  <si>
    <t>2.2.7</t>
  </si>
  <si>
    <t>2.2.8</t>
  </si>
  <si>
    <t>2.2.9</t>
  </si>
  <si>
    <t>2.2.10</t>
  </si>
  <si>
    <t>CANTEIRO</t>
  </si>
  <si>
    <t>2.3.1</t>
  </si>
  <si>
    <t>2.3.2</t>
  </si>
  <si>
    <t>94994</t>
  </si>
  <si>
    <t>EXECUÇÃO DE PASSEIO (CALÇADA) OU PISO DE CONCRETO COM CONCRETO MOLDADO IN LOCO, FEITO EM OBRA, ACABAMENTO CONVENCIONAL, ESPESSURA 8 CM, ARMADO. AF_08/2022</t>
  </si>
  <si>
    <t>2.3.3</t>
  </si>
  <si>
    <t>00044736</t>
  </si>
  <si>
    <t>BALIZADOR DE TRÁFEGO - BDI = 16,80</t>
  </si>
  <si>
    <t>REFORÇO DE TALUDE / DRENAGEM</t>
  </si>
  <si>
    <t>2.4.1</t>
  </si>
  <si>
    <t>99251</t>
  </si>
  <si>
    <t>CAIXA ENTERRADA HIDRÁULICA RETANGULAR EM ALVENARIA COM TIJOLOS CERÂMICOS MACIÇOS, DIMENSÕES INTERNAS: 0,4X0,4X0,4 M PARA REDE DE DRENAGEM. AF_12/2020</t>
  </si>
  <si>
    <t>2.4.2</t>
  </si>
  <si>
    <t>89849</t>
  </si>
  <si>
    <t>TUBO PVC, SERIE NORMAL, ESGOTO PREDIAL, DN 150 MM, FORNECIDO E INSTALADO EM SUBCOLETOR AÉREO DE ESGOTO SANITÁRIO. AF_08/2022</t>
  </si>
  <si>
    <t>2.4.3</t>
  </si>
  <si>
    <t>25</t>
  </si>
  <si>
    <t>CAMADA DRENANTE COM AREIA MEDIA [ADAPTADO SINAPI 83667] - BDI = 16,80</t>
  </si>
  <si>
    <t>2.4.4</t>
  </si>
  <si>
    <t>C3108</t>
  </si>
  <si>
    <t>PROTECAO VEGETAL DE TALUDES</t>
  </si>
  <si>
    <t>SEINFRA</t>
  </si>
  <si>
    <t>2.4.5</t>
  </si>
  <si>
    <t>2.4.6</t>
  </si>
  <si>
    <t>92214</t>
  </si>
  <si>
    <t>TUBO DE CONCRETO PARA REDES COLETORAS DE ÁGUAS PLUVIAIS, DIÂMETRO DE 800 MM, JUNTA RÍGIDA, INSTALADO EM LOCAL COM BAIXO NÍVEL DE INTERFERÊNCIAS - FORNECIMENTO E ASSENTAMENTO. AF_12/2015</t>
  </si>
  <si>
    <t>2.5.1</t>
  </si>
  <si>
    <t>100620</t>
  </si>
  <si>
    <t>POSTE DE AÇO CONICO CONTÍNUO CURVO SIMPLES, FLANGEADO, H=9M, INCLUSIVE LUMINÁRIA, SEM LÂMPADA - FORNECIMENTO E INSTALACAO. AF_11/2019</t>
  </si>
  <si>
    <t>2.5.2</t>
  </si>
  <si>
    <t>101659</t>
  </si>
  <si>
    <t>LUMINÁRIA DE LED PARA ILUMINAÇÃO PÚBLICA, DE 181 W ATÉ 239 W - FORNECIMENTO E INSTALAÇÃO. AF_08/2020</t>
  </si>
  <si>
    <t>2.5.3</t>
  </si>
  <si>
    <t>2.5.4</t>
  </si>
  <si>
    <t>2.5.5</t>
  </si>
  <si>
    <t>2.5.6</t>
  </si>
  <si>
    <t>2.5.7</t>
  </si>
  <si>
    <t>CONTRATANTE: MUNICÍPIO DE SOUSA/PB.</t>
  </si>
  <si>
    <t>OBRA: Serviços de pavimentação asfáltica em CBUQ, em diversas ruas do município de Sousa/PB, conforme plano de ação 09032021-009256.</t>
  </si>
  <si>
    <t>765/2022</t>
  </si>
  <si>
    <t>CONCORRÊNCIA Nº: 16/2022</t>
  </si>
  <si>
    <t>23/12/2022 a 17/04/2023</t>
  </si>
  <si>
    <t>Duzentos e trinta quatro mil, duzentos e dezessete reais e cinquenta e cinco centavos.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</si>
</sst>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-&quot;R$ &quot;* #,##0.00_-;&quot;-R$ &quot;* #,##0.00_-;_-&quot;R$ &quot;* \-??_-;_-@_-"/>
    <numFmt numFmtId="167" formatCode="0.00000"/>
    <numFmt numFmtId="168" formatCode="_(&quot;R$ &quot;* #,##0.00_);_(&quot;R$ &quot;* \(#,##0.00\);_(&quot;R$ &quot;* &quot;-&quot;??_);_(@_)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b/>
      <sz val="10"/>
      <color indexed="8"/>
      <name val="Tahoma"/>
      <family val="2"/>
    </font>
    <font>
      <sz val="11"/>
      <color theme="1"/>
      <name val="Tahoma"/>
      <family val="2"/>
    </font>
    <font>
      <b/>
      <sz val="16"/>
      <name val="Tahoma"/>
      <family val="2"/>
    </font>
    <font>
      <b/>
      <sz val="11"/>
      <color indexed="8"/>
      <name val="Tahoma"/>
      <family val="2"/>
    </font>
    <font>
      <sz val="10"/>
      <color indexed="8"/>
      <name val="Tahoma"/>
      <family val="2"/>
    </font>
    <font>
      <b/>
      <sz val="13"/>
      <color indexed="8"/>
      <name val="Tahoma"/>
      <family val="2"/>
    </font>
    <font>
      <b/>
      <sz val="11"/>
      <name val="Tahoma"/>
      <family val="2"/>
    </font>
    <font>
      <b/>
      <sz val="11"/>
      <color theme="1"/>
      <name val="Tahoma"/>
      <family val="2"/>
    </font>
    <font>
      <sz val="11"/>
      <name val="Tahoma"/>
      <family val="2"/>
    </font>
    <font>
      <b/>
      <sz val="14"/>
      <name val="Tahoma"/>
      <family val="2"/>
    </font>
    <font>
      <sz val="10"/>
      <color rgb="FF000000"/>
      <name val="Tahoma"/>
      <family val="2"/>
    </font>
    <font>
      <sz val="8"/>
      <name val="Calibri"/>
      <family val="2"/>
      <scheme val="minor"/>
    </font>
    <font>
      <b/>
      <sz val="10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817">
    <xf numFmtId="0" fontId="0" fillId="0" borderId="0"/>
    <xf numFmtId="0" fontId="1" fillId="0" borderId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0" fontId="2" fillId="0" borderId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0" fontId="1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0" fontId="2" fillId="0" borderId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0" fontId="1" fillId="0" borderId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0" fontId="2" fillId="0" borderId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5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13" fillId="0" borderId="1" xfId="0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/>
    </xf>
    <xf numFmtId="10" fontId="13" fillId="5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 applyProtection="1">
      <alignment horizontal="right" vertical="center" wrapText="1"/>
      <protection hidden="1"/>
    </xf>
    <xf numFmtId="44" fontId="7" fillId="4" borderId="1" xfId="0" applyNumberFormat="1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164" fontId="0" fillId="0" borderId="0" xfId="0" applyNumberFormat="1"/>
    <xf numFmtId="10" fontId="11" fillId="3" borderId="1" xfId="1807" applyNumberFormat="1" applyFont="1" applyFill="1" applyBorder="1" applyAlignment="1" applyProtection="1">
      <alignment horizontal="right" vertical="center" wrapText="1"/>
      <protection hidden="1"/>
    </xf>
    <xf numFmtId="4" fontId="7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1" xfId="0" applyFont="1" applyFill="1" applyBorder="1" applyAlignment="1" applyProtection="1">
      <alignment horizontal="left" vertical="center" wrapText="1"/>
      <protection hidden="1"/>
    </xf>
    <xf numFmtId="44" fontId="11" fillId="3" borderId="1" xfId="1813" applyFont="1" applyFill="1" applyBorder="1" applyAlignment="1" applyProtection="1">
      <alignment horizontal="right" vertical="center" wrapText="1"/>
      <protection hidden="1"/>
    </xf>
    <xf numFmtId="0" fontId="17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right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4" fontId="7" fillId="7" borderId="1" xfId="1813" applyFont="1" applyFill="1" applyBorder="1" applyAlignment="1" applyProtection="1">
      <alignment horizontal="center" vertical="center" wrapText="1"/>
      <protection hidden="1"/>
    </xf>
    <xf numFmtId="44" fontId="7" fillId="7" borderId="1" xfId="1813" applyFont="1" applyFill="1" applyBorder="1" applyAlignment="1" applyProtection="1">
      <alignment horizontal="right" vertical="center" wrapText="1"/>
      <protection hidden="1"/>
    </xf>
    <xf numFmtId="2" fontId="11" fillId="7" borderId="1" xfId="0" applyNumberFormat="1" applyFont="1" applyFill="1" applyBorder="1" applyAlignment="1" applyProtection="1">
      <alignment horizontal="right" vertical="center" wrapText="1"/>
      <protection hidden="1"/>
    </xf>
    <xf numFmtId="10" fontId="11" fillId="7" borderId="1" xfId="1807" applyNumberFormat="1" applyFont="1" applyFill="1" applyBorder="1" applyAlignment="1" applyProtection="1">
      <alignment horizontal="right" vertical="center" wrapText="1"/>
      <protection hidden="1"/>
    </xf>
    <xf numFmtId="0" fontId="6" fillId="7" borderId="1" xfId="0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 applyProtection="1">
      <alignment horizontal="right" vertical="center" wrapText="1"/>
      <protection hidden="1"/>
    </xf>
    <xf numFmtId="0" fontId="19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44" fontId="0" fillId="0" borderId="0" xfId="0" applyNumberFormat="1"/>
    <xf numFmtId="4" fontId="11" fillId="6" borderId="1" xfId="0" applyNumberFormat="1" applyFont="1" applyFill="1" applyBorder="1" applyAlignment="1" applyProtection="1">
      <alignment horizontal="right" vertical="center" wrapText="1"/>
      <protection hidden="1"/>
    </xf>
    <xf numFmtId="4" fontId="11" fillId="7" borderId="1" xfId="0" applyNumberFormat="1" applyFont="1" applyFill="1" applyBorder="1" applyAlignment="1" applyProtection="1">
      <alignment horizontal="right" vertical="center" wrapText="1"/>
      <protection hidden="1"/>
    </xf>
    <xf numFmtId="4" fontId="6" fillId="7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4" fontId="15" fillId="0" borderId="1" xfId="1813" applyFont="1" applyBorder="1" applyAlignment="1">
      <alignment horizontal="center" vertical="center" wrapText="1"/>
    </xf>
    <xf numFmtId="44" fontId="14" fillId="5" borderId="1" xfId="1813" applyFont="1" applyFill="1" applyBorder="1" applyAlignment="1">
      <alignment horizontal="center" vertical="center" wrapText="1"/>
    </xf>
    <xf numFmtId="168" fontId="15" fillId="0" borderId="1" xfId="0" applyNumberFormat="1" applyFont="1" applyBorder="1" applyAlignment="1">
      <alignment horizontal="center" vertical="center"/>
    </xf>
    <xf numFmtId="168" fontId="13" fillId="5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4" fontId="7" fillId="2" borderId="8" xfId="0" applyNumberFormat="1" applyFont="1" applyFill="1" applyBorder="1" applyAlignment="1" applyProtection="1">
      <alignment horizontal="center" vertical="center" wrapText="1"/>
      <protection hidden="1"/>
    </xf>
    <xf numFmtId="4" fontId="7" fillId="2" borderId="9" xfId="0" applyNumberFormat="1" applyFont="1" applyFill="1" applyBorder="1" applyAlignment="1" applyProtection="1">
      <alignment horizontal="center" vertical="center" wrapText="1"/>
      <protection hidden="1"/>
    </xf>
    <xf numFmtId="4" fontId="7" fillId="2" borderId="10" xfId="0" applyNumberFormat="1" applyFont="1" applyFill="1" applyBorder="1" applyAlignment="1" applyProtection="1">
      <alignment horizontal="center" vertical="center" wrapText="1"/>
      <protection hidden="1"/>
    </xf>
    <xf numFmtId="4" fontId="7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19" fillId="7" borderId="5" xfId="0" applyFont="1" applyFill="1" applyBorder="1" applyAlignment="1">
      <alignment horizontal="left" vertical="center" wrapText="1"/>
    </xf>
    <xf numFmtId="0" fontId="19" fillId="7" borderId="15" xfId="0" applyFont="1" applyFill="1" applyBorder="1" applyAlignment="1">
      <alignment horizontal="left" vertical="center" wrapText="1"/>
    </xf>
    <xf numFmtId="0" fontId="19" fillId="7" borderId="16" xfId="0" applyFont="1" applyFill="1" applyBorder="1" applyAlignment="1">
      <alignment horizontal="left" vertical="center" wrapText="1"/>
    </xf>
    <xf numFmtId="0" fontId="19" fillId="7" borderId="17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right" vertical="center"/>
      <protection hidden="1"/>
    </xf>
    <xf numFmtId="0" fontId="8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" fontId="7" fillId="2" borderId="6" xfId="0" applyNumberFormat="1" applyFont="1" applyFill="1" applyBorder="1" applyAlignment="1" applyProtection="1">
      <alignment horizontal="center" vertical="center" wrapText="1"/>
      <protection hidden="1"/>
    </xf>
    <xf numFmtId="4" fontId="7" fillId="2" borderId="18" xfId="0" applyNumberFormat="1" applyFont="1" applyFill="1" applyBorder="1" applyAlignment="1" applyProtection="1">
      <alignment horizontal="center" vertical="center" wrapText="1"/>
      <protection hidden="1"/>
    </xf>
    <xf numFmtId="4" fontId="7" fillId="2" borderId="7" xfId="0" applyNumberFormat="1" applyFont="1" applyFill="1" applyBorder="1" applyAlignment="1" applyProtection="1">
      <alignment horizontal="center" vertical="center" wrapText="1"/>
      <protection hidden="1"/>
    </xf>
    <xf numFmtId="14" fontId="13" fillId="0" borderId="2" xfId="0" applyNumberFormat="1" applyFont="1" applyBorder="1" applyAlignment="1">
      <alignment horizontal="center" vertical="center" wrapText="1"/>
    </xf>
    <xf numFmtId="14" fontId="13" fillId="0" borderId="4" xfId="0" applyNumberFormat="1" applyFont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14" fontId="15" fillId="0" borderId="4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15" fillId="0" borderId="3" xfId="0" applyNumberFormat="1" applyFont="1" applyBorder="1" applyAlignment="1">
      <alignment horizontal="center" vertical="center" wrapText="1"/>
    </xf>
    <xf numFmtId="0" fontId="19" fillId="7" borderId="12" xfId="0" applyFont="1" applyFill="1" applyBorder="1" applyAlignment="1">
      <alignment horizontal="left" vertical="center" wrapText="1"/>
    </xf>
    <xf numFmtId="0" fontId="19" fillId="7" borderId="13" xfId="0" applyFont="1" applyFill="1" applyBorder="1" applyAlignment="1">
      <alignment horizontal="left" vertical="center" wrapText="1"/>
    </xf>
    <xf numFmtId="0" fontId="19" fillId="7" borderId="14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center" vertical="center"/>
      <protection hidden="1"/>
    </xf>
  </cellXfs>
  <cellStyles count="1817">
    <cellStyle name="Excel Built-in Normal" xfId="1"/>
    <cellStyle name="Excel Built-in Normal 10" xfId="1016"/>
    <cellStyle name="Excel Built-in Normal 11" xfId="1019"/>
    <cellStyle name="Excel Built-in Normal 12" xfId="1024"/>
    <cellStyle name="Excel Built-in Normal 13" xfId="1572"/>
    <cellStyle name="Excel Built-in Normal 2" xfId="12"/>
    <cellStyle name="Excel Built-in Normal 3" xfId="90"/>
    <cellStyle name="Excel Built-in Normal 4" xfId="171"/>
    <cellStyle name="Excel Built-in Normal 5" xfId="299"/>
    <cellStyle name="Excel Built-in Normal 6" xfId="303"/>
    <cellStyle name="Excel Built-in Normal 7" xfId="403"/>
    <cellStyle name="Excel Built-in Normal 8" xfId="425"/>
    <cellStyle name="Excel Built-in Normal 9" xfId="428"/>
    <cellStyle name="Moeda" xfId="1813" builtinId="4"/>
    <cellStyle name="Moeda 10" xfId="1004"/>
    <cellStyle name="Moeda 11" xfId="48"/>
    <cellStyle name="Moeda 11 2" xfId="95"/>
    <cellStyle name="Moeda 11 3" xfId="112"/>
    <cellStyle name="Moeda 12" xfId="53"/>
    <cellStyle name="Moeda 12 2" xfId="96"/>
    <cellStyle name="Moeda 12 3" xfId="113"/>
    <cellStyle name="Moeda 13" xfId="59"/>
    <cellStyle name="Moeda 13 2" xfId="98"/>
    <cellStyle name="Moeda 13 3" xfId="115"/>
    <cellStyle name="Moeda 14" xfId="804"/>
    <cellStyle name="Moeda 15" xfId="68"/>
    <cellStyle name="Moeda 15 2" xfId="100"/>
    <cellStyle name="Moeda 15 3" xfId="117"/>
    <cellStyle name="Moeda 16" xfId="73"/>
    <cellStyle name="Moeda 16 2" xfId="102"/>
    <cellStyle name="Moeda 16 3" xfId="119"/>
    <cellStyle name="Moeda 17" xfId="77"/>
    <cellStyle name="Moeda 17 2" xfId="103"/>
    <cellStyle name="Moeda 17 3" xfId="120"/>
    <cellStyle name="Moeda 19" xfId="104"/>
    <cellStyle name="Moeda 2" xfId="778"/>
    <cellStyle name="Moeda 2 10" xfId="52"/>
    <cellStyle name="Moeda 2 11" xfId="58"/>
    <cellStyle name="Moeda 2 12" xfId="63"/>
    <cellStyle name="Moeda 2 13" xfId="67"/>
    <cellStyle name="Moeda 2 14" xfId="72"/>
    <cellStyle name="Moeda 2 15" xfId="76"/>
    <cellStyle name="Moeda 2 16" xfId="80"/>
    <cellStyle name="Moeda 2 17" xfId="83"/>
    <cellStyle name="Moeda 2 18" xfId="86"/>
    <cellStyle name="Moeda 2 19" xfId="105"/>
    <cellStyle name="Moeda 2 2" xfId="2"/>
    <cellStyle name="Moeda 2 2 10" xfId="39"/>
    <cellStyle name="Moeda 2 2 11" xfId="30"/>
    <cellStyle name="Moeda 2 2 12" xfId="28"/>
    <cellStyle name="Moeda 2 2 13" xfId="42"/>
    <cellStyle name="Moeda 2 2 14" xfId="46"/>
    <cellStyle name="Moeda 2 2 15" xfId="51"/>
    <cellStyle name="Moeda 2 2 16" xfId="57"/>
    <cellStyle name="Moeda 2 2 17" xfId="62"/>
    <cellStyle name="Moeda 2 2 18" xfId="87"/>
    <cellStyle name="Moeda 2 2 19" xfId="106"/>
    <cellStyle name="Moeda 2 2 2" xfId="3"/>
    <cellStyle name="Moeda 2 2 2 10" xfId="289"/>
    <cellStyle name="Moeda 2 2 2 11" xfId="248"/>
    <cellStyle name="Moeda 2 2 2 11 10" xfId="587"/>
    <cellStyle name="Moeda 2 2 2 11 11" xfId="619"/>
    <cellStyle name="Moeda 2 2 2 11 12" xfId="649"/>
    <cellStyle name="Moeda 2 2 2 11 13" xfId="936"/>
    <cellStyle name="Moeda 2 2 2 11 14" xfId="918"/>
    <cellStyle name="Moeda 2 2 2 11 15" xfId="950"/>
    <cellStyle name="Moeda 2 2 2 11 16" xfId="947"/>
    <cellStyle name="Moeda 2 2 2 11 17" xfId="1055"/>
    <cellStyle name="Moeda 2 2 2 11 18" xfId="1087"/>
    <cellStyle name="Moeda 2 2 2 11 19" xfId="1119"/>
    <cellStyle name="Moeda 2 2 2 11 2" xfId="430"/>
    <cellStyle name="Moeda 2 2 2 11 20" xfId="1144"/>
    <cellStyle name="Moeda 2 2 2 11 21" xfId="1172"/>
    <cellStyle name="Moeda 2 2 2 11 22" xfId="1197"/>
    <cellStyle name="Moeda 2 2 2 11 23" xfId="1276"/>
    <cellStyle name="Moeda 2 2 2 11 24" xfId="1272"/>
    <cellStyle name="Moeda 2 2 2 11 25" xfId="1262"/>
    <cellStyle name="Moeda 2 2 2 11 26" xfId="1300"/>
    <cellStyle name="Moeda 2 2 2 11 27" xfId="1320"/>
    <cellStyle name="Moeda 2 2 2 11 28" xfId="960"/>
    <cellStyle name="Moeda 2 2 2 11 29" xfId="1494"/>
    <cellStyle name="Moeda 2 2 2 11 3" xfId="318"/>
    <cellStyle name="Moeda 2 2 2 11 30" xfId="1560"/>
    <cellStyle name="Moeda 2 2 2 11 31" xfId="1556"/>
    <cellStyle name="Moeda 2 2 2 11 32" xfId="1536"/>
    <cellStyle name="Moeda 2 2 2 11 33" xfId="1635"/>
    <cellStyle name="Moeda 2 2 2 11 34" xfId="1658"/>
    <cellStyle name="Moeda 2 2 2 11 35" xfId="1679"/>
    <cellStyle name="Moeda 2 2 2 11 36" xfId="1700"/>
    <cellStyle name="Moeda 2 2 2 11 37" xfId="1720"/>
    <cellStyle name="Moeda 2 2 2 11 38" xfId="1383"/>
    <cellStyle name="Moeda 2 2 2 11 39" xfId="1754"/>
    <cellStyle name="Moeda 2 2 2 11 4" xfId="338"/>
    <cellStyle name="Moeda 2 2 2 11 40" xfId="1793"/>
    <cellStyle name="Moeda 2 2 2 11 5" xfId="334"/>
    <cellStyle name="Moeda 2 2 2 11 6" xfId="350"/>
    <cellStyle name="Moeda 2 2 2 11 7" xfId="155"/>
    <cellStyle name="Moeda 2 2 2 11 8" xfId="450"/>
    <cellStyle name="Moeda 2 2 2 11 9" xfId="377"/>
    <cellStyle name="Moeda 2 2 2 12" xfId="431"/>
    <cellStyle name="Moeda 2 2 2 13" xfId="203"/>
    <cellStyle name="Moeda 2 2 2 14" xfId="189"/>
    <cellStyle name="Moeda 2 2 2 15" xfId="405"/>
    <cellStyle name="Moeda 2 2 2 16" xfId="573"/>
    <cellStyle name="Moeda 2 2 2 17" xfId="608"/>
    <cellStyle name="Moeda 2 2 2 18" xfId="638"/>
    <cellStyle name="Moeda 2 2 2 19" xfId="667"/>
    <cellStyle name="Moeda 2 2 2 2" xfId="91"/>
    <cellStyle name="Moeda 2 2 2 2 10" xfId="210"/>
    <cellStyle name="Moeda 2 2 2 2 11" xfId="220"/>
    <cellStyle name="Moeda 2 2 2 2 11 10" xfId="714"/>
    <cellStyle name="Moeda 2 2 2 2 11 11" xfId="737"/>
    <cellStyle name="Moeda 2 2 2 2 11 12" xfId="753"/>
    <cellStyle name="Moeda 2 2 2 2 11 13" xfId="906"/>
    <cellStyle name="Moeda 2 2 2 2 11 14" xfId="879"/>
    <cellStyle name="Moeda 2 2 2 2 11 15" xfId="859"/>
    <cellStyle name="Moeda 2 2 2 2 11 16" xfId="916"/>
    <cellStyle name="Moeda 2 2 2 2 11 17" xfId="1061"/>
    <cellStyle name="Moeda 2 2 2 2 11 18" xfId="1093"/>
    <cellStyle name="Moeda 2 2 2 2 11 19" xfId="1123"/>
    <cellStyle name="Moeda 2 2 2 2 11 2" xfId="396"/>
    <cellStyle name="Moeda 2 2 2 2 11 20" xfId="1150"/>
    <cellStyle name="Moeda 2 2 2 2 11 21" xfId="1174"/>
    <cellStyle name="Moeda 2 2 2 2 11 22" xfId="1202"/>
    <cellStyle name="Moeda 2 2 2 2 11 23" xfId="1155"/>
    <cellStyle name="Moeda 2 2 2 2 11 24" xfId="1188"/>
    <cellStyle name="Moeda 2 2 2 2 11 25" xfId="873"/>
    <cellStyle name="Moeda 2 2 2 2 11 26" xfId="1302"/>
    <cellStyle name="Moeda 2 2 2 2 11 27" xfId="1324"/>
    <cellStyle name="Moeda 2 2 2 2 11 28" xfId="1356"/>
    <cellStyle name="Moeda 2 2 2 2 11 29" xfId="1467"/>
    <cellStyle name="Moeda 2 2 2 2 11 3" xfId="498"/>
    <cellStyle name="Moeda 2 2 2 2 11 30" xfId="1508"/>
    <cellStyle name="Moeda 2 2 2 2 11 31" xfId="1421"/>
    <cellStyle name="Moeda 2 2 2 2 11 32" xfId="1614"/>
    <cellStyle name="Moeda 2 2 2 2 11 33" xfId="1645"/>
    <cellStyle name="Moeda 2 2 2 2 11 34" xfId="1667"/>
    <cellStyle name="Moeda 2 2 2 2 11 35" xfId="1688"/>
    <cellStyle name="Moeda 2 2 2 2 11 36" xfId="1708"/>
    <cellStyle name="Moeda 2 2 2 2 11 37" xfId="1725"/>
    <cellStyle name="Moeda 2 2 2 2 11 38" xfId="1581"/>
    <cellStyle name="Moeda 2 2 2 2 11 39" xfId="1441"/>
    <cellStyle name="Moeda 2 2 2 2 11 4" xfId="375"/>
    <cellStyle name="Moeda 2 2 2 2 11 40" xfId="1783"/>
    <cellStyle name="Moeda 2 2 2 2 11 5" xfId="565"/>
    <cellStyle name="Moeda 2 2 2 2 11 6" xfId="601"/>
    <cellStyle name="Moeda 2 2 2 2 11 7" xfId="631"/>
    <cellStyle name="Moeda 2 2 2 2 11 8" xfId="660"/>
    <cellStyle name="Moeda 2 2 2 2 11 9" xfId="688"/>
    <cellStyle name="Moeda 2 2 2 2 12" xfId="519"/>
    <cellStyle name="Moeda 2 2 2 2 13" xfId="255"/>
    <cellStyle name="Moeda 2 2 2 2 14" xfId="483"/>
    <cellStyle name="Moeda 2 2 2 2 15" xfId="380"/>
    <cellStyle name="Moeda 2 2 2 2 16" xfId="487"/>
    <cellStyle name="Moeda 2 2 2 2 17" xfId="453"/>
    <cellStyle name="Moeda 2 2 2 2 18" xfId="525"/>
    <cellStyle name="Moeda 2 2 2 2 19" xfId="358"/>
    <cellStyle name="Moeda 2 2 2 2 2" xfId="92"/>
    <cellStyle name="Moeda 2 2 2 2 2 10" xfId="185"/>
    <cellStyle name="Moeda 2 2 2 2 2 10 10" xfId="744"/>
    <cellStyle name="Moeda 2 2 2 2 2 10 11" xfId="759"/>
    <cellStyle name="Moeda 2 2 2 2 2 10 12" xfId="769"/>
    <cellStyle name="Moeda 2 2 2 2 2 10 13" xfId="905"/>
    <cellStyle name="Moeda 2 2 2 2 2 10 14" xfId="880"/>
    <cellStyle name="Moeda 2 2 2 2 2 10 15" xfId="1050"/>
    <cellStyle name="Moeda 2 2 2 2 2 10 16" xfId="1082"/>
    <cellStyle name="Moeda 2 2 2 2 2 10 17" xfId="1114"/>
    <cellStyle name="Moeda 2 2 2 2 2 10 18" xfId="1139"/>
    <cellStyle name="Moeda 2 2 2 2 2 10 19" xfId="1166"/>
    <cellStyle name="Moeda 2 2 2 2 2 10 2" xfId="394"/>
    <cellStyle name="Moeda 2 2 2 2 2 10 20" xfId="1191"/>
    <cellStyle name="Moeda 2 2 2 2 2 10 21" xfId="1215"/>
    <cellStyle name="Moeda 2 2 2 2 2 10 22" xfId="1243"/>
    <cellStyle name="Moeda 2 2 2 2 2 10 23" xfId="1229"/>
    <cellStyle name="Moeda 2 2 2 2 2 10 24" xfId="1296"/>
    <cellStyle name="Moeda 2 2 2 2 2 10 25" xfId="1315"/>
    <cellStyle name="Moeda 2 2 2 2 2 10 26" xfId="1333"/>
    <cellStyle name="Moeda 2 2 2 2 2 10 27" xfId="1345"/>
    <cellStyle name="Moeda 2 2 2 2 2 10 28" xfId="1355"/>
    <cellStyle name="Moeda 2 2 2 2 2 10 29" xfId="1466"/>
    <cellStyle name="Moeda 2 2 2 2 2 10 3" xfId="500"/>
    <cellStyle name="Moeda 2 2 2 2 2 10 30" xfId="1533"/>
    <cellStyle name="Moeda 2 2 2 2 2 10 31" xfId="1587"/>
    <cellStyle name="Moeda 2 2 2 2 2 10 32" xfId="1505"/>
    <cellStyle name="Moeda 2 2 2 2 2 10 33" xfId="1395"/>
    <cellStyle name="Moeda 2 2 2 2 2 10 34" xfId="1397"/>
    <cellStyle name="Moeda 2 2 2 2 2 10 35" xfId="1547"/>
    <cellStyle name="Moeda 2 2 2 2 2 10 36" xfId="1389"/>
    <cellStyle name="Moeda 2 2 2 2 2 10 37" xfId="1570"/>
    <cellStyle name="Moeda 2 2 2 2 2 10 38" xfId="1738"/>
    <cellStyle name="Moeda 2 2 2 2 2 10 39" xfId="1714"/>
    <cellStyle name="Moeda 2 2 2 2 2 10 4" xfId="576"/>
    <cellStyle name="Moeda 2 2 2 2 2 10 40" xfId="1782"/>
    <cellStyle name="Moeda 2 2 2 2 2 10 5" xfId="610"/>
    <cellStyle name="Moeda 2 2 2 2 2 10 6" xfId="640"/>
    <cellStyle name="Moeda 2 2 2 2 2 10 7" xfId="669"/>
    <cellStyle name="Moeda 2 2 2 2 2 10 8" xfId="696"/>
    <cellStyle name="Moeda 2 2 2 2 2 10 9" xfId="721"/>
    <cellStyle name="Moeda 2 2 2 2 2 11" xfId="520"/>
    <cellStyle name="Moeda 2 2 2 2 2 12" xfId="449"/>
    <cellStyle name="Moeda 2 2 2 2 2 13" xfId="501"/>
    <cellStyle name="Moeda 2 2 2 2 2 14" xfId="222"/>
    <cellStyle name="Moeda 2 2 2 2 2 15" xfId="352"/>
    <cellStyle name="Moeda 2 2 2 2 2 16" xfId="233"/>
    <cellStyle name="Moeda 2 2 2 2 2 17" xfId="349"/>
    <cellStyle name="Moeda 2 2 2 2 2 18" xfId="263"/>
    <cellStyle name="Moeda 2 2 2 2 2 19" xfId="337"/>
    <cellStyle name="Moeda 2 2 2 2 2 2" xfId="239"/>
    <cellStyle name="Moeda 2 2 2 2 2 2 10" xfId="524"/>
    <cellStyle name="Moeda 2 2 2 2 2 2 11" xfId="205"/>
    <cellStyle name="Moeda 2 2 2 2 2 2 12" xfId="217"/>
    <cellStyle name="Moeda 2 2 2 2 2 2 13" xfId="336"/>
    <cellStyle name="Moeda 2 2 2 2 2 2 14" xfId="499"/>
    <cellStyle name="Moeda 2 2 2 2 2 2 15" xfId="567"/>
    <cellStyle name="Moeda 2 2 2 2 2 2 16" xfId="603"/>
    <cellStyle name="Moeda 2 2 2 2 2 2 17" xfId="633"/>
    <cellStyle name="Moeda 2 2 2 2 2 2 18" xfId="662"/>
    <cellStyle name="Moeda 2 2 2 2 2 2 19" xfId="850"/>
    <cellStyle name="Moeda 2 2 2 2 2 2 2" xfId="240"/>
    <cellStyle name="Moeda 2 2 2 2 2 2 2 10" xfId="596"/>
    <cellStyle name="Moeda 2 2 2 2 2 2 2 11" xfId="626"/>
    <cellStyle name="Moeda 2 2 2 2 2 2 2 12" xfId="655"/>
    <cellStyle name="Moeda 2 2 2 2 2 2 2 13" xfId="683"/>
    <cellStyle name="Moeda 2 2 2 2 2 2 2 14" xfId="709"/>
    <cellStyle name="Moeda 2 2 2 2 2 2 2 15" xfId="963"/>
    <cellStyle name="Moeda 2 2 2 2 2 2 2 16" xfId="858"/>
    <cellStyle name="Moeda 2 2 2 2 2 2 2 17" xfId="785"/>
    <cellStyle name="Moeda 2 2 2 2 2 2 2 18" xfId="1058"/>
    <cellStyle name="Moeda 2 2 2 2 2 2 2 19" xfId="1090"/>
    <cellStyle name="Moeda 2 2 2 2 2 2 2 2" xfId="462"/>
    <cellStyle name="Moeda 2 2 2 2 2 2 2 2 10" xfId="201"/>
    <cellStyle name="Moeda 2 2 2 2 2 2 2 2 11" xfId="419"/>
    <cellStyle name="Moeda 2 2 2 2 2 2 2 2 12" xfId="260"/>
    <cellStyle name="Moeda 2 2 2 2 2 2 2 2 13" xfId="964"/>
    <cellStyle name="Moeda 2 2 2 2 2 2 2 2 14" xfId="837"/>
    <cellStyle name="Moeda 2 2 2 2 2 2 2 2 15" xfId="976"/>
    <cellStyle name="Moeda 2 2 2 2 2 2 2 2 16" xfId="921"/>
    <cellStyle name="Moeda 2 2 2 2 2 2 2 2 17" xfId="985"/>
    <cellStyle name="Moeda 2 2 2 2 2 2 2 2 18" xfId="1029"/>
    <cellStyle name="Moeda 2 2 2 2 2 2 2 2 19" xfId="1002"/>
    <cellStyle name="Moeda 2 2 2 2 2 2 2 2 2" xfId="463"/>
    <cellStyle name="Moeda 2 2 2 2 2 2 2 2 20" xfId="1054"/>
    <cellStyle name="Moeda 2 2 2 2 2 2 2 2 21" xfId="1086"/>
    <cellStyle name="Moeda 2 2 2 2 2 2 2 2 22" xfId="1118"/>
    <cellStyle name="Moeda 2 2 2 2 2 2 2 2 23" xfId="817"/>
    <cellStyle name="Moeda 2 2 2 2 2 2 2 2 24" xfId="1221"/>
    <cellStyle name="Moeda 2 2 2 2 2 2 2 2 25" xfId="823"/>
    <cellStyle name="Moeda 2 2 2 2 2 2 2 2 26" xfId="1146"/>
    <cellStyle name="Moeda 2 2 2 2 2 2 2 2 27" xfId="1100"/>
    <cellStyle name="Moeda 2 2 2 2 2 2 2 2 28" xfId="1360"/>
    <cellStyle name="Moeda 2 2 2 2 2 2 2 2 29" xfId="1522"/>
    <cellStyle name="Moeda 2 2 2 2 2 2 2 2 3" xfId="537"/>
    <cellStyle name="Moeda 2 2 2 2 2 2 2 2 30" xfId="1412"/>
    <cellStyle name="Moeda 2 2 2 2 2 2 2 2 31" xfId="1509"/>
    <cellStyle name="Moeda 2 2 2 2 2 2 2 2 32" xfId="1548"/>
    <cellStyle name="Moeda 2 2 2 2 2 2 2 2 33" xfId="1621"/>
    <cellStyle name="Moeda 2 2 2 2 2 2 2 2 34" xfId="1641"/>
    <cellStyle name="Moeda 2 2 2 2 2 2 2 2 35" xfId="1664"/>
    <cellStyle name="Moeda 2 2 2 2 2 2 2 2 36" xfId="1684"/>
    <cellStyle name="Moeda 2 2 2 2 2 2 2 2 37" xfId="1704"/>
    <cellStyle name="Moeda 2 2 2 2 2 2 2 2 38" xfId="1649"/>
    <cellStyle name="Moeda 2 2 2 2 2 2 2 2 39" xfId="1676"/>
    <cellStyle name="Moeda 2 2 2 2 2 2 2 2 4" xfId="182"/>
    <cellStyle name="Moeda 2 2 2 2 2 2 2 2 40" xfId="1802"/>
    <cellStyle name="Moeda 2 2 2 2 2 2 2 2 5" xfId="366"/>
    <cellStyle name="Moeda 2 2 2 2 2 2 2 2 6" xfId="466"/>
    <cellStyle name="Moeda 2 2 2 2 2 2 2 2 7" xfId="540"/>
    <cellStyle name="Moeda 2 2 2 2 2 2 2 2 8" xfId="165"/>
    <cellStyle name="Moeda 2 2 2 2 2 2 2 2 9" xfId="448"/>
    <cellStyle name="Moeda 2 2 2 2 2 2 2 20" xfId="1121"/>
    <cellStyle name="Moeda 2 2 2 2 2 2 2 21" xfId="1147"/>
    <cellStyle name="Moeda 2 2 2 2 2 2 2 22" xfId="1173"/>
    <cellStyle name="Moeda 2 2 2 2 2 2 2 23" xfId="1200"/>
    <cellStyle name="Moeda 2 2 2 2 2 2 2 24" xfId="1223"/>
    <cellStyle name="Moeda 2 2 2 2 2 2 2 25" xfId="1143"/>
    <cellStyle name="Moeda 2 2 2 2 2 2 2 26" xfId="1186"/>
    <cellStyle name="Moeda 2 2 2 2 2 2 2 27" xfId="1301"/>
    <cellStyle name="Moeda 2 2 2 2 2 2 2 28" xfId="1323"/>
    <cellStyle name="Moeda 2 2 2 2 2 2 2 29" xfId="1338"/>
    <cellStyle name="Moeda 2 2 2 2 2 2 2 3" xfId="512"/>
    <cellStyle name="Moeda 2 2 2 2 2 2 2 30" xfId="1359"/>
    <cellStyle name="Moeda 2 2 2 2 2 2 2 31" xfId="1521"/>
    <cellStyle name="Moeda 2 2 2 2 2 2 2 32" xfId="1413"/>
    <cellStyle name="Moeda 2 2 2 2 2 2 2 33" xfId="1372"/>
    <cellStyle name="Moeda 2 2 2 2 2 2 2 34" xfId="1375"/>
    <cellStyle name="Moeda 2 2 2 2 2 2 2 35" xfId="1622"/>
    <cellStyle name="Moeda 2 2 2 2 2 2 2 36" xfId="1384"/>
    <cellStyle name="Moeda 2 2 2 2 2 2 2 37" xfId="1640"/>
    <cellStyle name="Moeda 2 2 2 2 2 2 2 38" xfId="1663"/>
    <cellStyle name="Moeda 2 2 2 2 2 2 2 39" xfId="1683"/>
    <cellStyle name="Moeda 2 2 2 2 2 2 2 4" xfId="416"/>
    <cellStyle name="Moeda 2 2 2 2 2 2 2 40" xfId="1733"/>
    <cellStyle name="Moeda 2 2 2 2 2 2 2 41" xfId="1692"/>
    <cellStyle name="Moeda 2 2 2 2 2 2 2 42" xfId="1801"/>
    <cellStyle name="Moeda 2 2 2 2 2 2 2 5" xfId="536"/>
    <cellStyle name="Moeda 2 2 2 2 2 2 2 6" xfId="433"/>
    <cellStyle name="Moeda 2 2 2 2 2 2 2 7" xfId="521"/>
    <cellStyle name="Moeda 2 2 2 2 2 2 2 8" xfId="491"/>
    <cellStyle name="Moeda 2 2 2 2 2 2 2 9" xfId="560"/>
    <cellStyle name="Moeda 2 2 2 2 2 2 20" xfId="782"/>
    <cellStyle name="Moeda 2 2 2 2 2 2 21" xfId="1064"/>
    <cellStyle name="Moeda 2 2 2 2 2 2 22" xfId="1095"/>
    <cellStyle name="Moeda 2 2 2 2 2 2 23" xfId="1125"/>
    <cellStyle name="Moeda 2 2 2 2 2 2 24" xfId="1152"/>
    <cellStyle name="Moeda 2 2 2 2 2 2 25" xfId="1177"/>
    <cellStyle name="Moeda 2 2 2 2 2 2 26" xfId="1204"/>
    <cellStyle name="Moeda 2 2 2 2 2 2 27" xfId="1227"/>
    <cellStyle name="Moeda 2 2 2 2 2 2 28" xfId="1253"/>
    <cellStyle name="Moeda 2 2 2 2 2 2 29" xfId="1283"/>
    <cellStyle name="Moeda 2 2 2 2 2 2 3" xfId="237"/>
    <cellStyle name="Moeda 2 2 2 2 2 2 30" xfId="1303"/>
    <cellStyle name="Moeda 2 2 2 2 2 2 31" xfId="1325"/>
    <cellStyle name="Moeda 2 2 2 2 2 2 32" xfId="1339"/>
    <cellStyle name="Moeda 2 2 2 2 2 2 33" xfId="1352"/>
    <cellStyle name="Moeda 2 2 2 2 2 2 34" xfId="1337"/>
    <cellStyle name="Moeda 2 2 2 2 2 2 35" xfId="1429"/>
    <cellStyle name="Moeda 2 2 2 2 2 2 36" xfId="1569"/>
    <cellStyle name="Moeda 2 2 2 2 2 2 37" xfId="1602"/>
    <cellStyle name="Moeda 2 2 2 2 2 2 38" xfId="1446"/>
    <cellStyle name="Moeda 2 2 2 2 2 2 39" xfId="1656"/>
    <cellStyle name="Moeda 2 2 2 2 2 2 4" xfId="243"/>
    <cellStyle name="Moeda 2 2 2 2 2 2 40" xfId="1677"/>
    <cellStyle name="Moeda 2 2 2 2 2 2 41" xfId="1697"/>
    <cellStyle name="Moeda 2 2 2 2 2 2 42" xfId="1719"/>
    <cellStyle name="Moeda 2 2 2 2 2 2 43" xfId="1735"/>
    <cellStyle name="Moeda 2 2 2 2 2 2 44" xfId="1706"/>
    <cellStyle name="Moeda 2 2 2 2 2 2 45" xfId="1745"/>
    <cellStyle name="Moeda 2 2 2 2 2 2 46" xfId="1776"/>
    <cellStyle name="Moeda 2 2 2 2 2 2 5" xfId="174"/>
    <cellStyle name="Moeda 2 2 2 2 2 2 6" xfId="326"/>
    <cellStyle name="Moeda 2 2 2 2 2 2 7" xfId="340"/>
    <cellStyle name="Moeda 2 2 2 2 2 2 7 10" xfId="761"/>
    <cellStyle name="Moeda 2 2 2 2 2 2 7 11" xfId="770"/>
    <cellStyle name="Moeda 2 2 2 2 2 2 7 12" xfId="775"/>
    <cellStyle name="Moeda 2 2 2 2 2 2 7 13" xfId="1007"/>
    <cellStyle name="Moeda 2 2 2 2 2 2 7 14" xfId="1051"/>
    <cellStyle name="Moeda 2 2 2 2 2 2 7 15" xfId="1083"/>
    <cellStyle name="Moeda 2 2 2 2 2 2 7 16" xfId="1115"/>
    <cellStyle name="Moeda 2 2 2 2 2 2 7 17" xfId="1140"/>
    <cellStyle name="Moeda 2 2 2 2 2 2 7 18" xfId="1167"/>
    <cellStyle name="Moeda 2 2 2 2 2 2 7 19" xfId="1192"/>
    <cellStyle name="Moeda 2 2 2 2 2 2 7 2" xfId="511"/>
    <cellStyle name="Moeda 2 2 2 2 2 2 7 20" xfId="1216"/>
    <cellStyle name="Moeda 2 2 2 2 2 2 7 21" xfId="1244"/>
    <cellStyle name="Moeda 2 2 2 2 2 2 7 22" xfId="1269"/>
    <cellStyle name="Moeda 2 2 2 2 2 2 7 23" xfId="1297"/>
    <cellStyle name="Moeda 2 2 2 2 2 2 7 24" xfId="1316"/>
    <cellStyle name="Moeda 2 2 2 2 2 2 7 25" xfId="1334"/>
    <cellStyle name="Moeda 2 2 2 2 2 2 7 26" xfId="1346"/>
    <cellStyle name="Moeda 2 2 2 2 2 2 7 27" xfId="1354"/>
    <cellStyle name="Moeda 2 2 2 2 2 2 7 28" xfId="1364"/>
    <cellStyle name="Moeda 2 2 2 2 2 2 7 29" xfId="1555"/>
    <cellStyle name="Moeda 2 2 2 2 2 2 7 3" xfId="578"/>
    <cellStyle name="Moeda 2 2 2 2 2 2 7 30" xfId="1588"/>
    <cellStyle name="Moeda 2 2 2 2 2 2 7 31" xfId="1615"/>
    <cellStyle name="Moeda 2 2 2 2 2 2 7 32" xfId="1646"/>
    <cellStyle name="Moeda 2 2 2 2 2 2 7 33" xfId="1668"/>
    <cellStyle name="Moeda 2 2 2 2 2 2 7 34" xfId="1689"/>
    <cellStyle name="Moeda 2 2 2 2 2 2 7 35" xfId="1709"/>
    <cellStyle name="Moeda 2 2 2 2 2 2 7 36" xfId="1726"/>
    <cellStyle name="Moeda 2 2 2 2 2 2 7 37" xfId="1739"/>
    <cellStyle name="Moeda 2 2 2 2 2 2 7 38" xfId="1753"/>
    <cellStyle name="Moeda 2 2 2 2 2 2 7 39" xfId="1757"/>
    <cellStyle name="Moeda 2 2 2 2 2 2 7 4" xfId="612"/>
    <cellStyle name="Moeda 2 2 2 2 2 2 7 40" xfId="1806"/>
    <cellStyle name="Moeda 2 2 2 2 2 2 7 5" xfId="642"/>
    <cellStyle name="Moeda 2 2 2 2 2 2 7 6" xfId="671"/>
    <cellStyle name="Moeda 2 2 2 2 2 2 7 7" xfId="698"/>
    <cellStyle name="Moeda 2 2 2 2 2 2 7 8" xfId="723"/>
    <cellStyle name="Moeda 2 2 2 2 2 2 7 9" xfId="746"/>
    <cellStyle name="Moeda 2 2 2 2 2 2 8" xfId="421"/>
    <cellStyle name="Moeda 2 2 2 2 2 2 9" xfId="484"/>
    <cellStyle name="Moeda 2 2 2 2 2 20" xfId="153"/>
    <cellStyle name="Moeda 2 2 2 2 2 21" xfId="585"/>
    <cellStyle name="Moeda 2 2 2 2 2 22" xfId="849"/>
    <cellStyle name="Moeda 2 2 2 2 2 23" xfId="791"/>
    <cellStyle name="Moeda 2 2 2 2 2 24" xfId="831"/>
    <cellStyle name="Moeda 2 2 2 2 2 25" xfId="977"/>
    <cellStyle name="Moeda 2 2 2 2 2 26" xfId="911"/>
    <cellStyle name="Moeda 2 2 2 2 2 27" xfId="958"/>
    <cellStyle name="Moeda 2 2 2 2 2 28" xfId="792"/>
    <cellStyle name="Moeda 2 2 2 2 2 29" xfId="834"/>
    <cellStyle name="Moeda 2 2 2 2 2 3" xfId="302"/>
    <cellStyle name="Moeda 2 2 2 2 2 30" xfId="987"/>
    <cellStyle name="Moeda 2 2 2 2 2 31" xfId="1031"/>
    <cellStyle name="Moeda 2 2 2 2 2 32" xfId="1282"/>
    <cellStyle name="Moeda 2 2 2 2 2 33" xfId="1077"/>
    <cellStyle name="Moeda 2 2 2 2 2 34" xfId="1170"/>
    <cellStyle name="Moeda 2 2 2 2 2 35" xfId="1255"/>
    <cellStyle name="Moeda 2 2 2 2 2 36" xfId="1001"/>
    <cellStyle name="Moeda 2 2 2 2 2 37" xfId="1308"/>
    <cellStyle name="Moeda 2 2 2 2 2 38" xfId="1428"/>
    <cellStyle name="Moeda 2 2 2 2 2 39" xfId="1568"/>
    <cellStyle name="Moeda 2 2 2 2 2 4" xfId="297"/>
    <cellStyle name="Moeda 2 2 2 2 2 40" xfId="1601"/>
    <cellStyle name="Moeda 2 2 2 2 2 41" xfId="1604"/>
    <cellStyle name="Moeda 2 2 2 2 2 42" xfId="1471"/>
    <cellStyle name="Moeda 2 2 2 2 2 43" xfId="1464"/>
    <cellStyle name="Moeda 2 2 2 2 2 44" xfId="1623"/>
    <cellStyle name="Moeda 2 2 2 2 2 45" xfId="1370"/>
    <cellStyle name="Moeda 2 2 2 2 2 46" xfId="1654"/>
    <cellStyle name="Moeda 2 2 2 2 2 47" xfId="1447"/>
    <cellStyle name="Moeda 2 2 2 2 2 48" xfId="1746"/>
    <cellStyle name="Moeda 2 2 2 2 2 49" xfId="1775"/>
    <cellStyle name="Moeda 2 2 2 2 2 5" xfId="307"/>
    <cellStyle name="Moeda 2 2 2 2 2 6" xfId="253"/>
    <cellStyle name="Moeda 2 2 2 2 2 6 10" xfId="378"/>
    <cellStyle name="Moeda 2 2 2 2 2 6 11" xfId="476"/>
    <cellStyle name="Moeda 2 2 2 2 2 6 12" xfId="555"/>
    <cellStyle name="Moeda 2 2 2 2 2 6 13" xfId="591"/>
    <cellStyle name="Moeda 2 2 2 2 2 6 14" xfId="622"/>
    <cellStyle name="Moeda 2 2 2 2 2 6 15" xfId="933"/>
    <cellStyle name="Moeda 2 2 2 2 2 6 16" xfId="1010"/>
    <cellStyle name="Moeda 2 2 2 2 2 6 17" xfId="1041"/>
    <cellStyle name="Moeda 2 2 2 2 2 6 18" xfId="1072"/>
    <cellStyle name="Moeda 2 2 2 2 2 6 19" xfId="1105"/>
    <cellStyle name="Moeda 2 2 2 2 2 6 2" xfId="427"/>
    <cellStyle name="Moeda 2 2 2 2 2 6 2 10" xfId="716"/>
    <cellStyle name="Moeda 2 2 2 2 2 6 2 11" xfId="739"/>
    <cellStyle name="Moeda 2 2 2 2 2 6 2 12" xfId="755"/>
    <cellStyle name="Moeda 2 2 2 2 2 6 2 13" xfId="971"/>
    <cellStyle name="Moeda 2 2 2 2 2 6 2 14" xfId="866"/>
    <cellStyle name="Moeda 2 2 2 2 2 6 2 15" xfId="784"/>
    <cellStyle name="Moeda 2 2 2 2 2 6 2 16" xfId="944"/>
    <cellStyle name="Moeda 2 2 2 2 2 6 2 17" xfId="937"/>
    <cellStyle name="Moeda 2 2 2 2 2 6 2 18" xfId="1012"/>
    <cellStyle name="Moeda 2 2 2 2 2 6 2 19" xfId="1044"/>
    <cellStyle name="Moeda 2 2 2 2 2 6 2 2" xfId="473"/>
    <cellStyle name="Moeda 2 2 2 2 2 6 2 20" xfId="1075"/>
    <cellStyle name="Moeda 2 2 2 2 2 6 2 21" xfId="1108"/>
    <cellStyle name="Moeda 2 2 2 2 2 6 2 22" xfId="1134"/>
    <cellStyle name="Moeda 2 2 2 2 2 6 2 23" xfId="1060"/>
    <cellStyle name="Moeda 2 2 2 2 2 6 2 24" xfId="966"/>
    <cellStyle name="Moeda 2 2 2 2 2 6 2 25" xfId="938"/>
    <cellStyle name="Moeda 2 2 2 2 2 6 2 26" xfId="1258"/>
    <cellStyle name="Moeda 2 2 2 2 2 6 2 27" xfId="1266"/>
    <cellStyle name="Moeda 2 2 2 2 2 6 2 28" xfId="1362"/>
    <cellStyle name="Moeda 2 2 2 2 2 6 2 29" xfId="1528"/>
    <cellStyle name="Moeda 2 2 2 2 2 6 2 3" xfId="546"/>
    <cellStyle name="Moeda 2 2 2 2 2 6 2 30" xfId="1439"/>
    <cellStyle name="Moeda 2 2 2 2 2 6 2 31" xfId="1371"/>
    <cellStyle name="Moeda 2 2 2 2 2 6 2 32" xfId="1583"/>
    <cellStyle name="Moeda 2 2 2 2 2 6 2 33" xfId="1565"/>
    <cellStyle name="Moeda 2 2 2 2 2 6 2 34" xfId="1618"/>
    <cellStyle name="Moeda 2 2 2 2 2 6 2 35" xfId="1486"/>
    <cellStyle name="Moeda 2 2 2 2 2 6 2 36" xfId="1445"/>
    <cellStyle name="Moeda 2 2 2 2 2 6 2 37" xfId="1495"/>
    <cellStyle name="Moeda 2 2 2 2 2 6 2 38" xfId="1627"/>
    <cellStyle name="Moeda 2 2 2 2 2 6 2 39" xfId="1718"/>
    <cellStyle name="Moeda 2 2 2 2 2 6 2 4" xfId="381"/>
    <cellStyle name="Moeda 2 2 2 2 2 6 2 40" xfId="1804"/>
    <cellStyle name="Moeda 2 2 2 2 2 6 2 5" xfId="568"/>
    <cellStyle name="Moeda 2 2 2 2 2 6 2 6" xfId="604"/>
    <cellStyle name="Moeda 2 2 2 2 2 6 2 7" xfId="634"/>
    <cellStyle name="Moeda 2 2 2 2 2 6 2 8" xfId="663"/>
    <cellStyle name="Moeda 2 2 2 2 2 6 2 9" xfId="690"/>
    <cellStyle name="Moeda 2 2 2 2 2 6 20" xfId="1131"/>
    <cellStyle name="Moeda 2 2 2 2 2 6 21" xfId="1158"/>
    <cellStyle name="Moeda 2 2 2 2 2 6 22" xfId="1183"/>
    <cellStyle name="Moeda 2 2 2 2 2 6 23" xfId="1209"/>
    <cellStyle name="Moeda 2 2 2 2 2 6 24" xfId="1234"/>
    <cellStyle name="Moeda 2 2 2 2 2 6 25" xfId="1259"/>
    <cellStyle name="Moeda 2 2 2 2 2 6 26" xfId="1289"/>
    <cellStyle name="Moeda 2 2 2 2 2 6 27" xfId="1309"/>
    <cellStyle name="Moeda 2 2 2 2 2 6 28" xfId="1328"/>
    <cellStyle name="Moeda 2 2 2 2 2 6 29" xfId="1343"/>
    <cellStyle name="Moeda 2 2 2 2 2 6 3" xfId="515"/>
    <cellStyle name="Moeda 2 2 2 2 2 6 30" xfId="1322"/>
    <cellStyle name="Moeda 2 2 2 2 2 6 31" xfId="1491"/>
    <cellStyle name="Moeda 2 2 2 2 2 6 32" xfId="1545"/>
    <cellStyle name="Moeda 2 2 2 2 2 6 33" xfId="1579"/>
    <cellStyle name="Moeda 2 2 2 2 2 6 34" xfId="1582"/>
    <cellStyle name="Moeda 2 2 2 2 2 6 35" xfId="1639"/>
    <cellStyle name="Moeda 2 2 2 2 2 6 36" xfId="1662"/>
    <cellStyle name="Moeda 2 2 2 2 2 6 37" xfId="1682"/>
    <cellStyle name="Moeda 2 2 2 2 2 6 38" xfId="1703"/>
    <cellStyle name="Moeda 2 2 2 2 2 6 39" xfId="1722"/>
    <cellStyle name="Moeda 2 2 2 2 2 6 4" xfId="400"/>
    <cellStyle name="Moeda 2 2 2 2 2 6 40" xfId="1599"/>
    <cellStyle name="Moeda 2 2 2 2 2 6 41" xfId="1686"/>
    <cellStyle name="Moeda 2 2 2 2 2 6 42" xfId="1791"/>
    <cellStyle name="Moeda 2 2 2 2 2 6 5" xfId="386"/>
    <cellStyle name="Moeda 2 2 2 2 2 6 6" xfId="192"/>
    <cellStyle name="Moeda 2 2 2 2 2 6 7" xfId="369"/>
    <cellStyle name="Moeda 2 2 2 2 2 6 8" xfId="320"/>
    <cellStyle name="Moeda 2 2 2 2 2 6 9" xfId="324"/>
    <cellStyle name="Moeda 2 2 2 2 2 7" xfId="316"/>
    <cellStyle name="Moeda 2 2 2 2 2 8" xfId="251"/>
    <cellStyle name="Moeda 2 2 2 2 2 9" xfId="246"/>
    <cellStyle name="Moeda 2 2 2 2 20" xfId="360"/>
    <cellStyle name="Moeda 2 2 2 2 21" xfId="523"/>
    <cellStyle name="Moeda 2 2 2 2 22" xfId="376"/>
    <cellStyle name="Moeda 2 2 2 2 23" xfId="794"/>
    <cellStyle name="Moeda 2 2 2 2 24" xfId="863"/>
    <cellStyle name="Moeda 2 2 2 2 25" xfId="980"/>
    <cellStyle name="Moeda 2 2 2 2 26" xfId="994"/>
    <cellStyle name="Moeda 2 2 2 2 27" xfId="781"/>
    <cellStyle name="Moeda 2 2 2 2 28" xfId="1025"/>
    <cellStyle name="Moeda 2 2 2 2 29" xfId="848"/>
    <cellStyle name="Moeda 2 2 2 2 3" xfId="111"/>
    <cellStyle name="Moeda 2 2 2 2 30" xfId="790"/>
    <cellStyle name="Moeda 2 2 2 2 31" xfId="996"/>
    <cellStyle name="Moeda 2 2 2 2 32" xfId="1036"/>
    <cellStyle name="Moeda 2 2 2 2 33" xfId="1219"/>
    <cellStyle name="Moeda 2 2 2 2 34" xfId="1203"/>
    <cellStyle name="Moeda 2 2 2 2 35" xfId="1089"/>
    <cellStyle name="Moeda 2 2 2 2 36" xfId="1225"/>
    <cellStyle name="Moeda 2 2 2 2 37" xfId="1233"/>
    <cellStyle name="Moeda 2 2 2 2 38" xfId="932"/>
    <cellStyle name="Moeda 2 2 2 2 39" xfId="1379"/>
    <cellStyle name="Moeda 2 2 2 2 4" xfId="167"/>
    <cellStyle name="Moeda 2 2 2 2 4 10" xfId="574"/>
    <cellStyle name="Moeda 2 2 2 2 4 11" xfId="609"/>
    <cellStyle name="Moeda 2 2 2 2 4 12" xfId="639"/>
    <cellStyle name="Moeda 2 2 2 2 4 13" xfId="668"/>
    <cellStyle name="Moeda 2 2 2 2 4 14" xfId="695"/>
    <cellStyle name="Moeda 2 2 2 2 4 15" xfId="720"/>
    <cellStyle name="Moeda 2 2 2 2 4 16" xfId="743"/>
    <cellStyle name="Moeda 2 2 2 2 4 17" xfId="758"/>
    <cellStyle name="Moeda 2 2 2 2 4 18" xfId="768"/>
    <cellStyle name="Moeda 2 2 2 2 4 19" xfId="917"/>
    <cellStyle name="Moeda 2 2 2 2 4 2" xfId="301"/>
    <cellStyle name="Moeda 2 2 2 2 4 2 10" xfId="620"/>
    <cellStyle name="Moeda 2 2 2 2 4 2 11" xfId="650"/>
    <cellStyle name="Moeda 2 2 2 2 4 2 12" xfId="678"/>
    <cellStyle name="Moeda 2 2 2 2 4 2 13" xfId="705"/>
    <cellStyle name="Moeda 2 2 2 2 4 2 14" xfId="729"/>
    <cellStyle name="Moeda 2 2 2 2 4 2 15" xfId="942"/>
    <cellStyle name="Moeda 2 2 2 2 4 2 16" xfId="1013"/>
    <cellStyle name="Moeda 2 2 2 2 4 2 17" xfId="1006"/>
    <cellStyle name="Moeda 2 2 2 2 4 2 18" xfId="1043"/>
    <cellStyle name="Moeda 2 2 2 2 4 2 19" xfId="1074"/>
    <cellStyle name="Moeda 2 2 2 2 4 2 2" xfId="437"/>
    <cellStyle name="Moeda 2 2 2 2 4 2 2 10" xfId="752"/>
    <cellStyle name="Moeda 2 2 2 2 4 2 2 11" xfId="765"/>
    <cellStyle name="Moeda 2 2 2 2 4 2 2 12" xfId="774"/>
    <cellStyle name="Moeda 2 2 2 2 4 2 2 13" xfId="988"/>
    <cellStyle name="Moeda 2 2 2 2 4 2 2 14" xfId="1032"/>
    <cellStyle name="Moeda 2 2 2 2 4 2 2 15" xfId="892"/>
    <cellStyle name="Moeda 2 2 2 2 4 2 2 16" xfId="973"/>
    <cellStyle name="Moeda 2 2 2 2 4 2 2 17" xfId="886"/>
    <cellStyle name="Moeda 2 2 2 2 4 2 2 18" xfId="777"/>
    <cellStyle name="Moeda 2 2 2 2 4 2 2 19" xfId="904"/>
    <cellStyle name="Moeda 2 2 2 2 4 2 2 2" xfId="492"/>
    <cellStyle name="Moeda 2 2 2 2 4 2 2 20" xfId="889"/>
    <cellStyle name="Moeda 2 2 2 2 4 2 2 21" xfId="807"/>
    <cellStyle name="Moeda 2 2 2 2 4 2 2 22" xfId="1011"/>
    <cellStyle name="Moeda 2 2 2 2 4 2 2 23" xfId="1284"/>
    <cellStyle name="Moeda 2 2 2 2 4 2 2 24" xfId="842"/>
    <cellStyle name="Moeda 2 2 2 2 4 2 2 25" xfId="829"/>
    <cellStyle name="Moeda 2 2 2 2 4 2 2 26" xfId="1068"/>
    <cellStyle name="Moeda 2 2 2 2 4 2 2 27" xfId="898"/>
    <cellStyle name="Moeda 2 2 2 2 4 2 2 28" xfId="1363"/>
    <cellStyle name="Moeda 2 2 2 2 4 2 2 29" xfId="1539"/>
    <cellStyle name="Moeda 2 2 2 2 4 2 2 3" xfId="561"/>
    <cellStyle name="Moeda 2 2 2 2 4 2 2 30" xfId="1571"/>
    <cellStyle name="Moeda 2 2 2 2 4 2 2 31" xfId="1453"/>
    <cellStyle name="Moeda 2 2 2 2 4 2 2 32" xfId="1629"/>
    <cellStyle name="Moeda 2 2 2 2 4 2 2 33" xfId="1475"/>
    <cellStyle name="Moeda 2 2 2 2 4 2 2 34" xfId="1624"/>
    <cellStyle name="Moeda 2 2 2 2 4 2 2 35" xfId="1426"/>
    <cellStyle name="Moeda 2 2 2 2 4 2 2 36" xfId="1594"/>
    <cellStyle name="Moeda 2 2 2 2 4 2 2 37" xfId="1619"/>
    <cellStyle name="Moeda 2 2 2 2 4 2 2 38" xfId="1747"/>
    <cellStyle name="Moeda 2 2 2 2 4 2 2 39" xfId="1756"/>
    <cellStyle name="Moeda 2 2 2 2 4 2 2 4" xfId="597"/>
    <cellStyle name="Moeda 2 2 2 2 4 2 2 40" xfId="1805"/>
    <cellStyle name="Moeda 2 2 2 2 4 2 2 5" xfId="627"/>
    <cellStyle name="Moeda 2 2 2 2 4 2 2 6" xfId="656"/>
    <cellStyle name="Moeda 2 2 2 2 4 2 2 7" xfId="684"/>
    <cellStyle name="Moeda 2 2 2 2 4 2 2 8" xfId="710"/>
    <cellStyle name="Moeda 2 2 2 2 4 2 2 9" xfId="733"/>
    <cellStyle name="Moeda 2 2 2 2 4 2 20" xfId="1107"/>
    <cellStyle name="Moeda 2 2 2 2 4 2 21" xfId="1133"/>
    <cellStyle name="Moeda 2 2 2 2 4 2 22" xfId="1160"/>
    <cellStyle name="Moeda 2 2 2 2 4 2 23" xfId="1185"/>
    <cellStyle name="Moeda 2 2 2 2 4 2 24" xfId="1211"/>
    <cellStyle name="Moeda 2 2 2 2 4 2 25" xfId="1242"/>
    <cellStyle name="Moeda 2 2 2 2 4 2 26" xfId="1127"/>
    <cellStyle name="Moeda 2 2 2 2 4 2 27" xfId="1291"/>
    <cellStyle name="Moeda 2 2 2 2 4 2 28" xfId="1311"/>
    <cellStyle name="Moeda 2 2 2 2 4 2 29" xfId="1330"/>
    <cellStyle name="Moeda 2 2 2 2 4 2 3" xfId="518"/>
    <cellStyle name="Moeda 2 2 2 2 4 2 30" xfId="1349"/>
    <cellStyle name="Moeda 2 2 2 2 4 2 31" xfId="1499"/>
    <cellStyle name="Moeda 2 2 2 2 4 2 32" xfId="1478"/>
    <cellStyle name="Moeda 2 2 2 2 4 2 33" xfId="1451"/>
    <cellStyle name="Moeda 2 2 2 2 4 2 34" xfId="1564"/>
    <cellStyle name="Moeda 2 2 2 2 4 2 35" xfId="1647"/>
    <cellStyle name="Moeda 2 2 2 2 4 2 36" xfId="1669"/>
    <cellStyle name="Moeda 2 2 2 2 4 2 37" xfId="1690"/>
    <cellStyle name="Moeda 2 2 2 2 4 2 38" xfId="1711"/>
    <cellStyle name="Moeda 2 2 2 2 4 2 39" xfId="1727"/>
    <cellStyle name="Moeda 2 2 2 2 4 2 4" xfId="411"/>
    <cellStyle name="Moeda 2 2 2 2 4 2 40" xfId="1695"/>
    <cellStyle name="Moeda 2 2 2 2 4 2 41" xfId="1730"/>
    <cellStyle name="Moeda 2 2 2 2 4 2 42" xfId="1795"/>
    <cellStyle name="Moeda 2 2 2 2 4 2 5" xfId="227"/>
    <cellStyle name="Moeda 2 2 2 2 4 2 6" xfId="196"/>
    <cellStyle name="Moeda 2 2 2 2 4 2 7" xfId="478"/>
    <cellStyle name="Moeda 2 2 2 2 4 2 8" xfId="552"/>
    <cellStyle name="Moeda 2 2 2 2 4 2 9" xfId="588"/>
    <cellStyle name="Moeda 2 2 2 2 4 20" xfId="914"/>
    <cellStyle name="Moeda 2 2 2 2 4 21" xfId="828"/>
    <cellStyle name="Moeda 2 2 2 2 4 22" xfId="840"/>
    <cellStyle name="Moeda 2 2 2 2 4 23" xfId="796"/>
    <cellStyle name="Moeda 2 2 2 2 4 24" xfId="893"/>
    <cellStyle name="Moeda 2 2 2 2 4 25" xfId="865"/>
    <cellStyle name="Moeda 2 2 2 2 4 26" xfId="1047"/>
    <cellStyle name="Moeda 2 2 2 2 4 27" xfId="1079"/>
    <cellStyle name="Moeda 2 2 2 2 4 28" xfId="1111"/>
    <cellStyle name="Moeda 2 2 2 2 4 29" xfId="1268"/>
    <cellStyle name="Moeda 2 2 2 2 4 3" xfId="333"/>
    <cellStyle name="Moeda 2 2 2 2 4 30" xfId="888"/>
    <cellStyle name="Moeda 2 2 2 2 4 31" xfId="1239"/>
    <cellStyle name="Moeda 2 2 2 2 4 32" xfId="1196"/>
    <cellStyle name="Moeda 2 2 2 2 4 33" xfId="1097"/>
    <cellStyle name="Moeda 2 2 2 2 4 34" xfId="783"/>
    <cellStyle name="Moeda 2 2 2 2 4 35" xfId="1477"/>
    <cellStyle name="Moeda 2 2 2 2 4 36" xfId="1553"/>
    <cellStyle name="Moeda 2 2 2 2 4 37" xfId="1484"/>
    <cellStyle name="Moeda 2 2 2 2 4 38" xfId="1595"/>
    <cellStyle name="Moeda 2 2 2 2 4 39" xfId="1527"/>
    <cellStyle name="Moeda 2 2 2 2 4 4" xfId="348"/>
    <cellStyle name="Moeda 2 2 2 2 4 40" xfId="1423"/>
    <cellStyle name="Moeda 2 2 2 2 4 41" xfId="1520"/>
    <cellStyle name="Moeda 2 2 2 2 4 42" xfId="1561"/>
    <cellStyle name="Moeda 2 2 2 2 4 43" xfId="1531"/>
    <cellStyle name="Moeda 2 2 2 2 4 44" xfId="1737"/>
    <cellStyle name="Moeda 2 2 2 2 4 45" xfId="1751"/>
    <cellStyle name="Moeda 2 2 2 2 4 46" xfId="1786"/>
    <cellStyle name="Moeda 2 2 2 2 4 5" xfId="364"/>
    <cellStyle name="Moeda 2 2 2 2 4 6" xfId="382"/>
    <cellStyle name="Moeda 2 2 2 2 4 7" xfId="407"/>
    <cellStyle name="Moeda 2 2 2 2 4 7 10" xfId="685"/>
    <cellStyle name="Moeda 2 2 2 2 4 7 11" xfId="711"/>
    <cellStyle name="Moeda 2 2 2 2 4 7 12" xfId="734"/>
    <cellStyle name="Moeda 2 2 2 2 4 7 13" xfId="926"/>
    <cellStyle name="Moeda 2 2 2 2 4 7 14" xfId="999"/>
    <cellStyle name="Moeda 2 2 2 2 4 7 15" xfId="1053"/>
    <cellStyle name="Moeda 2 2 2 2 4 7 16" xfId="1085"/>
    <cellStyle name="Moeda 2 2 2 2 4 7 17" xfId="1117"/>
    <cellStyle name="Moeda 2 2 2 2 4 7 18" xfId="1142"/>
    <cellStyle name="Moeda 2 2 2 2 4 7 19" xfId="1169"/>
    <cellStyle name="Moeda 2 2 2 2 4 7 2" xfId="417"/>
    <cellStyle name="Moeda 2 2 2 2 4 7 20" xfId="1194"/>
    <cellStyle name="Moeda 2 2 2 2 4 7 21" xfId="1218"/>
    <cellStyle name="Moeda 2 2 2 2 4 7 22" xfId="1246"/>
    <cellStyle name="Moeda 2 2 2 2 4 7 23" xfId="1175"/>
    <cellStyle name="Moeda 2 2 2 2 4 7 24" xfId="1299"/>
    <cellStyle name="Moeda 2 2 2 2 4 7 25" xfId="1318"/>
    <cellStyle name="Moeda 2 2 2 2 4 7 26" xfId="1336"/>
    <cellStyle name="Moeda 2 2 2 2 4 7 27" xfId="1348"/>
    <cellStyle name="Moeda 2 2 2 2 4 7 28" xfId="1247"/>
    <cellStyle name="Moeda 2 2 2 2 4 7 29" xfId="1485"/>
    <cellStyle name="Moeda 2 2 2 2 4 7 3" xfId="379"/>
    <cellStyle name="Moeda 2 2 2 2 4 7 30" xfId="1437"/>
    <cellStyle name="Moeda 2 2 2 2 4 7 31" xfId="1590"/>
    <cellStyle name="Moeda 2 2 2 2 4 7 32" xfId="1617"/>
    <cellStyle name="Moeda 2 2 2 2 4 7 33" xfId="1406"/>
    <cellStyle name="Moeda 2 2 2 2 4 7 34" xfId="1440"/>
    <cellStyle name="Moeda 2 2 2 2 4 7 35" xfId="1535"/>
    <cellStyle name="Moeda 2 2 2 2 4 7 36" xfId="1385"/>
    <cellStyle name="Moeda 2 2 2 2 4 7 37" xfId="1448"/>
    <cellStyle name="Moeda 2 2 2 2 4 7 38" xfId="1404"/>
    <cellStyle name="Moeda 2 2 2 2 4 7 39" xfId="1435"/>
    <cellStyle name="Moeda 2 2 2 2 4 7 4" xfId="541"/>
    <cellStyle name="Moeda 2 2 2 2 4 7 40" xfId="1790"/>
    <cellStyle name="Moeda 2 2 2 2 4 7 5" xfId="481"/>
    <cellStyle name="Moeda 2 2 2 2 4 7 6" xfId="562"/>
    <cellStyle name="Moeda 2 2 2 2 4 7 7" xfId="598"/>
    <cellStyle name="Moeda 2 2 2 2 4 7 8" xfId="628"/>
    <cellStyle name="Moeda 2 2 2 2 4 7 9" xfId="657"/>
    <cellStyle name="Moeda 2 2 2 2 4 8" xfId="504"/>
    <cellStyle name="Moeda 2 2 2 2 4 9" xfId="490"/>
    <cellStyle name="Moeda 2 2 2 2 40" xfId="1427"/>
    <cellStyle name="Moeda 2 2 2 2 41" xfId="1476"/>
    <cellStyle name="Moeda 2 2 2 2 42" xfId="1591"/>
    <cellStyle name="Moeda 2 2 2 2 43" xfId="1458"/>
    <cellStyle name="Moeda 2 2 2 2 44" xfId="1626"/>
    <cellStyle name="Moeda 2 2 2 2 45" xfId="1606"/>
    <cellStyle name="Moeda 2 2 2 2 46" xfId="1637"/>
    <cellStyle name="Moeda 2 2 2 2 47" xfId="1660"/>
    <cellStyle name="Moeda 2 2 2 2 48" xfId="1592"/>
    <cellStyle name="Moeda 2 2 2 2 49" xfId="1715"/>
    <cellStyle name="Moeda 2 2 2 2 5" xfId="295"/>
    <cellStyle name="Moeda 2 2 2 2 50" xfId="1771"/>
    <cellStyle name="Moeda 2 2 2 2 6" xfId="294"/>
    <cellStyle name="Moeda 2 2 2 2 7" xfId="225"/>
    <cellStyle name="Moeda 2 2 2 2 7 10" xfId="693"/>
    <cellStyle name="Moeda 2 2 2 2 7 11" xfId="718"/>
    <cellStyle name="Moeda 2 2 2 2 7 12" xfId="741"/>
    <cellStyle name="Moeda 2 2 2 2 7 13" xfId="757"/>
    <cellStyle name="Moeda 2 2 2 2 7 14" xfId="767"/>
    <cellStyle name="Moeda 2 2 2 2 7 15" xfId="920"/>
    <cellStyle name="Moeda 2 2 2 2 7 16" xfId="992"/>
    <cellStyle name="Moeda 2 2 2 2 7 17" xfId="910"/>
    <cellStyle name="Moeda 2 2 2 2 7 18" xfId="1042"/>
    <cellStyle name="Moeda 2 2 2 2 7 19" xfId="1073"/>
    <cellStyle name="Moeda 2 2 2 2 7 2" xfId="410"/>
    <cellStyle name="Moeda 2 2 2 2 7 2 10" xfId="454"/>
    <cellStyle name="Moeda 2 2 2 2 7 2 11" xfId="535"/>
    <cellStyle name="Moeda 2 2 2 2 7 2 12" xfId="180"/>
    <cellStyle name="Moeda 2 2 2 2 7 2 13" xfId="957"/>
    <cellStyle name="Moeda 2 2 2 2 7 2 14" xfId="826"/>
    <cellStyle name="Moeda 2 2 2 2 7 2 15" xfId="815"/>
    <cellStyle name="Moeda 2 2 2 2 7 2 16" xfId="989"/>
    <cellStyle name="Moeda 2 2 2 2 7 2 17" xfId="1033"/>
    <cellStyle name="Moeda 2 2 2 2 7 2 18" xfId="1066"/>
    <cellStyle name="Moeda 2 2 2 2 7 2 19" xfId="1098"/>
    <cellStyle name="Moeda 2 2 2 2 7 2 2" xfId="455"/>
    <cellStyle name="Moeda 2 2 2 2 7 2 20" xfId="1128"/>
    <cellStyle name="Moeda 2 2 2 2 7 2 21" xfId="1154"/>
    <cellStyle name="Moeda 2 2 2 2 7 2 22" xfId="1179"/>
    <cellStyle name="Moeda 2 2 2 2 7 2 23" xfId="883"/>
    <cellStyle name="Moeda 2 2 2 2 7 2 24" xfId="812"/>
    <cellStyle name="Moeda 2 2 2 2 7 2 25" xfId="1212"/>
    <cellStyle name="Moeda 2 2 2 2 7 2 26" xfId="1281"/>
    <cellStyle name="Moeda 2 2 2 2 7 2 27" xfId="1306"/>
    <cellStyle name="Moeda 2 2 2 2 7 2 28" xfId="1357"/>
    <cellStyle name="Moeda 2 2 2 2 7 2 29" xfId="1516"/>
    <cellStyle name="Moeda 2 2 2 2 7 2 3" xfId="529"/>
    <cellStyle name="Moeda 2 2 2 2 7 2 30" xfId="1398"/>
    <cellStyle name="Moeda 2 2 2 2 7 2 31" xfId="1393"/>
    <cellStyle name="Moeda 2 2 2 2 7 2 32" xfId="1554"/>
    <cellStyle name="Moeda 2 2 2 2 7 2 33" xfId="1502"/>
    <cellStyle name="Moeda 2 2 2 2 7 2 34" xfId="1611"/>
    <cellStyle name="Moeda 2 2 2 2 7 2 35" xfId="1457"/>
    <cellStyle name="Moeda 2 2 2 2 7 2 36" xfId="1474"/>
    <cellStyle name="Moeda 2 2 2 2 7 2 37" xfId="1396"/>
    <cellStyle name="Moeda 2 2 2 2 7 2 38" xfId="1643"/>
    <cellStyle name="Moeda 2 2 2 2 7 2 39" xfId="1501"/>
    <cellStyle name="Moeda 2 2 2 2 7 2 4" xfId="149"/>
    <cellStyle name="Moeda 2 2 2 2 7 2 40" xfId="1799"/>
    <cellStyle name="Moeda 2 2 2 2 7 2 5" xfId="178"/>
    <cellStyle name="Moeda 2 2 2 2 7 2 6" xfId="232"/>
    <cellStyle name="Moeda 2 2 2 2 7 2 7" xfId="495"/>
    <cellStyle name="Moeda 2 2 2 2 7 2 8" xfId="327"/>
    <cellStyle name="Moeda 2 2 2 2 7 2 9" xfId="469"/>
    <cellStyle name="Moeda 2 2 2 2 7 20" xfId="1106"/>
    <cellStyle name="Moeda 2 2 2 2 7 21" xfId="1132"/>
    <cellStyle name="Moeda 2 2 2 2 7 22" xfId="1159"/>
    <cellStyle name="Moeda 2 2 2 2 7 23" xfId="1184"/>
    <cellStyle name="Moeda 2 2 2 2 7 24" xfId="1210"/>
    <cellStyle name="Moeda 2 2 2 2 7 25" xfId="1248"/>
    <cellStyle name="Moeda 2 2 2 2 7 26" xfId="1260"/>
    <cellStyle name="Moeda 2 2 2 2 7 27" xfId="1290"/>
    <cellStyle name="Moeda 2 2 2 2 7 28" xfId="1310"/>
    <cellStyle name="Moeda 2 2 2 2 7 29" xfId="1329"/>
    <cellStyle name="Moeda 2 2 2 2 7 3" xfId="507"/>
    <cellStyle name="Moeda 2 2 2 2 7 30" xfId="1351"/>
    <cellStyle name="Moeda 2 2 2 2 7 31" xfId="1480"/>
    <cellStyle name="Moeda 2 2 2 2 7 32" xfId="1469"/>
    <cellStyle name="Moeda 2 2 2 2 7 33" xfId="1546"/>
    <cellStyle name="Moeda 2 2 2 2 7 34" xfId="1407"/>
    <cellStyle name="Moeda 2 2 2 2 7 35" xfId="1644"/>
    <cellStyle name="Moeda 2 2 2 2 7 36" xfId="1666"/>
    <cellStyle name="Moeda 2 2 2 2 7 37" xfId="1687"/>
    <cellStyle name="Moeda 2 2 2 2 7 38" xfId="1707"/>
    <cellStyle name="Moeda 2 2 2 2 7 39" xfId="1724"/>
    <cellStyle name="Moeda 2 2 2 2 7 4" xfId="503"/>
    <cellStyle name="Moeda 2 2 2 2 7 40" xfId="1736"/>
    <cellStyle name="Moeda 2 2 2 2 7 41" xfId="1749"/>
    <cellStyle name="Moeda 2 2 2 2 7 42" xfId="1788"/>
    <cellStyle name="Moeda 2 2 2 2 7 5" xfId="219"/>
    <cellStyle name="Moeda 2 2 2 2 7 6" xfId="571"/>
    <cellStyle name="Moeda 2 2 2 2 7 7" xfId="607"/>
    <cellStyle name="Moeda 2 2 2 2 7 8" xfId="637"/>
    <cellStyle name="Moeda 2 2 2 2 7 9" xfId="666"/>
    <cellStyle name="Moeda 2 2 2 2 8" xfId="191"/>
    <cellStyle name="Moeda 2 2 2 2 9" xfId="317"/>
    <cellStyle name="Moeda 2 2 2 20" xfId="694"/>
    <cellStyle name="Moeda 2 2 2 21" xfId="719"/>
    <cellStyle name="Moeda 2 2 2 22" xfId="742"/>
    <cellStyle name="Moeda 2 2 2 23" xfId="793"/>
    <cellStyle name="Moeda 2 2 2 24" xfId="799"/>
    <cellStyle name="Moeda 2 2 2 25" xfId="835"/>
    <cellStyle name="Moeda 2 2 2 26" xfId="786"/>
    <cellStyle name="Moeda 2 2 2 27" xfId="961"/>
    <cellStyle name="Moeda 2 2 2 28" xfId="1038"/>
    <cellStyle name="Moeda 2 2 2 29" xfId="1069"/>
    <cellStyle name="Moeda 2 2 2 3" xfId="110"/>
    <cellStyle name="Moeda 2 2 2 30" xfId="1101"/>
    <cellStyle name="Moeda 2 2 2 31" xfId="1129"/>
    <cellStyle name="Moeda 2 2 2 32" xfId="1156"/>
    <cellStyle name="Moeda 2 2 2 33" xfId="821"/>
    <cellStyle name="Moeda 2 2 2 34" xfId="890"/>
    <cellStyle name="Moeda 2 2 2 35" xfId="1278"/>
    <cellStyle name="Moeda 2 2 2 36" xfId="824"/>
    <cellStyle name="Moeda 2 2 2 37" xfId="1286"/>
    <cellStyle name="Moeda 2 2 2 38" xfId="1341"/>
    <cellStyle name="Moeda 2 2 2 39" xfId="1378"/>
    <cellStyle name="Moeda 2 2 2 4" xfId="166"/>
    <cellStyle name="Moeda 2 2 2 4 10" xfId="412"/>
    <cellStyle name="Moeda 2 2 2 4 11" xfId="351"/>
    <cellStyle name="Moeda 2 2 2 4 12" xfId="398"/>
    <cellStyle name="Moeda 2 2 2 4 13" xfId="584"/>
    <cellStyle name="Moeda 2 2 2 4 14" xfId="617"/>
    <cellStyle name="Moeda 2 2 2 4 15" xfId="647"/>
    <cellStyle name="Moeda 2 2 2 4 16" xfId="676"/>
    <cellStyle name="Moeda 2 2 2 4 17" xfId="703"/>
    <cellStyle name="Moeda 2 2 2 4 18" xfId="728"/>
    <cellStyle name="Moeda 2 2 2 4 19" xfId="851"/>
    <cellStyle name="Moeda 2 2 2 4 2" xfId="241"/>
    <cellStyle name="Moeda 2 2 2 4 2 10" xfId="494"/>
    <cellStyle name="Moeda 2 2 2 4 2 11" xfId="542"/>
    <cellStyle name="Moeda 2 2 2 4 2 12" xfId="139"/>
    <cellStyle name="Moeda 2 2 2 4 2 13" xfId="393"/>
    <cellStyle name="Moeda 2 2 2 4 2 14" xfId="280"/>
    <cellStyle name="Moeda 2 2 2 4 2 15" xfId="941"/>
    <cellStyle name="Moeda 2 2 2 4 2 16" xfId="1014"/>
    <cellStyle name="Moeda 2 2 2 4 2 17" xfId="970"/>
    <cellStyle name="Moeda 2 2 2 4 2 18" xfId="876"/>
    <cellStyle name="Moeda 2 2 2 4 2 19" xfId="810"/>
    <cellStyle name="Moeda 2 2 2 4 2 2" xfId="436"/>
    <cellStyle name="Moeda 2 2 2 4 2 2 10" xfId="653"/>
    <cellStyle name="Moeda 2 2 2 4 2 2 11" xfId="680"/>
    <cellStyle name="Moeda 2 2 2 4 2 2 12" xfId="707"/>
    <cellStyle name="Moeda 2 2 2 4 2 2 13" xfId="965"/>
    <cellStyle name="Moeda 2 2 2 4 2 2 14" xfId="870"/>
    <cellStyle name="Moeda 2 2 2 4 2 2 15" xfId="869"/>
    <cellStyle name="Moeda 2 2 2 4 2 2 16" xfId="819"/>
    <cellStyle name="Moeda 2 2 2 4 2 2 17" xfId="846"/>
    <cellStyle name="Moeda 2 2 2 4 2 2 18" xfId="800"/>
    <cellStyle name="Moeda 2 2 2 4 2 2 19" xfId="1003"/>
    <cellStyle name="Moeda 2 2 2 4 2 2 2" xfId="464"/>
    <cellStyle name="Moeda 2 2 2 4 2 2 20" xfId="832"/>
    <cellStyle name="Moeda 2 2 2 4 2 2 21" xfId="891"/>
    <cellStyle name="Moeda 2 2 2 4 2 2 22" xfId="995"/>
    <cellStyle name="Moeda 2 2 2 4 2 2 23" xfId="1180"/>
    <cellStyle name="Moeda 2 2 2 4 2 2 24" xfId="852"/>
    <cellStyle name="Moeda 2 2 2 4 2 2 25" xfId="1092"/>
    <cellStyle name="Moeda 2 2 2 4 2 2 26" xfId="1206"/>
    <cellStyle name="Moeda 2 2 2 4 2 2 27" xfId="982"/>
    <cellStyle name="Moeda 2 2 2 4 2 2 28" xfId="1361"/>
    <cellStyle name="Moeda 2 2 2 4 2 2 29" xfId="1523"/>
    <cellStyle name="Moeda 2 2 2 4 2 2 3" xfId="538"/>
    <cellStyle name="Moeda 2 2 2 4 2 2 30" xfId="1409"/>
    <cellStyle name="Moeda 2 2 2 4 2 2 31" xfId="1433"/>
    <cellStyle name="Moeda 2 2 2 4 2 2 32" xfId="1598"/>
    <cellStyle name="Moeda 2 2 2 4 2 2 33" xfId="1575"/>
    <cellStyle name="Moeda 2 2 2 4 2 2 34" xfId="1650"/>
    <cellStyle name="Moeda 2 2 2 4 2 2 35" xfId="1672"/>
    <cellStyle name="Moeda 2 2 2 4 2 2 36" xfId="1693"/>
    <cellStyle name="Moeda 2 2 2 4 2 2 37" xfId="1713"/>
    <cellStyle name="Moeda 2 2 2 4 2 2 38" xfId="1634"/>
    <cellStyle name="Moeda 2 2 2 4 2 2 39" xfId="1652"/>
    <cellStyle name="Moeda 2 2 2 4 2 2 4" xfId="446"/>
    <cellStyle name="Moeda 2 2 2 4 2 2 40" xfId="1803"/>
    <cellStyle name="Moeda 2 2 2 4 2 2 5" xfId="346"/>
    <cellStyle name="Moeda 2 2 2 4 2 2 6" xfId="486"/>
    <cellStyle name="Moeda 2 2 2 4 2 2 7" xfId="557"/>
    <cellStyle name="Moeda 2 2 2 4 2 2 8" xfId="593"/>
    <cellStyle name="Moeda 2 2 2 4 2 2 9" xfId="624"/>
    <cellStyle name="Moeda 2 2 2 4 2 20" xfId="844"/>
    <cellStyle name="Moeda 2 2 2 4 2 21" xfId="833"/>
    <cellStyle name="Moeda 2 2 2 4 2 22" xfId="993"/>
    <cellStyle name="Moeda 2 2 2 4 2 23" xfId="1037"/>
    <cellStyle name="Moeda 2 2 2 4 2 24" xfId="1067"/>
    <cellStyle name="Moeda 2 2 2 4 2 25" xfId="1236"/>
    <cellStyle name="Moeda 2 2 2 4 2 26" xfId="1264"/>
    <cellStyle name="Moeda 2 2 2 4 2 27" xfId="1103"/>
    <cellStyle name="Moeda 2 2 2 4 2 28" xfId="1249"/>
    <cellStyle name="Moeda 2 2 2 4 2 29" xfId="924"/>
    <cellStyle name="Moeda 2 2 2 4 2 3" xfId="513"/>
    <cellStyle name="Moeda 2 2 2 4 2 30" xfId="1171"/>
    <cellStyle name="Moeda 2 2 2 4 2 31" xfId="1498"/>
    <cellStyle name="Moeda 2 2 2 4 2 32" xfId="1470"/>
    <cellStyle name="Moeda 2 2 2 4 2 33" xfId="1549"/>
    <cellStyle name="Moeda 2 2 2 4 2 34" xfId="1417"/>
    <cellStyle name="Moeda 2 2 2 4 2 35" xfId="1511"/>
    <cellStyle name="Moeda 2 2 2 4 2 36" xfId="1638"/>
    <cellStyle name="Moeda 2 2 2 4 2 37" xfId="1661"/>
    <cellStyle name="Moeda 2 2 2 4 2 38" xfId="1681"/>
    <cellStyle name="Moeda 2 2 2 4 2 39" xfId="1702"/>
    <cellStyle name="Moeda 2 2 2 4 2 4" xfId="404"/>
    <cellStyle name="Moeda 2 2 2 4 2 40" xfId="1443"/>
    <cellStyle name="Moeda 2 2 2 4 2 41" xfId="1729"/>
    <cellStyle name="Moeda 2 2 2 4 2 42" xfId="1794"/>
    <cellStyle name="Moeda 2 2 2 4 2 5" xfId="387"/>
    <cellStyle name="Moeda 2 2 2 4 2 6" xfId="493"/>
    <cellStyle name="Moeda 2 2 2 4 2 7" xfId="344"/>
    <cellStyle name="Moeda 2 2 2 4 2 8" xfId="480"/>
    <cellStyle name="Moeda 2 2 2 4 2 9" xfId="341"/>
    <cellStyle name="Moeda 2 2 2 4 20" xfId="776"/>
    <cellStyle name="Moeda 2 2 2 4 21" xfId="1065"/>
    <cellStyle name="Moeda 2 2 2 4 22" xfId="1096"/>
    <cellStyle name="Moeda 2 2 2 4 23" xfId="1126"/>
    <cellStyle name="Moeda 2 2 2 4 24" xfId="1153"/>
    <cellStyle name="Moeda 2 2 2 4 25" xfId="1178"/>
    <cellStyle name="Moeda 2 2 2 4 26" xfId="1205"/>
    <cellStyle name="Moeda 2 2 2 4 27" xfId="1228"/>
    <cellStyle name="Moeda 2 2 2 4 28" xfId="1254"/>
    <cellStyle name="Moeda 2 2 2 4 29" xfId="979"/>
    <cellStyle name="Moeda 2 2 2 4 3" xfId="215"/>
    <cellStyle name="Moeda 2 2 2 4 30" xfId="1304"/>
    <cellStyle name="Moeda 2 2 2 4 31" xfId="1326"/>
    <cellStyle name="Moeda 2 2 2 4 32" xfId="1340"/>
    <cellStyle name="Moeda 2 2 2 4 33" xfId="1353"/>
    <cellStyle name="Moeda 2 2 2 4 34" xfId="1305"/>
    <cellStyle name="Moeda 2 2 2 4 35" xfId="1430"/>
    <cellStyle name="Moeda 2 2 2 4 36" xfId="1376"/>
    <cellStyle name="Moeda 2 2 2 4 37" xfId="1450"/>
    <cellStyle name="Moeda 2 2 2 4 38" xfId="1510"/>
    <cellStyle name="Moeda 2 2 2 4 39" xfId="1653"/>
    <cellStyle name="Moeda 2 2 2 4 4" xfId="258"/>
    <cellStyle name="Moeda 2 2 2 4 40" xfId="1675"/>
    <cellStyle name="Moeda 2 2 2 4 41" xfId="1696"/>
    <cellStyle name="Moeda 2 2 2 4 42" xfId="1716"/>
    <cellStyle name="Moeda 2 2 2 4 43" xfId="1731"/>
    <cellStyle name="Moeda 2 2 2 4 44" xfId="1699"/>
    <cellStyle name="Moeda 2 2 2 4 45" xfId="1365"/>
    <cellStyle name="Moeda 2 2 2 4 46" xfId="1777"/>
    <cellStyle name="Moeda 2 2 2 4 5" xfId="247"/>
    <cellStyle name="Moeda 2 2 2 4 6" xfId="177"/>
    <cellStyle name="Moeda 2 2 2 4 7" xfId="234"/>
    <cellStyle name="Moeda 2 2 2 4 7 10" xfId="440"/>
    <cellStyle name="Moeda 2 2 2 4 7 11" xfId="489"/>
    <cellStyle name="Moeda 2 2 2 4 7 12" xfId="216"/>
    <cellStyle name="Moeda 2 2 2 4 7 13" xfId="903"/>
    <cellStyle name="Moeda 2 2 2 4 7 14" xfId="887"/>
    <cellStyle name="Moeda 2 2 2 4 7 15" xfId="868"/>
    <cellStyle name="Moeda 2 2 2 4 7 16" xfId="972"/>
    <cellStyle name="Moeda 2 2 2 4 7 17" xfId="986"/>
    <cellStyle name="Moeda 2 2 2 4 7 18" xfId="827"/>
    <cellStyle name="Moeda 2 2 2 4 7 19" xfId="857"/>
    <cellStyle name="Moeda 2 2 2 4 7 2" xfId="392"/>
    <cellStyle name="Moeda 2 2 2 4 7 20" xfId="952"/>
    <cellStyle name="Moeda 2 2 2 4 7 21" xfId="955"/>
    <cellStyle name="Moeda 2 2 2 4 7 22" xfId="839"/>
    <cellStyle name="Moeda 2 2 2 4 7 23" xfId="1240"/>
    <cellStyle name="Moeda 2 2 2 4 7 24" xfId="1252"/>
    <cellStyle name="Moeda 2 2 2 4 7 25" xfId="1222"/>
    <cellStyle name="Moeda 2 2 2 4 7 26" xfId="820"/>
    <cellStyle name="Moeda 2 2 2 4 7 27" xfId="1057"/>
    <cellStyle name="Moeda 2 2 2 4 7 28" xfId="1285"/>
    <cellStyle name="Moeda 2 2 2 4 7 29" xfId="1463"/>
    <cellStyle name="Moeda 2 2 2 4 7 3" xfId="395"/>
    <cellStyle name="Moeda 2 2 2 4 7 30" xfId="1489"/>
    <cellStyle name="Moeda 2 2 2 4 7 31" xfId="1432"/>
    <cellStyle name="Moeda 2 2 2 4 7 32" xfId="1512"/>
    <cellStyle name="Moeda 2 2 2 4 7 33" xfId="1648"/>
    <cellStyle name="Moeda 2 2 2 4 7 34" xfId="1670"/>
    <cellStyle name="Moeda 2 2 2 4 7 35" xfId="1691"/>
    <cellStyle name="Moeda 2 2 2 4 7 36" xfId="1712"/>
    <cellStyle name="Moeda 2 2 2 4 7 37" xfId="1728"/>
    <cellStyle name="Moeda 2 2 2 4 7 38" xfId="1422"/>
    <cellStyle name="Moeda 2 2 2 4 7 39" xfId="1752"/>
    <cellStyle name="Moeda 2 2 2 4 7 4" xfId="208"/>
    <cellStyle name="Moeda 2 2 2 4 7 40" xfId="1781"/>
    <cellStyle name="Moeda 2 2 2 4 7 5" xfId="357"/>
    <cellStyle name="Moeda 2 2 2 4 7 6" xfId="322"/>
    <cellStyle name="Moeda 2 2 2 4 7 7" xfId="432"/>
    <cellStyle name="Moeda 2 2 2 4 7 8" xfId="472"/>
    <cellStyle name="Moeda 2 2 2 4 7 9" xfId="545"/>
    <cellStyle name="Moeda 2 2 2 4 8" xfId="514"/>
    <cellStyle name="Moeda 2 2 2 4 9" xfId="477"/>
    <cellStyle name="Moeda 2 2 2 40" xfId="1436"/>
    <cellStyle name="Moeda 2 2 2 41" xfId="1382"/>
    <cellStyle name="Moeda 2 2 2 42" xfId="1465"/>
    <cellStyle name="Moeda 2 2 2 43" xfId="1449"/>
    <cellStyle name="Moeda 2 2 2 44" xfId="1391"/>
    <cellStyle name="Moeda 2 2 2 45" xfId="1609"/>
    <cellStyle name="Moeda 2 2 2 46" xfId="1414"/>
    <cellStyle name="Moeda 2 2 2 47" xfId="1593"/>
    <cellStyle name="Moeda 2 2 2 48" xfId="1717"/>
    <cellStyle name="Moeda 2 2 2 49" xfId="1388"/>
    <cellStyle name="Moeda 2 2 2 5" xfId="296"/>
    <cellStyle name="Moeda 2 2 2 50" xfId="1770"/>
    <cellStyle name="Moeda 2 2 2 6" xfId="308"/>
    <cellStyle name="Moeda 2 2 2 7" xfId="229"/>
    <cellStyle name="Moeda 2 2 2 7 10" xfId="362"/>
    <cellStyle name="Moeda 2 2 2 7 11" xfId="184"/>
    <cellStyle name="Moeda 2 2 2 7 12" xfId="460"/>
    <cellStyle name="Moeda 2 2 2 7 13" xfId="368"/>
    <cellStyle name="Moeda 2 2 2 7 14" xfId="443"/>
    <cellStyle name="Moeda 2 2 2 7 15" xfId="935"/>
    <cellStyle name="Moeda 2 2 2 7 16" xfId="909"/>
    <cellStyle name="Moeda 2 2 2 7 17" xfId="1039"/>
    <cellStyle name="Moeda 2 2 2 7 18" xfId="1070"/>
    <cellStyle name="Moeda 2 2 2 7 19" xfId="1102"/>
    <cellStyle name="Moeda 2 2 2 7 2" xfId="429"/>
    <cellStyle name="Moeda 2 2 2 7 2 10" xfId="590"/>
    <cellStyle name="Moeda 2 2 2 7 2 11" xfId="621"/>
    <cellStyle name="Moeda 2 2 2 7 2 12" xfId="651"/>
    <cellStyle name="Moeda 2 2 2 7 2 13" xfId="959"/>
    <cellStyle name="Moeda 2 2 2 7 2 14" xfId="860"/>
    <cellStyle name="Moeda 2 2 2 7 2 15" xfId="929"/>
    <cellStyle name="Moeda 2 2 2 7 2 16" xfId="825"/>
    <cellStyle name="Moeda 2 2 2 7 2 17" xfId="1000"/>
    <cellStyle name="Moeda 2 2 2 7 2 18" xfId="968"/>
    <cellStyle name="Moeda 2 2 2 7 2 19" xfId="899"/>
    <cellStyle name="Moeda 2 2 2 7 2 2" xfId="457"/>
    <cellStyle name="Moeda 2 2 2 7 2 20" xfId="882"/>
    <cellStyle name="Moeda 2 2 2 7 2 21" xfId="881"/>
    <cellStyle name="Moeda 2 2 2 7 2 22" xfId="1030"/>
    <cellStyle name="Moeda 2 2 2 7 2 23" xfId="946"/>
    <cellStyle name="Moeda 2 2 2 7 2 24" xfId="1251"/>
    <cellStyle name="Moeda 2 2 2 7 2 25" xfId="1270"/>
    <cellStyle name="Moeda 2 2 2 7 2 26" xfId="1271"/>
    <cellStyle name="Moeda 2 2 2 7 2 27" xfId="913"/>
    <cellStyle name="Moeda 2 2 2 7 2 28" xfId="1358"/>
    <cellStyle name="Moeda 2 2 2 7 2 29" xfId="1518"/>
    <cellStyle name="Moeda 2 2 2 7 2 3" xfId="531"/>
    <cellStyle name="Moeda 2 2 2 7 2 30" xfId="1425"/>
    <cellStyle name="Moeda 2 2 2 7 2 31" xfId="1540"/>
    <cellStyle name="Moeda 2 2 2 7 2 32" xfId="1431"/>
    <cellStyle name="Moeda 2 2 2 7 2 33" xfId="1532"/>
    <cellStyle name="Moeda 2 2 2 7 2 34" xfId="1584"/>
    <cellStyle name="Moeda 2 2 2 7 2 35" xfId="1630"/>
    <cellStyle name="Moeda 2 2 2 7 2 36" xfId="1607"/>
    <cellStyle name="Moeda 2 2 2 7 2 37" xfId="1544"/>
    <cellStyle name="Moeda 2 2 2 7 2 38" xfId="1558"/>
    <cellStyle name="Moeda 2 2 2 7 2 39" xfId="1600"/>
    <cellStyle name="Moeda 2 2 2 7 2 4" xfId="224"/>
    <cellStyle name="Moeda 2 2 2 7 2 40" xfId="1800"/>
    <cellStyle name="Moeda 2 2 2 7 2 5" xfId="445"/>
    <cellStyle name="Moeda 2 2 2 7 2 6" xfId="372"/>
    <cellStyle name="Moeda 2 2 2 7 2 7" xfId="271"/>
    <cellStyle name="Moeda 2 2 2 7 2 8" xfId="288"/>
    <cellStyle name="Moeda 2 2 2 7 2 9" xfId="554"/>
    <cellStyle name="Moeda 2 2 2 7 20" xfId="1130"/>
    <cellStyle name="Moeda 2 2 2 7 21" xfId="1157"/>
    <cellStyle name="Moeda 2 2 2 7 22" xfId="1181"/>
    <cellStyle name="Moeda 2 2 2 7 23" xfId="1208"/>
    <cellStyle name="Moeda 2 2 2 7 24" xfId="1232"/>
    <cellStyle name="Moeda 2 2 2 7 25" xfId="1220"/>
    <cellStyle name="Moeda 2 2 2 7 26" xfId="1287"/>
    <cellStyle name="Moeda 2 2 2 7 27" xfId="1307"/>
    <cellStyle name="Moeda 2 2 2 7 28" xfId="1327"/>
    <cellStyle name="Moeda 2 2 2 7 29" xfId="1342"/>
    <cellStyle name="Moeda 2 2 2 7 3" xfId="508"/>
    <cellStyle name="Moeda 2 2 2 7 30" xfId="1319"/>
    <cellStyle name="Moeda 2 2 2 7 31" xfId="1493"/>
    <cellStyle name="Moeda 2 2 2 7 32" xfId="1481"/>
    <cellStyle name="Moeda 2 2 2 7 33" xfId="1577"/>
    <cellStyle name="Moeda 2 2 2 7 34" xfId="1576"/>
    <cellStyle name="Moeda 2 2 2 7 35" xfId="1636"/>
    <cellStyle name="Moeda 2 2 2 7 36" xfId="1659"/>
    <cellStyle name="Moeda 2 2 2 7 37" xfId="1680"/>
    <cellStyle name="Moeda 2 2 2 7 38" xfId="1701"/>
    <cellStyle name="Moeda 2 2 2 7 39" xfId="1721"/>
    <cellStyle name="Moeda 2 2 2 7 4" xfId="509"/>
    <cellStyle name="Moeda 2 2 2 7 40" xfId="1487"/>
    <cellStyle name="Moeda 2 2 2 7 41" xfId="1755"/>
    <cellStyle name="Moeda 2 2 2 7 42" xfId="1792"/>
    <cellStyle name="Moeda 2 2 2 7 5" xfId="347"/>
    <cellStyle name="Moeda 2 2 2 7 6" xfId="534"/>
    <cellStyle name="Moeda 2 2 2 7 7" xfId="279"/>
    <cellStyle name="Moeda 2 2 2 7 8" xfId="439"/>
    <cellStyle name="Moeda 2 2 2 7 9" xfId="353"/>
    <cellStyle name="Moeda 2 2 2 8" xfId="181"/>
    <cellStyle name="Moeda 2 2 2 9" xfId="245"/>
    <cellStyle name="Moeda 2 2 20" xfId="123"/>
    <cellStyle name="Moeda 2 2 21" xfId="126"/>
    <cellStyle name="Moeda 2 2 22" xfId="121"/>
    <cellStyle name="Moeda 2 2 23" xfId="127"/>
    <cellStyle name="Moeda 2 2 24" xfId="125"/>
    <cellStyle name="Moeda 2 2 25" xfId="142"/>
    <cellStyle name="Moeda 2 2 26" xfId="135"/>
    <cellStyle name="Moeda 2 2 27" xfId="146"/>
    <cellStyle name="Moeda 2 2 27 10" xfId="269"/>
    <cellStyle name="Moeda 2 2 27 11" xfId="204"/>
    <cellStyle name="Moeda 2 2 27 12" xfId="563"/>
    <cellStyle name="Moeda 2 2 27 13" xfId="599"/>
    <cellStyle name="Moeda 2 2 27 14" xfId="629"/>
    <cellStyle name="Moeda 2 2 27 15" xfId="658"/>
    <cellStyle name="Moeda 2 2 27 16" xfId="686"/>
    <cellStyle name="Moeda 2 2 27 17" xfId="712"/>
    <cellStyle name="Moeda 2 2 27 18" xfId="735"/>
    <cellStyle name="Moeda 2 2 27 19" xfId="797"/>
    <cellStyle name="Moeda 2 2 27 2" xfId="170"/>
    <cellStyle name="Moeda 2 2 27 2 10" xfId="701"/>
    <cellStyle name="Moeda 2 2 27 2 11" xfId="726"/>
    <cellStyle name="Moeda 2 2 27 2 12" xfId="748"/>
    <cellStyle name="Moeda 2 2 27 2 13" xfId="763"/>
    <cellStyle name="Moeda 2 2 27 2 14" xfId="772"/>
    <cellStyle name="Moeda 2 2 27 2 15" xfId="908"/>
    <cellStyle name="Moeda 2 2 27 2 16" xfId="967"/>
    <cellStyle name="Moeda 2 2 27 2 17" xfId="836"/>
    <cellStyle name="Moeda 2 2 27 2 18" xfId="798"/>
    <cellStyle name="Moeda 2 2 27 2 19" xfId="838"/>
    <cellStyle name="Moeda 2 2 27 2 2" xfId="397"/>
    <cellStyle name="Moeda 2 2 27 2 2 10" xfId="311"/>
    <cellStyle name="Moeda 2 2 27 2 2 11" xfId="329"/>
    <cellStyle name="Moeda 2 2 27 2 2 12" xfId="572"/>
    <cellStyle name="Moeda 2 2 27 2 2 13" xfId="943"/>
    <cellStyle name="Moeda 2 2 27 2 2 14" xfId="954"/>
    <cellStyle name="Moeda 2 2 27 2 2 15" xfId="1008"/>
    <cellStyle name="Moeda 2 2 27 2 2 16" xfId="1049"/>
    <cellStyle name="Moeda 2 2 27 2 2 17" xfId="1081"/>
    <cellStyle name="Moeda 2 2 27 2 2 18" xfId="1113"/>
    <cellStyle name="Moeda 2 2 27 2 2 19" xfId="1138"/>
    <cellStyle name="Moeda 2 2 27 2 2 2" xfId="438"/>
    <cellStyle name="Moeda 2 2 27 2 2 20" xfId="1165"/>
    <cellStyle name="Moeda 2 2 27 2 2 21" xfId="1190"/>
    <cellStyle name="Moeda 2 2 27 2 2 22" xfId="1214"/>
    <cellStyle name="Moeda 2 2 27 2 2 23" xfId="1237"/>
    <cellStyle name="Moeda 2 2 27 2 2 24" xfId="1267"/>
    <cellStyle name="Moeda 2 2 27 2 2 25" xfId="1295"/>
    <cellStyle name="Moeda 2 2 27 2 2 26" xfId="1314"/>
    <cellStyle name="Moeda 2 2 27 2 2 27" xfId="1332"/>
    <cellStyle name="Moeda 2 2 27 2 2 28" xfId="1182"/>
    <cellStyle name="Moeda 2 2 27 2 2 29" xfId="1500"/>
    <cellStyle name="Moeda 2 2 27 2 2 3" xfId="198"/>
    <cellStyle name="Moeda 2 2 27 2 2 30" xfId="1488"/>
    <cellStyle name="Moeda 2 2 27 2 2 31" xfId="1552"/>
    <cellStyle name="Moeda 2 2 27 2 2 32" xfId="1550"/>
    <cellStyle name="Moeda 2 2 27 2 2 33" xfId="1513"/>
    <cellStyle name="Moeda 2 2 27 2 2 34" xfId="1642"/>
    <cellStyle name="Moeda 2 2 27 2 2 35" xfId="1665"/>
    <cellStyle name="Moeda 2 2 27 2 2 36" xfId="1685"/>
    <cellStyle name="Moeda 2 2 27 2 2 37" xfId="1705"/>
    <cellStyle name="Moeda 2 2 27 2 2 38" xfId="1507"/>
    <cellStyle name="Moeda 2 2 27 2 2 39" xfId="1613"/>
    <cellStyle name="Moeda 2 2 27 2 2 4" xfId="284"/>
    <cellStyle name="Moeda 2 2 27 2 2 40" xfId="1796"/>
    <cellStyle name="Moeda 2 2 27 2 2 5" xfId="272"/>
    <cellStyle name="Moeda 2 2 27 2 2 6" xfId="528"/>
    <cellStyle name="Moeda 2 2 27 2 2 7" xfId="390"/>
    <cellStyle name="Moeda 2 2 27 2 2 8" xfId="355"/>
    <cellStyle name="Moeda 2 2 27 2 2 9" xfId="452"/>
    <cellStyle name="Moeda 2 2 27 2 20" xfId="922"/>
    <cellStyle name="Moeda 2 2 27 2 21" xfId="805"/>
    <cellStyle name="Moeda 2 2 27 2 22" xfId="997"/>
    <cellStyle name="Moeda 2 2 27 2 23" xfId="1040"/>
    <cellStyle name="Moeda 2 2 27 2 24" xfId="1071"/>
    <cellStyle name="Moeda 2 2 27 2 25" xfId="1275"/>
    <cellStyle name="Moeda 2 2 27 2 26" xfId="974"/>
    <cellStyle name="Moeda 2 2 27 2 27" xfId="1198"/>
    <cellStyle name="Moeda 2 2 27 2 28" xfId="1207"/>
    <cellStyle name="Moeda 2 2 27 2 29" xfId="1265"/>
    <cellStyle name="Moeda 2 2 27 2 3" xfId="502"/>
    <cellStyle name="Moeda 2 2 27 2 30" xfId="1350"/>
    <cellStyle name="Moeda 2 2 27 2 31" xfId="1468"/>
    <cellStyle name="Moeda 2 2 27 2 32" xfId="1559"/>
    <cellStyle name="Moeda 2 2 27 2 33" xfId="1399"/>
    <cellStyle name="Moeda 2 2 27 2 34" xfId="1580"/>
    <cellStyle name="Moeda 2 2 27 2 35" xfId="1524"/>
    <cellStyle name="Moeda 2 2 27 2 36" xfId="1534"/>
    <cellStyle name="Moeda 2 2 27 2 37" xfId="1434"/>
    <cellStyle name="Moeda 2 2 27 2 38" xfId="1483"/>
    <cellStyle name="Moeda 2 2 27 2 39" xfId="1566"/>
    <cellStyle name="Moeda 2 2 27 2 4" xfId="517"/>
    <cellStyle name="Moeda 2 2 27 2 40" xfId="1741"/>
    <cellStyle name="Moeda 2 2 27 2 41" xfId="1563"/>
    <cellStyle name="Moeda 2 2 27 2 42" xfId="1784"/>
    <cellStyle name="Moeda 2 2 27 2 5" xfId="468"/>
    <cellStyle name="Moeda 2 2 27 2 6" xfId="581"/>
    <cellStyle name="Moeda 2 2 27 2 7" xfId="615"/>
    <cellStyle name="Moeda 2 2 27 2 8" xfId="645"/>
    <cellStyle name="Moeda 2 2 27 2 9" xfId="674"/>
    <cellStyle name="Moeda 2 2 27 20" xfId="843"/>
    <cellStyle name="Moeda 2 2 27 21" xfId="927"/>
    <cellStyle name="Moeda 2 2 27 22" xfId="845"/>
    <cellStyle name="Moeda 2 2 27 23" xfId="928"/>
    <cellStyle name="Moeda 2 2 27 24" xfId="998"/>
    <cellStyle name="Moeda 2 2 27 25" xfId="877"/>
    <cellStyle name="Moeda 2 2 27 26" xfId="861"/>
    <cellStyle name="Moeda 2 2 27 27" xfId="953"/>
    <cellStyle name="Moeda 2 2 27 28" xfId="1034"/>
    <cellStyle name="Moeda 2 2 27 29" xfId="789"/>
    <cellStyle name="Moeda 2 2 27 3" xfId="214"/>
    <cellStyle name="Moeda 2 2 27 30" xfId="1280"/>
    <cellStyle name="Moeda 2 2 27 31" xfId="1062"/>
    <cellStyle name="Moeda 2 2 27 32" xfId="981"/>
    <cellStyle name="Moeda 2 2 27 33" xfId="1026"/>
    <cellStyle name="Moeda 2 2 27 34" xfId="1231"/>
    <cellStyle name="Moeda 2 2 27 35" xfId="1380"/>
    <cellStyle name="Moeda 2 2 27 36" xfId="1420"/>
    <cellStyle name="Moeda 2 2 27 37" xfId="1551"/>
    <cellStyle name="Moeda 2 2 27 38" xfId="1578"/>
    <cellStyle name="Moeda 2 2 27 39" xfId="1620"/>
    <cellStyle name="Moeda 2 2 27 4" xfId="197"/>
    <cellStyle name="Moeda 2 2 27 40" xfId="1381"/>
    <cellStyle name="Moeda 2 2 27 41" xfId="1542"/>
    <cellStyle name="Moeda 2 2 27 42" xfId="1492"/>
    <cellStyle name="Moeda 2 2 27 43" xfId="1616"/>
    <cellStyle name="Moeda 2 2 27 44" xfId="1628"/>
    <cellStyle name="Moeda 2 2 27 45" xfId="1710"/>
    <cellStyle name="Moeda 2 2 27 46" xfId="1772"/>
    <cellStyle name="Moeda 2 2 27 5" xfId="235"/>
    <cellStyle name="Moeda 2 2 27 6" xfId="267"/>
    <cellStyle name="Moeda 2 2 27 7" xfId="291"/>
    <cellStyle name="Moeda 2 2 27 7 10" xfId="533"/>
    <cellStyle name="Moeda 2 2 27 7 11" xfId="482"/>
    <cellStyle name="Moeda 2 2 27 7 12" xfId="551"/>
    <cellStyle name="Moeda 2 2 27 7 13" xfId="919"/>
    <cellStyle name="Moeda 2 2 27 7 14" xfId="864"/>
    <cellStyle name="Moeda 2 2 27 7 15" xfId="1048"/>
    <cellStyle name="Moeda 2 2 27 7 16" xfId="1080"/>
    <cellStyle name="Moeda 2 2 27 7 17" xfId="1112"/>
    <cellStyle name="Moeda 2 2 27 7 18" xfId="1137"/>
    <cellStyle name="Moeda 2 2 27 7 19" xfId="1164"/>
    <cellStyle name="Moeda 2 2 27 7 2" xfId="409"/>
    <cellStyle name="Moeda 2 2 27 7 20" xfId="1189"/>
    <cellStyle name="Moeda 2 2 27 7 21" xfId="1213"/>
    <cellStyle name="Moeda 2 2 27 7 22" xfId="1241"/>
    <cellStyle name="Moeda 2 2 27 7 23" xfId="1235"/>
    <cellStyle name="Moeda 2 2 27 7 24" xfId="1294"/>
    <cellStyle name="Moeda 2 2 27 7 25" xfId="1313"/>
    <cellStyle name="Moeda 2 2 27 7 26" xfId="1331"/>
    <cellStyle name="Moeda 2 2 27 7 27" xfId="1344"/>
    <cellStyle name="Moeda 2 2 27 7 28" xfId="1187"/>
    <cellStyle name="Moeda 2 2 27 7 29" xfId="1479"/>
    <cellStyle name="Moeda 2 2 27 7 3" xfId="385"/>
    <cellStyle name="Moeda 2 2 27 7 30" xfId="1490"/>
    <cellStyle name="Moeda 2 2 27 7 31" xfId="1586"/>
    <cellStyle name="Moeda 2 2 27 7 32" xfId="1612"/>
    <cellStyle name="Moeda 2 2 27 7 33" xfId="1515"/>
    <cellStyle name="Moeda 2 2 27 7 34" xfId="1472"/>
    <cellStyle name="Moeda 2 2 27 7 35" xfId="1610"/>
    <cellStyle name="Moeda 2 2 27 7 36" xfId="1603"/>
    <cellStyle name="Moeda 2 2 27 7 37" xfId="1557"/>
    <cellStyle name="Moeda 2 2 27 7 38" xfId="1418"/>
    <cellStyle name="Moeda 2 2 27 7 39" xfId="1750"/>
    <cellStyle name="Moeda 2 2 27 7 4" xfId="363"/>
    <cellStyle name="Moeda 2 2 27 7 40" xfId="1787"/>
    <cellStyle name="Moeda 2 2 27 7 5" xfId="471"/>
    <cellStyle name="Moeda 2 2 27 7 6" xfId="266"/>
    <cellStyle name="Moeda 2 2 27 7 7" xfId="367"/>
    <cellStyle name="Moeda 2 2 27 7 8" xfId="164"/>
    <cellStyle name="Moeda 2 2 27 7 9" xfId="467"/>
    <cellStyle name="Moeda 2 2 27 8" xfId="510"/>
    <cellStyle name="Moeda 2 2 27 9" xfId="195"/>
    <cellStyle name="Moeda 2 2 28" xfId="298"/>
    <cellStyle name="Moeda 2 2 29" xfId="306"/>
    <cellStyle name="Moeda 2 2 3" xfId="17"/>
    <cellStyle name="Moeda 2 2 30" xfId="188"/>
    <cellStyle name="Moeda 2 2 30 10" xfId="700"/>
    <cellStyle name="Moeda 2 2 30 11" xfId="725"/>
    <cellStyle name="Moeda 2 2 30 12" xfId="747"/>
    <cellStyle name="Moeda 2 2 30 13" xfId="762"/>
    <cellStyle name="Moeda 2 2 30 14" xfId="771"/>
    <cellStyle name="Moeda 2 2 30 15" xfId="912"/>
    <cellStyle name="Moeda 2 2 30 16" xfId="1009"/>
    <cellStyle name="Moeda 2 2 30 17" xfId="897"/>
    <cellStyle name="Moeda 2 2 30 18" xfId="969"/>
    <cellStyle name="Moeda 2 2 30 19" xfId="867"/>
    <cellStyle name="Moeda 2 2 30 2" xfId="402"/>
    <cellStyle name="Moeda 2 2 30 2 10" xfId="285"/>
    <cellStyle name="Moeda 2 2 30 2 11" xfId="461"/>
    <cellStyle name="Moeda 2 2 30 2 12" xfId="388"/>
    <cellStyle name="Moeda 2 2 30 2 13" xfId="949"/>
    <cellStyle name="Moeda 2 2 30 2 14" xfId="822"/>
    <cellStyle name="Moeda 2 2 30 2 15" xfId="1052"/>
    <cellStyle name="Moeda 2 2 30 2 16" xfId="1084"/>
    <cellStyle name="Moeda 2 2 30 2 17" xfId="1116"/>
    <cellStyle name="Moeda 2 2 30 2 18" xfId="1141"/>
    <cellStyle name="Moeda 2 2 30 2 19" xfId="1168"/>
    <cellStyle name="Moeda 2 2 30 2 2" xfId="444"/>
    <cellStyle name="Moeda 2 2 30 2 20" xfId="1193"/>
    <cellStyle name="Moeda 2 2 30 2 21" xfId="1217"/>
    <cellStyle name="Moeda 2 2 30 2 22" xfId="1245"/>
    <cellStyle name="Moeda 2 2 30 2 23" xfId="1277"/>
    <cellStyle name="Moeda 2 2 30 2 24" xfId="1298"/>
    <cellStyle name="Moeda 2 2 30 2 25" xfId="1317"/>
    <cellStyle name="Moeda 2 2 30 2 26" xfId="1335"/>
    <cellStyle name="Moeda 2 2 30 2 27" xfId="1347"/>
    <cellStyle name="Moeda 2 2 30 2 28" xfId="818"/>
    <cellStyle name="Moeda 2 2 30 2 29" xfId="1506"/>
    <cellStyle name="Moeda 2 2 30 2 3" xfId="401"/>
    <cellStyle name="Moeda 2 2 30 2 30" xfId="1562"/>
    <cellStyle name="Moeda 2 2 30 2 31" xfId="1589"/>
    <cellStyle name="Moeda 2 2 30 2 32" xfId="1405"/>
    <cellStyle name="Moeda 2 2 30 2 33" xfId="1541"/>
    <cellStyle name="Moeda 2 2 30 2 34" xfId="1455"/>
    <cellStyle name="Moeda 2 2 30 2 35" xfId="1597"/>
    <cellStyle name="Moeda 2 2 30 2 36" xfId="1526"/>
    <cellStyle name="Moeda 2 2 30 2 37" xfId="1411"/>
    <cellStyle name="Moeda 2 2 30 2 38" xfId="1419"/>
    <cellStyle name="Moeda 2 2 30 2 39" xfId="1742"/>
    <cellStyle name="Moeda 2 2 30 2 4" xfId="315"/>
    <cellStyle name="Moeda 2 2 30 2 40" xfId="1797"/>
    <cellStyle name="Moeda 2 2 30 2 5" xfId="550"/>
    <cellStyle name="Moeda 2 2 30 2 6" xfId="179"/>
    <cellStyle name="Moeda 2 2 30 2 7" xfId="264"/>
    <cellStyle name="Moeda 2 2 30 2 8" xfId="424"/>
    <cellStyle name="Moeda 2 2 30 2 9" xfId="549"/>
    <cellStyle name="Moeda 2 2 30 20" xfId="915"/>
    <cellStyle name="Moeda 2 2 30 21" xfId="1005"/>
    <cellStyle name="Moeda 2 2 30 22" xfId="847"/>
    <cellStyle name="Moeda 2 2 30 23" xfId="856"/>
    <cellStyle name="Moeda 2 2 30 24" xfId="945"/>
    <cellStyle name="Moeda 2 2 30 25" xfId="878"/>
    <cellStyle name="Moeda 2 2 30 26" xfId="1104"/>
    <cellStyle name="Moeda 2 2 30 27" xfId="841"/>
    <cellStyle name="Moeda 2 2 30 28" xfId="1149"/>
    <cellStyle name="Moeda 2 2 30 29" xfId="1238"/>
    <cellStyle name="Moeda 2 2 30 3" xfId="505"/>
    <cellStyle name="Moeda 2 2 30 30" xfId="1312"/>
    <cellStyle name="Moeda 2 2 30 31" xfId="1473"/>
    <cellStyle name="Moeda 2 2 30 32" xfId="1442"/>
    <cellStyle name="Moeda 2 2 30 33" xfId="1392"/>
    <cellStyle name="Moeda 2 2 30 34" xfId="1452"/>
    <cellStyle name="Moeda 2 2 30 35" xfId="1585"/>
    <cellStyle name="Moeda 2 2 30 36" xfId="1519"/>
    <cellStyle name="Moeda 2 2 30 37" xfId="1400"/>
    <cellStyle name="Moeda 2 2 30 38" xfId="1530"/>
    <cellStyle name="Moeda 2 2 30 39" xfId="1416"/>
    <cellStyle name="Moeda 2 2 30 4" xfId="516"/>
    <cellStyle name="Moeda 2 2 30 40" xfId="1740"/>
    <cellStyle name="Moeda 2 2 30 41" xfId="1631"/>
    <cellStyle name="Moeda 2 2 30 42" xfId="1785"/>
    <cellStyle name="Moeda 2 2 30 5" xfId="496"/>
    <cellStyle name="Moeda 2 2 30 6" xfId="580"/>
    <cellStyle name="Moeda 2 2 30 7" xfId="614"/>
    <cellStyle name="Moeda 2 2 30 8" xfId="644"/>
    <cellStyle name="Moeda 2 2 30 9" xfId="673"/>
    <cellStyle name="Moeda 2 2 31" xfId="238"/>
    <cellStyle name="Moeda 2 2 32" xfId="257"/>
    <cellStyle name="Moeda 2 2 33" xfId="331"/>
    <cellStyle name="Moeda 2 2 34" xfId="345"/>
    <cellStyle name="Moeda 2 2 34 10" xfId="717"/>
    <cellStyle name="Moeda 2 2 34 11" xfId="740"/>
    <cellStyle name="Moeda 2 2 34 12" xfId="756"/>
    <cellStyle name="Moeda 2 2 34 13" xfId="923"/>
    <cellStyle name="Moeda 2 2 34 14" xfId="907"/>
    <cellStyle name="Moeda 2 2 34 15" xfId="934"/>
    <cellStyle name="Moeda 2 2 34 16" xfId="951"/>
    <cellStyle name="Moeda 2 2 34 17" xfId="811"/>
    <cellStyle name="Moeda 2 2 34 18" xfId="930"/>
    <cellStyle name="Moeda 2 2 34 19" xfId="1056"/>
    <cellStyle name="Moeda 2 2 34 2" xfId="415"/>
    <cellStyle name="Moeda 2 2 34 20" xfId="1088"/>
    <cellStyle name="Moeda 2 2 34 21" xfId="1120"/>
    <cellStyle name="Moeda 2 2 34 22" xfId="1145"/>
    <cellStyle name="Moeda 2 2 34 23" xfId="862"/>
    <cellStyle name="Moeda 2 2 34 24" xfId="1199"/>
    <cellStyle name="Moeda 2 2 34 25" xfId="1257"/>
    <cellStyle name="Moeda 2 2 34 26" xfId="853"/>
    <cellStyle name="Moeda 2 2 34 27" xfId="894"/>
    <cellStyle name="Moeda 2 2 34 28" xfId="808"/>
    <cellStyle name="Moeda 2 2 34 29" xfId="1482"/>
    <cellStyle name="Moeda 2 2 34 3" xfId="256"/>
    <cellStyle name="Moeda 2 2 34 30" xfId="1514"/>
    <cellStyle name="Moeda 2 2 34 31" xfId="1438"/>
    <cellStyle name="Moeda 2 2 34 32" xfId="1608"/>
    <cellStyle name="Moeda 2 2 34 33" xfId="1461"/>
    <cellStyle name="Moeda 2 2 34 34" xfId="1632"/>
    <cellStyle name="Moeda 2 2 34 35" xfId="1651"/>
    <cellStyle name="Moeda 2 2 34 36" xfId="1673"/>
    <cellStyle name="Moeda 2 2 34 37" xfId="1694"/>
    <cellStyle name="Moeda 2 2 34 38" xfId="1723"/>
    <cellStyle name="Moeda 2 2 34 39" xfId="1732"/>
    <cellStyle name="Moeda 2 2 34 4" xfId="374"/>
    <cellStyle name="Moeda 2 2 34 40" xfId="1789"/>
    <cellStyle name="Moeda 2 2 34 5" xfId="569"/>
    <cellStyle name="Moeda 2 2 34 6" xfId="605"/>
    <cellStyle name="Moeda 2 2 34 7" xfId="635"/>
    <cellStyle name="Moeda 2 2 34 8" xfId="664"/>
    <cellStyle name="Moeda 2 2 34 9" xfId="691"/>
    <cellStyle name="Moeda 2 2 35" xfId="423"/>
    <cellStyle name="Moeda 2 2 36" xfId="361"/>
    <cellStyle name="Moeda 2 2 37" xfId="458"/>
    <cellStyle name="Moeda 2 2 38" xfId="532"/>
    <cellStyle name="Moeda 2 2 39" xfId="313"/>
    <cellStyle name="Moeda 2 2 4" xfId="23"/>
    <cellStyle name="Moeda 2 2 40" xfId="384"/>
    <cellStyle name="Moeda 2 2 41" xfId="365"/>
    <cellStyle name="Moeda 2 2 42" xfId="169"/>
    <cellStyle name="Moeda 2 2 43" xfId="354"/>
    <cellStyle name="Moeda 2 2 44" xfId="228"/>
    <cellStyle name="Moeda 2 2 45" xfId="332"/>
    <cellStyle name="Moeda 2 2 46" xfId="780"/>
    <cellStyle name="Moeda 2 2 47" xfId="813"/>
    <cellStyle name="Moeda 2 2 48" xfId="809"/>
    <cellStyle name="Moeda 2 2 49" xfId="803"/>
    <cellStyle name="Moeda 2 2 5" xfId="24"/>
    <cellStyle name="Moeda 2 2 50" xfId="854"/>
    <cellStyle name="Moeda 2 2 51" xfId="948"/>
    <cellStyle name="Moeda 2 2 52" xfId="1063"/>
    <cellStyle name="Moeda 2 2 53" xfId="1094"/>
    <cellStyle name="Moeda 2 2 54" xfId="1124"/>
    <cellStyle name="Moeda 2 2 55" xfId="1151"/>
    <cellStyle name="Moeda 2 2 56" xfId="806"/>
    <cellStyle name="Moeda 2 2 57" xfId="1028"/>
    <cellStyle name="Moeda 2 2 58" xfId="978"/>
    <cellStyle name="Moeda 2 2 59" xfId="795"/>
    <cellStyle name="Moeda 2 2 6" xfId="21"/>
    <cellStyle name="Moeda 2 2 60" xfId="1279"/>
    <cellStyle name="Moeda 2 2 61" xfId="1321"/>
    <cellStyle name="Moeda 2 2 62" xfId="1367"/>
    <cellStyle name="Moeda 2 2 63" xfId="1390"/>
    <cellStyle name="Moeda 2 2 64" xfId="1403"/>
    <cellStyle name="Moeda 2 2 65" xfId="1525"/>
    <cellStyle name="Moeda 2 2 66" xfId="1410"/>
    <cellStyle name="Moeda 2 2 67" xfId="1460"/>
    <cellStyle name="Moeda 2 2 68" xfId="1462"/>
    <cellStyle name="Moeda 2 2 69" xfId="1424"/>
    <cellStyle name="Moeda 2 2 7" xfId="38"/>
    <cellStyle name="Moeda 2 2 70" xfId="1655"/>
    <cellStyle name="Moeda 2 2 71" xfId="1369"/>
    <cellStyle name="Moeda 2 2 72" xfId="1744"/>
    <cellStyle name="Moeda 2 2 73" xfId="1759"/>
    <cellStyle name="Moeda 2 2 74" xfId="1764"/>
    <cellStyle name="Moeda 2 2 75" xfId="1762"/>
    <cellStyle name="Moeda 2 2 76" xfId="1798"/>
    <cellStyle name="Moeda 2 2 77" xfId="1809"/>
    <cellStyle name="Moeda 2 2 8" xfId="35"/>
    <cellStyle name="Moeda 2 2 9" xfId="33"/>
    <cellStyle name="Moeda 2 20" xfId="122"/>
    <cellStyle name="Moeda 2 21" xfId="130"/>
    <cellStyle name="Moeda 2 22" xfId="134"/>
    <cellStyle name="Moeda 2 23" xfId="138"/>
    <cellStyle name="Moeda 2 24" xfId="144"/>
    <cellStyle name="Moeda 2 25" xfId="150"/>
    <cellStyle name="Moeda 2 26" xfId="154"/>
    <cellStyle name="Moeda 2 27" xfId="159"/>
    <cellStyle name="Moeda 2 28" xfId="193"/>
    <cellStyle name="Moeda 2 29" xfId="221"/>
    <cellStyle name="Moeda 2 3" xfId="16"/>
    <cellStyle name="Moeda 2 30" xfId="282"/>
    <cellStyle name="Moeda 2 31" xfId="274"/>
    <cellStyle name="Moeda 2 32" xfId="242"/>
    <cellStyle name="Moeda 2 33" xfId="236"/>
    <cellStyle name="Moeda 2 34" xfId="434"/>
    <cellStyle name="Moeda 2 35" xfId="339"/>
    <cellStyle name="Moeda 2 36" xfId="314"/>
    <cellStyle name="Moeda 2 37" xfId="579"/>
    <cellStyle name="Moeda 2 38" xfId="613"/>
    <cellStyle name="Moeda 2 39" xfId="643"/>
    <cellStyle name="Moeda 2 4" xfId="22"/>
    <cellStyle name="Moeda 2 40" xfId="672"/>
    <cellStyle name="Moeda 2 41" xfId="699"/>
    <cellStyle name="Moeda 2 42" xfId="724"/>
    <cellStyle name="Moeda 2 43" xfId="779"/>
    <cellStyle name="Moeda 2 44" xfId="816"/>
    <cellStyle name="Moeda 2 45" xfId="983"/>
    <cellStyle name="Moeda 2 46" xfId="1027"/>
    <cellStyle name="Moeda 2 47" xfId="991"/>
    <cellStyle name="Moeda 2 48" xfId="1045"/>
    <cellStyle name="Moeda 2 49" xfId="1076"/>
    <cellStyle name="Moeda 2 5" xfId="29"/>
    <cellStyle name="Moeda 2 50" xfId="1109"/>
    <cellStyle name="Moeda 2 51" xfId="1135"/>
    <cellStyle name="Moeda 2 52" xfId="1161"/>
    <cellStyle name="Moeda 2 53" xfId="1176"/>
    <cellStyle name="Moeda 2 54" xfId="1224"/>
    <cellStyle name="Moeda 2 55" xfId="975"/>
    <cellStyle name="Moeda 2 56" xfId="1261"/>
    <cellStyle name="Moeda 2 57" xfId="1292"/>
    <cellStyle name="Moeda 2 58" xfId="1288"/>
    <cellStyle name="Moeda 2 59" xfId="1366"/>
    <cellStyle name="Moeda 2 6" xfId="34"/>
    <cellStyle name="Moeda 2 60" xfId="1394"/>
    <cellStyle name="Moeda 2 61" xfId="1401"/>
    <cellStyle name="Moeda 2 62" xfId="1415"/>
    <cellStyle name="Moeda 2 63" xfId="1596"/>
    <cellStyle name="Moeda 2 64" xfId="1625"/>
    <cellStyle name="Moeda 2 65" xfId="1386"/>
    <cellStyle name="Moeda 2 66" xfId="1503"/>
    <cellStyle name="Moeda 2 67" xfId="1368"/>
    <cellStyle name="Moeda 2 68" xfId="1377"/>
    <cellStyle name="Moeda 2 69" xfId="1743"/>
    <cellStyle name="Moeda 2 7" xfId="25"/>
    <cellStyle name="Moeda 2 70" xfId="1758"/>
    <cellStyle name="Moeda 2 71" xfId="1763"/>
    <cellStyle name="Moeda 2 72" xfId="1765"/>
    <cellStyle name="Moeda 2 73" xfId="1773"/>
    <cellStyle name="Moeda 2 74" xfId="1808"/>
    <cellStyle name="Moeda 2 8" xfId="43"/>
    <cellStyle name="Moeda 2 9" xfId="47"/>
    <cellStyle name="Moeda 20" xfId="254"/>
    <cellStyle name="Moeda 20 10" xfId="687"/>
    <cellStyle name="Moeda 20 11" xfId="713"/>
    <cellStyle name="Moeda 20 12" xfId="736"/>
    <cellStyle name="Moeda 20 2" xfId="474"/>
    <cellStyle name="Moeda 20 3" xfId="547"/>
    <cellStyle name="Moeda 20 4" xfId="408"/>
    <cellStyle name="Moeda 20 5" xfId="465"/>
    <cellStyle name="Moeda 20 6" xfId="564"/>
    <cellStyle name="Moeda 20 7" xfId="600"/>
    <cellStyle name="Moeda 20 8" xfId="630"/>
    <cellStyle name="Moeda 20 9" xfId="659"/>
    <cellStyle name="Moeda 22" xfId="226"/>
    <cellStyle name="Moeda 22 10" xfId="479"/>
    <cellStyle name="Moeda 22 11" xfId="553"/>
    <cellStyle name="Moeda 22 12" xfId="589"/>
    <cellStyle name="Moeda 22 2" xfId="456"/>
    <cellStyle name="Moeda 22 3" xfId="530"/>
    <cellStyle name="Moeda 22 4" xfId="335"/>
    <cellStyle name="Moeda 22 5" xfId="321"/>
    <cellStyle name="Moeda 22 6" xfId="399"/>
    <cellStyle name="Moeda 22 7" xfId="527"/>
    <cellStyle name="Moeda 22 8" xfId="312"/>
    <cellStyle name="Moeda 22 9" xfId="522"/>
    <cellStyle name="Moeda 23" xfId="830"/>
    <cellStyle name="Moeda 24" xfId="855"/>
    <cellStyle name="Moeda 25" xfId="984"/>
    <cellStyle name="Moeda 26" xfId="273"/>
    <cellStyle name="Moeda 27" xfId="319"/>
    <cellStyle name="Moeda 28" xfId="1497"/>
    <cellStyle name="Moeda 29" xfId="814"/>
    <cellStyle name="Moeda 3" xfId="15"/>
    <cellStyle name="Moeda 30" xfId="1201"/>
    <cellStyle name="Moeda 31" xfId="575"/>
    <cellStyle name="Moeda 32" xfId="1256"/>
    <cellStyle name="Moeda 33" xfId="1774"/>
    <cellStyle name="Moeda 36" xfId="1605"/>
    <cellStyle name="Moeda 4" xfId="4"/>
    <cellStyle name="Moeda 6" xfId="124"/>
    <cellStyle name="Moeda 6 10" xfId="548"/>
    <cellStyle name="Moeda 6 11" xfId="194"/>
    <cellStyle name="Moeda 6 12" xfId="172"/>
    <cellStyle name="Moeda 6 13" xfId="231"/>
    <cellStyle name="Moeda 6 14" xfId="544"/>
    <cellStyle name="Moeda 6 15" xfId="176"/>
    <cellStyle name="Moeda 6 16" xfId="223"/>
    <cellStyle name="Moeda 6 17" xfId="582"/>
    <cellStyle name="Moeda 6 2" xfId="270"/>
    <cellStyle name="Moeda 6 3" xfId="259"/>
    <cellStyle name="Moeda 6 4" xfId="160"/>
    <cellStyle name="Moeda 6 5" xfId="207"/>
    <cellStyle name="Moeda 6 6" xfId="143"/>
    <cellStyle name="Moeda 6 7" xfId="218"/>
    <cellStyle name="Moeda 6 8" xfId="206"/>
    <cellStyle name="Moeda 6 9" xfId="447"/>
    <cellStyle name="Moeda 7" xfId="895"/>
    <cellStyle name="Moeda 8" xfId="874"/>
    <cellStyle name="Moeda 8 10" xfId="526"/>
    <cellStyle name="Moeda 8 11" xfId="283"/>
    <cellStyle name="Moeda 8 12" xfId="183"/>
    <cellStyle name="Moeda 8 13" xfId="586"/>
    <cellStyle name="Moeda 8 14" xfId="618"/>
    <cellStyle name="Moeda 8 15" xfId="648"/>
    <cellStyle name="Moeda 8 16" xfId="677"/>
    <cellStyle name="Moeda 8 17" xfId="704"/>
    <cellStyle name="Moeda 8 2" xfId="268"/>
    <cellStyle name="Moeda 8 3" xfId="261"/>
    <cellStyle name="Moeda 8 4" xfId="275"/>
    <cellStyle name="Moeda 8 5" xfId="202"/>
    <cellStyle name="Moeda 8 6" xfId="158"/>
    <cellStyle name="Moeda 8 7" xfId="286"/>
    <cellStyle name="Moeda 8 8" xfId="209"/>
    <cellStyle name="Moeda 8 9" xfId="426"/>
    <cellStyle name="Moeda 9" xfId="885"/>
    <cellStyle name="Moeda 9 10" xfId="602"/>
    <cellStyle name="Moeda 9 11" xfId="632"/>
    <cellStyle name="Moeda 9 12" xfId="661"/>
    <cellStyle name="Moeda 9 13" xfId="689"/>
    <cellStyle name="Moeda 9 14" xfId="715"/>
    <cellStyle name="Moeda 9 15" xfId="738"/>
    <cellStyle name="Moeda 9 16" xfId="754"/>
    <cellStyle name="Moeda 9 17" xfId="766"/>
    <cellStyle name="Moeda 9 2" xfId="278"/>
    <cellStyle name="Moeda 9 3" xfId="310"/>
    <cellStyle name="Moeda 9 4" xfId="186"/>
    <cellStyle name="Moeda 9 5" xfId="211"/>
    <cellStyle name="Moeda 9 6" xfId="145"/>
    <cellStyle name="Moeda 9 7" xfId="325"/>
    <cellStyle name="Moeda 9 8" xfId="459"/>
    <cellStyle name="Moeda 9 9" xfId="566"/>
    <cellStyle name="Normal" xfId="0" builtinId="0"/>
    <cellStyle name="Normal 2" xfId="5"/>
    <cellStyle name="Normal 2 2" xfId="14"/>
    <cellStyle name="Normal 3" xfId="6"/>
    <cellStyle name="Normal 3 10" xfId="1017"/>
    <cellStyle name="Normal 3 11" xfId="1020"/>
    <cellStyle name="Normal 3 12" xfId="1023"/>
    <cellStyle name="Normal 3 13" xfId="1573"/>
    <cellStyle name="Normal 3 14" xfId="1810"/>
    <cellStyle name="Normal 3 2" xfId="13"/>
    <cellStyle name="Normal 3 2 10" xfId="1022"/>
    <cellStyle name="Normal 3 2 11" xfId="1021"/>
    <cellStyle name="Normal 3 2 12" xfId="1574"/>
    <cellStyle name="Normal 3 2 2" xfId="94"/>
    <cellStyle name="Normal 3 2 3" xfId="292"/>
    <cellStyle name="Normal 3 2 4" xfId="305"/>
    <cellStyle name="Normal 3 2 5" xfId="304"/>
    <cellStyle name="Normal 3 2 6" xfId="406"/>
    <cellStyle name="Normal 3 2 7" xfId="418"/>
    <cellStyle name="Normal 3 2 8" xfId="414"/>
    <cellStyle name="Normal 3 2 9" xfId="1018"/>
    <cellStyle name="Normal 3 3" xfId="93"/>
    <cellStyle name="Normal 3 4" xfId="168"/>
    <cellStyle name="Normal 3 5" xfId="293"/>
    <cellStyle name="Normal 3 6" xfId="300"/>
    <cellStyle name="Normal 3 7" xfId="391"/>
    <cellStyle name="Normal 3 8" xfId="413"/>
    <cellStyle name="Normal 3 9" xfId="506"/>
    <cellStyle name="Normal 5" xfId="7"/>
    <cellStyle name="Normal 6" xfId="8"/>
    <cellStyle name="Normal 7" xfId="9"/>
    <cellStyle name="Normal 8" xfId="1015"/>
    <cellStyle name="Porcentagem" xfId="1807" builtinId="5"/>
    <cellStyle name="Porcentagem 10" xfId="900"/>
    <cellStyle name="Porcentagem 10 10" xfId="577"/>
    <cellStyle name="Porcentagem 10 11" xfId="611"/>
    <cellStyle name="Porcentagem 10 12" xfId="641"/>
    <cellStyle name="Porcentagem 10 13" xfId="670"/>
    <cellStyle name="Porcentagem 10 14" xfId="697"/>
    <cellStyle name="Porcentagem 10 15" xfId="722"/>
    <cellStyle name="Porcentagem 10 16" xfId="745"/>
    <cellStyle name="Porcentagem 10 17" xfId="760"/>
    <cellStyle name="Porcentagem 10 2" xfId="290"/>
    <cellStyle name="Porcentagem 10 3" xfId="323"/>
    <cellStyle name="Porcentagem 10 4" xfId="199"/>
    <cellStyle name="Porcentagem 10 5" xfId="262"/>
    <cellStyle name="Porcentagem 10 6" xfId="265"/>
    <cellStyle name="Porcentagem 10 7" xfId="213"/>
    <cellStyle name="Porcentagem 10 8" xfId="475"/>
    <cellStyle name="Porcentagem 10 9" xfId="370"/>
    <cellStyle name="Porcentagem 11" xfId="64"/>
    <cellStyle name="Porcentagem 11 2" xfId="99"/>
    <cellStyle name="Porcentagem 11 3" xfId="116"/>
    <cellStyle name="Porcentagem 12" xfId="69"/>
    <cellStyle name="Porcentagem 12 2" xfId="101"/>
    <cellStyle name="Porcentagem 12 3" xfId="118"/>
    <cellStyle name="Porcentagem 13" xfId="801"/>
    <cellStyle name="Porcentagem 14" xfId="281"/>
    <cellStyle name="Porcentagem 14 10" xfId="751"/>
    <cellStyle name="Porcentagem 14 11" xfId="764"/>
    <cellStyle name="Porcentagem 14 12" xfId="773"/>
    <cellStyle name="Porcentagem 14 2" xfId="488"/>
    <cellStyle name="Porcentagem 14 3" xfId="559"/>
    <cellStyle name="Porcentagem 14 4" xfId="595"/>
    <cellStyle name="Porcentagem 14 5" xfId="625"/>
    <cellStyle name="Porcentagem 14 6" xfId="654"/>
    <cellStyle name="Porcentagem 14 7" xfId="681"/>
    <cellStyle name="Porcentagem 14 8" xfId="708"/>
    <cellStyle name="Porcentagem 14 9" xfId="731"/>
    <cellStyle name="Porcentagem 15" xfId="1537"/>
    <cellStyle name="Porcentagem 16" xfId="175"/>
    <cellStyle name="Porcentagem 16 10" xfId="702"/>
    <cellStyle name="Porcentagem 16 11" xfId="727"/>
    <cellStyle name="Porcentagem 16 12" xfId="749"/>
    <cellStyle name="Porcentagem 16 2" xfId="441"/>
    <cellStyle name="Porcentagem 16 3" xfId="343"/>
    <cellStyle name="Porcentagem 16 4" xfId="371"/>
    <cellStyle name="Porcentagem 16 5" xfId="250"/>
    <cellStyle name="Porcentagem 16 6" xfId="583"/>
    <cellStyle name="Porcentagem 16 7" xfId="616"/>
    <cellStyle name="Porcentagem 16 8" xfId="646"/>
    <cellStyle name="Porcentagem 16 9" xfId="675"/>
    <cellStyle name="Porcentagem 17" xfId="1780"/>
    <cellStyle name="Porcentagem 18" xfId="107"/>
    <cellStyle name="Porcentagem 2 10" xfId="55"/>
    <cellStyle name="Porcentagem 2 11" xfId="60"/>
    <cellStyle name="Porcentagem 2 12" xfId="65"/>
    <cellStyle name="Porcentagem 2 13" xfId="70"/>
    <cellStyle name="Porcentagem 2 14" xfId="74"/>
    <cellStyle name="Porcentagem 2 15" xfId="78"/>
    <cellStyle name="Porcentagem 2 16" xfId="81"/>
    <cellStyle name="Porcentagem 2 17" xfId="84"/>
    <cellStyle name="Porcentagem 2 18" xfId="88"/>
    <cellStyle name="Porcentagem 2 19" xfId="108"/>
    <cellStyle name="Porcentagem 2 2" xfId="10"/>
    <cellStyle name="Porcentagem 2 20" xfId="128"/>
    <cellStyle name="Porcentagem 2 21" xfId="132"/>
    <cellStyle name="Porcentagem 2 22" xfId="136"/>
    <cellStyle name="Porcentagem 2 23" xfId="140"/>
    <cellStyle name="Porcentagem 2 24" xfId="147"/>
    <cellStyle name="Porcentagem 2 25" xfId="151"/>
    <cellStyle name="Porcentagem 2 26" xfId="156"/>
    <cellStyle name="Porcentagem 2 27" xfId="161"/>
    <cellStyle name="Porcentagem 2 28" xfId="277"/>
    <cellStyle name="Porcentagem 2 29" xfId="309"/>
    <cellStyle name="Porcentagem 2 3" xfId="19"/>
    <cellStyle name="Porcentagem 2 30" xfId="249"/>
    <cellStyle name="Porcentagem 2 31" xfId="230"/>
    <cellStyle name="Porcentagem 2 32" xfId="330"/>
    <cellStyle name="Porcentagem 2 33" xfId="389"/>
    <cellStyle name="Porcentagem 2 34" xfId="356"/>
    <cellStyle name="Porcentagem 2 35" xfId="497"/>
    <cellStyle name="Porcentagem 2 36" xfId="470"/>
    <cellStyle name="Porcentagem 2 37" xfId="543"/>
    <cellStyle name="Porcentagem 2 38" xfId="287"/>
    <cellStyle name="Porcentagem 2 39" xfId="539"/>
    <cellStyle name="Porcentagem 2 4" xfId="26"/>
    <cellStyle name="Porcentagem 2 40" xfId="420"/>
    <cellStyle name="Porcentagem 2 41" xfId="558"/>
    <cellStyle name="Porcentagem 2 42" xfId="594"/>
    <cellStyle name="Porcentagem 2 43" xfId="787"/>
    <cellStyle name="Porcentagem 2 44" xfId="901"/>
    <cellStyle name="Porcentagem 2 45" xfId="956"/>
    <cellStyle name="Porcentagem 2 46" xfId="871"/>
    <cellStyle name="Porcentagem 2 47" xfId="902"/>
    <cellStyle name="Porcentagem 2 48" xfId="1046"/>
    <cellStyle name="Porcentagem 2 49" xfId="1078"/>
    <cellStyle name="Porcentagem 2 5" xfId="31"/>
    <cellStyle name="Porcentagem 2 50" xfId="1110"/>
    <cellStyle name="Porcentagem 2 51" xfId="1136"/>
    <cellStyle name="Porcentagem 2 52" xfId="1163"/>
    <cellStyle name="Porcentagem 2 53" xfId="1195"/>
    <cellStyle name="Porcentagem 2 54" xfId="1274"/>
    <cellStyle name="Porcentagem 2 55" xfId="1250"/>
    <cellStyle name="Porcentagem 2 56" xfId="1099"/>
    <cellStyle name="Porcentagem 2 57" xfId="1293"/>
    <cellStyle name="Porcentagem 2 58" xfId="1263"/>
    <cellStyle name="Porcentagem 2 59" xfId="1373"/>
    <cellStyle name="Porcentagem 2 6" xfId="36"/>
    <cellStyle name="Porcentagem 2 60" xfId="1459"/>
    <cellStyle name="Porcentagem 2 61" xfId="1387"/>
    <cellStyle name="Porcentagem 2 62" xfId="1496"/>
    <cellStyle name="Porcentagem 2 63" xfId="1529"/>
    <cellStyle name="Porcentagem 2 64" xfId="1633"/>
    <cellStyle name="Porcentagem 2 65" xfId="1657"/>
    <cellStyle name="Porcentagem 2 66" xfId="1678"/>
    <cellStyle name="Porcentagem 2 67" xfId="1698"/>
    <cellStyle name="Porcentagem 2 68" xfId="1671"/>
    <cellStyle name="Porcentagem 2 69" xfId="1748"/>
    <cellStyle name="Porcentagem 2 7" xfId="40"/>
    <cellStyle name="Porcentagem 2 70" xfId="1760"/>
    <cellStyle name="Porcentagem 2 71" xfId="1766"/>
    <cellStyle name="Porcentagem 2 72" xfId="1768"/>
    <cellStyle name="Porcentagem 2 73" xfId="1779"/>
    <cellStyle name="Porcentagem 2 74" xfId="1811"/>
    <cellStyle name="Porcentagem 2 8" xfId="44"/>
    <cellStyle name="Porcentagem 2 9" xfId="49"/>
    <cellStyle name="Porcentagem 20" xfId="435"/>
    <cellStyle name="Porcentagem 23" xfId="1273"/>
    <cellStyle name="Porcentagem 26" xfId="682"/>
    <cellStyle name="Porcentagem 27" xfId="990"/>
    <cellStyle name="Porcentagem 28" xfId="732"/>
    <cellStyle name="Porcentagem 29" xfId="1226"/>
    <cellStyle name="Porcentagem 3" xfId="18"/>
    <cellStyle name="Porcentagem 3 2" xfId="1816"/>
    <cellStyle name="Porcentagem 4" xfId="131"/>
    <cellStyle name="Porcentagem 4 10" xfId="556"/>
    <cellStyle name="Porcentagem 4 11" xfId="592"/>
    <cellStyle name="Porcentagem 4 12" xfId="623"/>
    <cellStyle name="Porcentagem 4 13" xfId="652"/>
    <cellStyle name="Porcentagem 4 14" xfId="679"/>
    <cellStyle name="Porcentagem 4 15" xfId="706"/>
    <cellStyle name="Porcentagem 4 16" xfId="730"/>
    <cellStyle name="Porcentagem 4 17" xfId="750"/>
    <cellStyle name="Porcentagem 4 2" xfId="276"/>
    <cellStyle name="Porcentagem 4 3" xfId="163"/>
    <cellStyle name="Porcentagem 4 4" xfId="252"/>
    <cellStyle name="Porcentagem 4 5" xfId="328"/>
    <cellStyle name="Porcentagem 4 6" xfId="342"/>
    <cellStyle name="Porcentagem 4 7" xfId="359"/>
    <cellStyle name="Porcentagem 4 8" xfId="422"/>
    <cellStyle name="Porcentagem 4 9" xfId="485"/>
    <cellStyle name="Porcentagem 5" xfId="940"/>
    <cellStyle name="Porcentagem 6" xfId="925"/>
    <cellStyle name="Porcentagem 9" xfId="54"/>
    <cellStyle name="Porcentagem 9 2" xfId="97"/>
    <cellStyle name="Porcentagem 9 3" xfId="114"/>
    <cellStyle name="Separador de milhares 11" xfId="1734"/>
    <cellStyle name="Separador de milhares 2" xfId="1814"/>
    <cellStyle name="Separador de milhares 2 10" xfId="56"/>
    <cellStyle name="Separador de milhares 2 11" xfId="61"/>
    <cellStyle name="Separador de milhares 2 12" xfId="66"/>
    <cellStyle name="Separador de milhares 2 13" xfId="71"/>
    <cellStyle name="Separador de milhares 2 14" xfId="75"/>
    <cellStyle name="Separador de milhares 2 15" xfId="79"/>
    <cellStyle name="Separador de milhares 2 16" xfId="82"/>
    <cellStyle name="Separador de milhares 2 17" xfId="85"/>
    <cellStyle name="Separador de milhares 2 18" xfId="89"/>
    <cellStyle name="Separador de milhares 2 19" xfId="109"/>
    <cellStyle name="Separador de milhares 2 2" xfId="11"/>
    <cellStyle name="Separador de milhares 2 20" xfId="129"/>
    <cellStyle name="Separador de milhares 2 21" xfId="133"/>
    <cellStyle name="Separador de milhares 2 22" xfId="137"/>
    <cellStyle name="Separador de milhares 2 23" xfId="141"/>
    <cellStyle name="Separador de milhares 2 24" xfId="148"/>
    <cellStyle name="Separador de milhares 2 25" xfId="152"/>
    <cellStyle name="Separador de milhares 2 26" xfId="157"/>
    <cellStyle name="Separador de milhares 2 27" xfId="162"/>
    <cellStyle name="Separador de milhares 2 28" xfId="173"/>
    <cellStyle name="Separador de milhares 2 29" xfId="244"/>
    <cellStyle name="Separador de milhares 2 3" xfId="20"/>
    <cellStyle name="Separador de milhares 2 30" xfId="200"/>
    <cellStyle name="Separador de milhares 2 31" xfId="212"/>
    <cellStyle name="Separador de milhares 2 32" xfId="190"/>
    <cellStyle name="Separador de milhares 2 33" xfId="383"/>
    <cellStyle name="Separador de milhares 2 34" xfId="442"/>
    <cellStyle name="Separador de milhares 2 35" xfId="187"/>
    <cellStyle name="Separador de milhares 2 36" xfId="373"/>
    <cellStyle name="Separador de milhares 2 37" xfId="451"/>
    <cellStyle name="Separador de milhares 2 38" xfId="570"/>
    <cellStyle name="Separador de milhares 2 39" xfId="606"/>
    <cellStyle name="Separador de milhares 2 4" xfId="27"/>
    <cellStyle name="Separador de milhares 2 40" xfId="636"/>
    <cellStyle name="Separador de milhares 2 41" xfId="665"/>
    <cellStyle name="Separador de milhares 2 42" xfId="692"/>
    <cellStyle name="Separador de milhares 2 43" xfId="788"/>
    <cellStyle name="Separador de milhares 2 44" xfId="896"/>
    <cellStyle name="Separador de milhares 2 45" xfId="802"/>
    <cellStyle name="Separador de milhares 2 46" xfId="939"/>
    <cellStyle name="Separador de milhares 2 47" xfId="962"/>
    <cellStyle name="Separador de milhares 2 48" xfId="1035"/>
    <cellStyle name="Separador de milhares 2 49" xfId="1059"/>
    <cellStyle name="Separador de milhares 2 5" xfId="32"/>
    <cellStyle name="Separador de milhares 2 50" xfId="1091"/>
    <cellStyle name="Separador de milhares 2 51" xfId="1122"/>
    <cellStyle name="Separador de milhares 2 52" xfId="1148"/>
    <cellStyle name="Separador de milhares 2 53" xfId="872"/>
    <cellStyle name="Separador de milhares 2 54" xfId="1230"/>
    <cellStyle name="Separador de milhares 2 55" xfId="875"/>
    <cellStyle name="Separador de milhares 2 56" xfId="884"/>
    <cellStyle name="Separador de milhares 2 57" xfId="931"/>
    <cellStyle name="Separador de milhares 2 58" xfId="1162"/>
    <cellStyle name="Separador de milhares 2 59" xfId="1374"/>
    <cellStyle name="Separador de milhares 2 6" xfId="37"/>
    <cellStyle name="Separador de milhares 2 60" xfId="1456"/>
    <cellStyle name="Separador de milhares 2 61" xfId="1454"/>
    <cellStyle name="Separador de milhares 2 62" xfId="1517"/>
    <cellStyle name="Separador de milhares 2 63" xfId="1567"/>
    <cellStyle name="Separador de milhares 2 64" xfId="1504"/>
    <cellStyle name="Separador de milhares 2 65" xfId="1402"/>
    <cellStyle name="Separador de milhares 2 66" xfId="1538"/>
    <cellStyle name="Separador de milhares 2 67" xfId="1543"/>
    <cellStyle name="Separador de milhares 2 68" xfId="1674"/>
    <cellStyle name="Separador de milhares 2 69" xfId="1408"/>
    <cellStyle name="Separador de milhares 2 7" xfId="41"/>
    <cellStyle name="Separador de milhares 2 70" xfId="1761"/>
    <cellStyle name="Separador de milhares 2 71" xfId="1767"/>
    <cellStyle name="Separador de milhares 2 72" xfId="1769"/>
    <cellStyle name="Separador de milhares 2 73" xfId="1778"/>
    <cellStyle name="Separador de milhares 2 74" xfId="1812"/>
    <cellStyle name="Separador de milhares 2 8" xfId="45"/>
    <cellStyle name="Separador de milhares 2 9" xfId="50"/>
    <cellStyle name="Separador de milhares 3" xfId="1815"/>
    <cellStyle name="Separador de milhares 4" xfId="14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493058</xdr:colOff>
      <xdr:row>0</xdr:row>
      <xdr:rowOff>62753</xdr:rowOff>
    </xdr:from>
    <xdr:to>
      <xdr:col>2</xdr:col>
      <xdr:colOff>3108727</xdr:colOff>
      <xdr:row>1</xdr:row>
      <xdr:rowOff>475130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C87851E0-692F-378E-A36B-213C62F01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0211" y="62753"/>
          <a:ext cx="2608049" cy="8426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M&#211;RIA%20DE%20C&#193;LCULO%2003.04.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4">
          <cell r="M14">
            <v>19500.21</v>
          </cell>
        </row>
        <row r="25">
          <cell r="M25">
            <v>218.88000000000002</v>
          </cell>
        </row>
        <row r="27">
          <cell r="M27">
            <v>1094.4000000000001</v>
          </cell>
        </row>
        <row r="31">
          <cell r="M31">
            <v>78.796800000000005</v>
          </cell>
        </row>
        <row r="33">
          <cell r="M33">
            <v>76.498559999999998</v>
          </cell>
        </row>
        <row r="35">
          <cell r="M35">
            <v>4085.1215999999999</v>
          </cell>
        </row>
        <row r="37">
          <cell r="M37">
            <v>930.24</v>
          </cell>
        </row>
        <row r="40">
          <cell r="M40">
            <v>0.54720000000000002</v>
          </cell>
        </row>
        <row r="42">
          <cell r="M42">
            <v>1.31328</v>
          </cell>
        </row>
        <row r="44">
          <cell r="M44">
            <v>8.1702431999999998</v>
          </cell>
        </row>
        <row r="48">
          <cell r="M48">
            <v>945.9</v>
          </cell>
        </row>
        <row r="52">
          <cell r="M52">
            <v>247.95999999999998</v>
          </cell>
        </row>
        <row r="59">
          <cell r="M59">
            <v>729.59999999999991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Q99"/>
  <sheetViews>
    <sheetView tabSelected="1" view="pageBreakPreview" topLeftCell="A79" zoomScaleNormal="80" zoomScaleSheetLayoutView="100" workbookViewId="0">
      <selection activeCell="C85" sqref="C85"/>
    </sheetView>
  </sheetViews>
  <sheetFormatPr defaultRowHeight="15" x14ac:dyDescent="0.25"/>
  <cols>
    <col min="1" max="1" width="5.5703125" style="1" customWidth="1"/>
    <col min="2" max="2" width="8.7109375" style="1" customWidth="1"/>
    <col min="3" max="3" width="55.85546875" customWidth="1"/>
    <col min="4" max="4" width="11.85546875" customWidth="1"/>
    <col min="5" max="5" width="8.28515625" customWidth="1"/>
    <col min="6" max="7" width="14.42578125" customWidth="1"/>
    <col min="8" max="8" width="13.7109375" customWidth="1"/>
    <col min="9" max="9" width="19.28515625" customWidth="1"/>
    <col min="10" max="10" width="11.42578125" customWidth="1"/>
    <col min="11" max="11" width="9.85546875" customWidth="1"/>
    <col min="12" max="12" width="17.28515625" customWidth="1"/>
    <col min="13" max="13" width="13" customWidth="1"/>
    <col min="14" max="14" width="10.5703125" customWidth="1"/>
    <col min="15" max="15" width="20.28515625" customWidth="1"/>
    <col min="17" max="17" width="14" bestFit="1" customWidth="1"/>
  </cols>
  <sheetData>
    <row r="1" spans="1:15" ht="33.6" customHeight="1" x14ac:dyDescent="0.25">
      <c r="A1" s="47"/>
      <c r="B1" s="48"/>
      <c r="C1" s="48"/>
      <c r="D1" s="49"/>
      <c r="E1" s="44" t="s">
        <v>226</v>
      </c>
      <c r="F1" s="45"/>
      <c r="G1" s="45"/>
      <c r="H1" s="45"/>
      <c r="I1" s="45"/>
      <c r="J1" s="45"/>
      <c r="K1" s="45"/>
      <c r="L1" s="45"/>
      <c r="M1" s="45"/>
      <c r="N1" s="45"/>
      <c r="O1" s="46"/>
    </row>
    <row r="2" spans="1:15" ht="41.45" customHeight="1" x14ac:dyDescent="0.25">
      <c r="A2" s="50"/>
      <c r="B2" s="51"/>
      <c r="C2" s="51"/>
      <c r="D2" s="52"/>
      <c r="E2" s="43" t="s">
        <v>227</v>
      </c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39.75" customHeight="1" x14ac:dyDescent="0.25">
      <c r="A3" s="53" t="s">
        <v>229</v>
      </c>
      <c r="B3" s="54"/>
      <c r="C3" s="54"/>
      <c r="D3" s="55"/>
      <c r="E3" s="43" t="s">
        <v>27</v>
      </c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ht="46.15" customHeight="1" x14ac:dyDescent="0.25">
      <c r="A4" s="82" t="s">
        <v>12</v>
      </c>
      <c r="B4" s="83"/>
      <c r="C4" s="83"/>
      <c r="D4" s="84"/>
      <c r="E4" s="35" t="s">
        <v>42</v>
      </c>
      <c r="F4" s="35"/>
      <c r="G4" s="78" t="s">
        <v>20</v>
      </c>
      <c r="H4" s="79"/>
      <c r="I4" s="4" t="s">
        <v>21</v>
      </c>
      <c r="J4" s="35" t="s">
        <v>22</v>
      </c>
      <c r="K4" s="35"/>
      <c r="L4" s="35"/>
      <c r="M4" s="4" t="s">
        <v>13</v>
      </c>
      <c r="N4" s="37" t="s">
        <v>23</v>
      </c>
      <c r="O4" s="37"/>
    </row>
    <row r="5" spans="1:15" ht="28.9" customHeight="1" x14ac:dyDescent="0.25">
      <c r="A5" s="80">
        <v>44918</v>
      </c>
      <c r="B5" s="85"/>
      <c r="C5" s="85"/>
      <c r="D5" s="81"/>
      <c r="E5" s="42" t="s">
        <v>228</v>
      </c>
      <c r="F5" s="42"/>
      <c r="G5" s="80" t="s">
        <v>230</v>
      </c>
      <c r="H5" s="81"/>
      <c r="I5" s="7"/>
      <c r="J5" s="38">
        <f>I88</f>
        <v>2616444.9081999999</v>
      </c>
      <c r="K5" s="38"/>
      <c r="L5" s="38"/>
      <c r="M5" s="5">
        <f>N5/J5</f>
        <v>8.9517478288878405E-2</v>
      </c>
      <c r="N5" s="40">
        <f>L88</f>
        <v>234217.55026383995</v>
      </c>
      <c r="O5" s="40"/>
    </row>
    <row r="6" spans="1:15" ht="30.75" customHeight="1" x14ac:dyDescent="0.25">
      <c r="A6" s="35" t="s">
        <v>25</v>
      </c>
      <c r="B6" s="35"/>
      <c r="C6" s="35"/>
      <c r="D6" s="4"/>
      <c r="E6" s="36" t="s">
        <v>26</v>
      </c>
      <c r="F6" s="36"/>
      <c r="G6" s="22"/>
      <c r="H6" s="8"/>
      <c r="I6" s="4" t="s">
        <v>6</v>
      </c>
      <c r="J6" s="39">
        <f>J5</f>
        <v>2616444.9081999999</v>
      </c>
      <c r="K6" s="39"/>
      <c r="L6" s="39"/>
      <c r="M6" s="6">
        <f>M5</f>
        <v>8.9517478288878405E-2</v>
      </c>
      <c r="N6" s="41">
        <f>J6*M6</f>
        <v>234217.55026383995</v>
      </c>
      <c r="O6" s="41"/>
    </row>
    <row r="7" spans="1:15" ht="9" customHeight="1" x14ac:dyDescent="0.3">
      <c r="A7" s="12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ht="21" customHeight="1" x14ac:dyDescent="0.25">
      <c r="A8" s="89" t="s">
        <v>5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</row>
    <row r="9" spans="1:15" ht="15" customHeight="1" x14ac:dyDescent="0.25">
      <c r="A9" s="63" t="s">
        <v>0</v>
      </c>
      <c r="B9" s="63" t="s">
        <v>43</v>
      </c>
      <c r="C9" s="63" t="s">
        <v>1</v>
      </c>
      <c r="D9" s="63" t="s">
        <v>44</v>
      </c>
      <c r="E9" s="63" t="s">
        <v>2</v>
      </c>
      <c r="F9" s="56" t="s">
        <v>19</v>
      </c>
      <c r="G9" s="64" t="s">
        <v>18</v>
      </c>
      <c r="H9" s="65"/>
      <c r="I9" s="75" t="s">
        <v>17</v>
      </c>
      <c r="J9" s="56" t="s">
        <v>14</v>
      </c>
      <c r="K9" s="56"/>
      <c r="L9" s="56"/>
      <c r="M9" s="56" t="s">
        <v>15</v>
      </c>
      <c r="N9" s="56"/>
      <c r="O9" s="56"/>
    </row>
    <row r="10" spans="1:15" ht="34.5" customHeight="1" x14ac:dyDescent="0.25">
      <c r="A10" s="63"/>
      <c r="B10" s="63"/>
      <c r="C10" s="63"/>
      <c r="D10" s="63"/>
      <c r="E10" s="63"/>
      <c r="F10" s="56"/>
      <c r="G10" s="66"/>
      <c r="H10" s="67"/>
      <c r="I10" s="76"/>
      <c r="J10" s="56"/>
      <c r="K10" s="56"/>
      <c r="L10" s="56"/>
      <c r="M10" s="56"/>
      <c r="N10" s="56"/>
      <c r="O10" s="56"/>
    </row>
    <row r="11" spans="1:15" x14ac:dyDescent="0.25">
      <c r="A11" s="63"/>
      <c r="B11" s="63"/>
      <c r="C11" s="63"/>
      <c r="D11" s="63"/>
      <c r="E11" s="63"/>
      <c r="F11" s="56"/>
      <c r="G11" s="16" t="s">
        <v>45</v>
      </c>
      <c r="H11" s="16" t="s">
        <v>46</v>
      </c>
      <c r="I11" s="76"/>
      <c r="J11" s="9" t="s">
        <v>3</v>
      </c>
      <c r="K11" s="9" t="s">
        <v>4</v>
      </c>
      <c r="L11" s="9" t="s">
        <v>7</v>
      </c>
      <c r="M11" s="9" t="s">
        <v>3</v>
      </c>
      <c r="N11" s="9" t="s">
        <v>4</v>
      </c>
      <c r="O11" s="9" t="s">
        <v>7</v>
      </c>
    </row>
    <row r="12" spans="1:15" x14ac:dyDescent="0.25">
      <c r="A12" s="17">
        <v>1</v>
      </c>
      <c r="B12" s="17"/>
      <c r="C12" s="18" t="s">
        <v>35</v>
      </c>
      <c r="D12" s="18"/>
      <c r="E12" s="17"/>
      <c r="F12" s="16"/>
      <c r="G12" s="16"/>
      <c r="H12" s="16"/>
      <c r="I12" s="77"/>
      <c r="J12" s="9"/>
      <c r="K12" s="9"/>
      <c r="L12" s="9"/>
      <c r="M12" s="9"/>
      <c r="N12" s="9"/>
      <c r="O12" s="9"/>
    </row>
    <row r="13" spans="1:15" x14ac:dyDescent="0.25">
      <c r="A13" s="29" t="s">
        <v>47</v>
      </c>
      <c r="B13" s="86" t="s">
        <v>48</v>
      </c>
      <c r="C13" s="87"/>
      <c r="D13" s="87"/>
      <c r="E13" s="87"/>
      <c r="F13" s="87"/>
      <c r="G13" s="87"/>
      <c r="H13" s="88"/>
      <c r="I13" s="24">
        <f>I14+I18+I20+I33+I38+I48</f>
        <v>2131206.2719999999</v>
      </c>
      <c r="J13" s="28"/>
      <c r="K13" s="15"/>
      <c r="L13" s="24">
        <f>L14+L18+L20+L33+L38+L48</f>
        <v>60439.090299999996</v>
      </c>
      <c r="M13" s="10"/>
      <c r="N13" s="15"/>
      <c r="O13" s="24">
        <f>O14+O18+O20+O33+O38+O48</f>
        <v>60439.090299999996</v>
      </c>
    </row>
    <row r="14" spans="1:15" x14ac:dyDescent="0.25">
      <c r="A14" s="29" t="s">
        <v>28</v>
      </c>
      <c r="B14" s="69" t="s">
        <v>49</v>
      </c>
      <c r="C14" s="70"/>
      <c r="D14" s="70"/>
      <c r="E14" s="70"/>
      <c r="F14" s="70"/>
      <c r="G14" s="70"/>
      <c r="H14" s="71"/>
      <c r="I14" s="24">
        <f>I15+I16+I17</f>
        <v>72429.532199999987</v>
      </c>
      <c r="J14" s="25"/>
      <c r="K14" s="26"/>
      <c r="L14" s="24">
        <f>L15+L16+L17</f>
        <v>60439.090299999996</v>
      </c>
      <c r="M14" s="25"/>
      <c r="N14" s="26"/>
      <c r="O14" s="24">
        <f>O15+O16+O17</f>
        <v>60439.090299999996</v>
      </c>
    </row>
    <row r="15" spans="1:15" ht="38.25" x14ac:dyDescent="0.25">
      <c r="A15" s="30" t="s">
        <v>50</v>
      </c>
      <c r="B15" s="20" t="s">
        <v>51</v>
      </c>
      <c r="C15" s="30" t="s">
        <v>52</v>
      </c>
      <c r="D15" s="20" t="s">
        <v>53</v>
      </c>
      <c r="E15" s="20" t="s">
        <v>54</v>
      </c>
      <c r="F15" s="21">
        <v>20700</v>
      </c>
      <c r="G15" s="21">
        <v>0.33</v>
      </c>
      <c r="H15" s="21">
        <v>0.43</v>
      </c>
      <c r="I15" s="19">
        <f>H15*F15</f>
        <v>8901</v>
      </c>
      <c r="J15" s="32">
        <f>'[1]Table 10'!$M$14</f>
        <v>19500.21</v>
      </c>
      <c r="K15" s="15">
        <f>J15/F15</f>
        <v>0.9420391304347826</v>
      </c>
      <c r="L15" s="19">
        <f>J15*H15</f>
        <v>8385.0902999999998</v>
      </c>
      <c r="M15" s="32">
        <f>J15</f>
        <v>19500.21</v>
      </c>
      <c r="N15" s="15">
        <f>M15/F15</f>
        <v>0.9420391304347826</v>
      </c>
      <c r="O15" s="19">
        <f>M15*H15</f>
        <v>8385.0902999999998</v>
      </c>
    </row>
    <row r="16" spans="1:15" ht="38.25" x14ac:dyDescent="0.25">
      <c r="A16" s="30" t="s">
        <v>55</v>
      </c>
      <c r="B16" s="20" t="s">
        <v>56</v>
      </c>
      <c r="C16" s="30" t="s">
        <v>57</v>
      </c>
      <c r="D16" s="20" t="s">
        <v>58</v>
      </c>
      <c r="E16" s="20" t="s">
        <v>54</v>
      </c>
      <c r="F16" s="21">
        <v>15075</v>
      </c>
      <c r="G16" s="21">
        <v>0.31</v>
      </c>
      <c r="H16" s="21">
        <v>0.4</v>
      </c>
      <c r="I16" s="19">
        <f t="shared" ref="I16:I54" si="0">H16*F16</f>
        <v>6030</v>
      </c>
      <c r="J16" s="32">
        <v>10200</v>
      </c>
      <c r="K16" s="15">
        <f t="shared" ref="K16:K54" si="1">J16/F16</f>
        <v>0.6766169154228856</v>
      </c>
      <c r="L16" s="19">
        <f>J16*H16</f>
        <v>4080</v>
      </c>
      <c r="M16" s="32">
        <f t="shared" ref="M16:M54" si="2">J16</f>
        <v>10200</v>
      </c>
      <c r="N16" s="15">
        <f t="shared" ref="N16:N54" si="3">M16/F16</f>
        <v>0.6766169154228856</v>
      </c>
      <c r="O16" s="19">
        <f t="shared" ref="O16:O54" si="4">M16*H16</f>
        <v>4080</v>
      </c>
    </row>
    <row r="17" spans="1:15" x14ac:dyDescent="0.25">
      <c r="A17" s="30" t="s">
        <v>59</v>
      </c>
      <c r="B17" s="20" t="s">
        <v>60</v>
      </c>
      <c r="C17" s="30" t="s">
        <v>61</v>
      </c>
      <c r="D17" s="20" t="s">
        <v>62</v>
      </c>
      <c r="E17" s="20" t="s">
        <v>63</v>
      </c>
      <c r="F17" s="21">
        <v>2037.51</v>
      </c>
      <c r="G17" s="21">
        <v>21.71</v>
      </c>
      <c r="H17" s="21">
        <v>28.22</v>
      </c>
      <c r="I17" s="19">
        <f t="shared" si="0"/>
        <v>57498.532199999994</v>
      </c>
      <c r="J17" s="32">
        <v>1700</v>
      </c>
      <c r="K17" s="15">
        <f t="shared" si="1"/>
        <v>0.83435173324302703</v>
      </c>
      <c r="L17" s="19">
        <f t="shared" ref="L17:L54" si="5">J17*H17</f>
        <v>47974</v>
      </c>
      <c r="M17" s="32">
        <f t="shared" si="2"/>
        <v>1700</v>
      </c>
      <c r="N17" s="15">
        <f t="shared" si="3"/>
        <v>0.83435173324302703</v>
      </c>
      <c r="O17" s="19">
        <f t="shared" si="4"/>
        <v>47974</v>
      </c>
    </row>
    <row r="18" spans="1:15" x14ac:dyDescent="0.25">
      <c r="A18" s="29" t="s">
        <v>29</v>
      </c>
      <c r="B18" s="68" t="s">
        <v>64</v>
      </c>
      <c r="C18" s="68"/>
      <c r="D18" s="68"/>
      <c r="E18" s="68"/>
      <c r="F18" s="68"/>
      <c r="G18" s="68"/>
      <c r="H18" s="68"/>
      <c r="I18" s="24">
        <f>I19</f>
        <v>251639.57179999995</v>
      </c>
      <c r="J18" s="33"/>
      <c r="K18" s="26"/>
      <c r="L18" s="24">
        <f>L19</f>
        <v>0</v>
      </c>
      <c r="M18" s="33"/>
      <c r="N18" s="26"/>
      <c r="O18" s="24">
        <f>O19</f>
        <v>0</v>
      </c>
    </row>
    <row r="19" spans="1:15" ht="51" x14ac:dyDescent="0.25">
      <c r="A19" s="30" t="s">
        <v>65</v>
      </c>
      <c r="B19" s="20" t="s">
        <v>66</v>
      </c>
      <c r="C19" s="30" t="s">
        <v>67</v>
      </c>
      <c r="D19" s="20" t="s">
        <v>53</v>
      </c>
      <c r="E19" s="20" t="s">
        <v>68</v>
      </c>
      <c r="F19" s="21">
        <v>7260.23</v>
      </c>
      <c r="G19" s="21">
        <v>26.67</v>
      </c>
      <c r="H19" s="21">
        <v>34.659999999999997</v>
      </c>
      <c r="I19" s="19">
        <f t="shared" si="0"/>
        <v>251639.57179999995</v>
      </c>
      <c r="J19" s="32">
        <v>0</v>
      </c>
      <c r="K19" s="15">
        <f t="shared" si="1"/>
        <v>0</v>
      </c>
      <c r="L19" s="19">
        <f t="shared" si="5"/>
        <v>0</v>
      </c>
      <c r="M19" s="32">
        <f t="shared" si="2"/>
        <v>0</v>
      </c>
      <c r="N19" s="15">
        <f t="shared" si="3"/>
        <v>0</v>
      </c>
      <c r="O19" s="19">
        <f t="shared" si="4"/>
        <v>0</v>
      </c>
    </row>
    <row r="20" spans="1:15" x14ac:dyDescent="0.25">
      <c r="A20" s="29" t="s">
        <v>30</v>
      </c>
      <c r="B20" s="68" t="s">
        <v>69</v>
      </c>
      <c r="C20" s="68"/>
      <c r="D20" s="68"/>
      <c r="E20" s="68"/>
      <c r="F20" s="68"/>
      <c r="G20" s="68"/>
      <c r="H20" s="68"/>
      <c r="I20" s="24">
        <f>I21+I22+I23+I24+I25+I26+I27+I28+I29+I30+I31+I32</f>
        <v>994510.32799999998</v>
      </c>
      <c r="J20" s="33"/>
      <c r="K20" s="26"/>
      <c r="L20" s="24">
        <f>L21+L22+L23+L24+L25+L26+L27+L28+L29+L30+L31+L32</f>
        <v>0</v>
      </c>
      <c r="M20" s="33"/>
      <c r="N20" s="26"/>
      <c r="O20" s="24">
        <f>O21+O22+O23+O24+O25+O26+O27+O28+O29+O30+O31+O32</f>
        <v>0</v>
      </c>
    </row>
    <row r="21" spans="1:15" x14ac:dyDescent="0.25">
      <c r="A21" s="30" t="s">
        <v>70</v>
      </c>
      <c r="B21" s="20" t="s">
        <v>71</v>
      </c>
      <c r="C21" s="30" t="s">
        <v>72</v>
      </c>
      <c r="D21" s="20" t="s">
        <v>62</v>
      </c>
      <c r="E21" s="20" t="s">
        <v>73</v>
      </c>
      <c r="F21" s="21">
        <v>1840</v>
      </c>
      <c r="G21" s="21">
        <v>19.05</v>
      </c>
      <c r="H21" s="21">
        <v>24.76</v>
      </c>
      <c r="I21" s="19">
        <f t="shared" si="0"/>
        <v>45558.400000000001</v>
      </c>
      <c r="J21" s="32">
        <v>0</v>
      </c>
      <c r="K21" s="15">
        <f t="shared" si="1"/>
        <v>0</v>
      </c>
      <c r="L21" s="19">
        <f t="shared" si="5"/>
        <v>0</v>
      </c>
      <c r="M21" s="32">
        <f t="shared" si="2"/>
        <v>0</v>
      </c>
      <c r="N21" s="15">
        <f t="shared" si="3"/>
        <v>0</v>
      </c>
      <c r="O21" s="19">
        <f t="shared" si="4"/>
        <v>0</v>
      </c>
    </row>
    <row r="22" spans="1:15" x14ac:dyDescent="0.25">
      <c r="A22" s="30" t="s">
        <v>74</v>
      </c>
      <c r="B22" s="20" t="s">
        <v>75</v>
      </c>
      <c r="C22" s="30" t="s">
        <v>76</v>
      </c>
      <c r="D22" s="20" t="s">
        <v>62</v>
      </c>
      <c r="E22" s="20" t="s">
        <v>77</v>
      </c>
      <c r="F22" s="21">
        <v>9200</v>
      </c>
      <c r="G22" s="21">
        <v>0.33</v>
      </c>
      <c r="H22" s="21">
        <v>0.43</v>
      </c>
      <c r="I22" s="19">
        <f t="shared" si="0"/>
        <v>3956</v>
      </c>
      <c r="J22" s="32">
        <v>0</v>
      </c>
      <c r="K22" s="15">
        <f t="shared" si="1"/>
        <v>0</v>
      </c>
      <c r="L22" s="19">
        <f t="shared" si="5"/>
        <v>0</v>
      </c>
      <c r="M22" s="32">
        <f t="shared" si="2"/>
        <v>0</v>
      </c>
      <c r="N22" s="15">
        <f t="shared" si="3"/>
        <v>0</v>
      </c>
      <c r="O22" s="19">
        <f t="shared" si="4"/>
        <v>0</v>
      </c>
    </row>
    <row r="23" spans="1:15" x14ac:dyDescent="0.25">
      <c r="A23" s="30" t="s">
        <v>78</v>
      </c>
      <c r="B23" s="20" t="s">
        <v>79</v>
      </c>
      <c r="C23" s="30" t="s">
        <v>80</v>
      </c>
      <c r="D23" s="20" t="s">
        <v>81</v>
      </c>
      <c r="E23" s="20" t="s">
        <v>54</v>
      </c>
      <c r="F23" s="21">
        <v>9200</v>
      </c>
      <c r="G23" s="21">
        <v>0.32</v>
      </c>
      <c r="H23" s="21">
        <v>0.42</v>
      </c>
      <c r="I23" s="19">
        <f t="shared" si="0"/>
        <v>3864</v>
      </c>
      <c r="J23" s="32">
        <v>0</v>
      </c>
      <c r="K23" s="15">
        <f t="shared" si="1"/>
        <v>0</v>
      </c>
      <c r="L23" s="19">
        <f t="shared" si="5"/>
        <v>0</v>
      </c>
      <c r="M23" s="32">
        <f t="shared" si="2"/>
        <v>0</v>
      </c>
      <c r="N23" s="15">
        <f t="shared" si="3"/>
        <v>0</v>
      </c>
      <c r="O23" s="19">
        <f t="shared" si="4"/>
        <v>0</v>
      </c>
    </row>
    <row r="24" spans="1:15" ht="25.5" x14ac:dyDescent="0.25">
      <c r="A24" s="30" t="s">
        <v>82</v>
      </c>
      <c r="B24" s="20" t="s">
        <v>83</v>
      </c>
      <c r="C24" s="30" t="s">
        <v>84</v>
      </c>
      <c r="D24" s="20" t="s">
        <v>58</v>
      </c>
      <c r="E24" s="20" t="s">
        <v>85</v>
      </c>
      <c r="F24" s="21">
        <v>662.4</v>
      </c>
      <c r="G24" s="21">
        <v>169.02</v>
      </c>
      <c r="H24" s="21">
        <v>219.68</v>
      </c>
      <c r="I24" s="19">
        <f t="shared" si="0"/>
        <v>145516.03200000001</v>
      </c>
      <c r="J24" s="32">
        <v>0</v>
      </c>
      <c r="K24" s="15">
        <f t="shared" si="1"/>
        <v>0</v>
      </c>
      <c r="L24" s="19">
        <f t="shared" si="5"/>
        <v>0</v>
      </c>
      <c r="M24" s="32">
        <f t="shared" si="2"/>
        <v>0</v>
      </c>
      <c r="N24" s="15">
        <f t="shared" si="3"/>
        <v>0</v>
      </c>
      <c r="O24" s="19">
        <f t="shared" si="4"/>
        <v>0</v>
      </c>
    </row>
    <row r="25" spans="1:15" x14ac:dyDescent="0.25">
      <c r="A25" s="30" t="s">
        <v>86</v>
      </c>
      <c r="B25" s="20" t="s">
        <v>87</v>
      </c>
      <c r="C25" s="30" t="s">
        <v>88</v>
      </c>
      <c r="D25" s="20" t="s">
        <v>58</v>
      </c>
      <c r="E25" s="20" t="s">
        <v>85</v>
      </c>
      <c r="F25" s="21">
        <v>643.08000000000004</v>
      </c>
      <c r="G25" s="21">
        <v>142.47999999999999</v>
      </c>
      <c r="H25" s="21">
        <v>185.18</v>
      </c>
      <c r="I25" s="19">
        <f t="shared" si="0"/>
        <v>119085.55440000001</v>
      </c>
      <c r="J25" s="32">
        <v>0</v>
      </c>
      <c r="K25" s="15">
        <f t="shared" si="1"/>
        <v>0</v>
      </c>
      <c r="L25" s="19">
        <f t="shared" si="5"/>
        <v>0</v>
      </c>
      <c r="M25" s="32">
        <f t="shared" si="2"/>
        <v>0</v>
      </c>
      <c r="N25" s="15">
        <f t="shared" si="3"/>
        <v>0</v>
      </c>
      <c r="O25" s="19">
        <f t="shared" si="4"/>
        <v>0</v>
      </c>
    </row>
    <row r="26" spans="1:15" x14ac:dyDescent="0.25">
      <c r="A26" s="30" t="s">
        <v>89</v>
      </c>
      <c r="B26" s="20" t="s">
        <v>90</v>
      </c>
      <c r="C26" s="30" t="s">
        <v>91</v>
      </c>
      <c r="D26" s="20" t="s">
        <v>58</v>
      </c>
      <c r="E26" s="20" t="s">
        <v>92</v>
      </c>
      <c r="F26" s="21">
        <v>34341.300000000003</v>
      </c>
      <c r="G26" s="21">
        <v>0.94</v>
      </c>
      <c r="H26" s="21">
        <v>1.22</v>
      </c>
      <c r="I26" s="19">
        <f t="shared" si="0"/>
        <v>41896.386000000006</v>
      </c>
      <c r="J26" s="32">
        <v>0</v>
      </c>
      <c r="K26" s="15">
        <f t="shared" si="1"/>
        <v>0</v>
      </c>
      <c r="L26" s="19">
        <f t="shared" si="5"/>
        <v>0</v>
      </c>
      <c r="M26" s="32">
        <f t="shared" si="2"/>
        <v>0</v>
      </c>
      <c r="N26" s="15">
        <f t="shared" si="3"/>
        <v>0</v>
      </c>
      <c r="O26" s="19">
        <f t="shared" si="4"/>
        <v>0</v>
      </c>
    </row>
    <row r="27" spans="1:15" x14ac:dyDescent="0.25">
      <c r="A27" s="30" t="s">
        <v>93</v>
      </c>
      <c r="B27" s="20" t="s">
        <v>94</v>
      </c>
      <c r="C27" s="30" t="s">
        <v>95</v>
      </c>
      <c r="D27" s="20" t="s">
        <v>58</v>
      </c>
      <c r="E27" s="20" t="s">
        <v>92</v>
      </c>
      <c r="F27" s="21">
        <v>7820</v>
      </c>
      <c r="G27" s="21">
        <v>0.83</v>
      </c>
      <c r="H27" s="21">
        <v>1.08</v>
      </c>
      <c r="I27" s="19">
        <f t="shared" si="0"/>
        <v>8445.6</v>
      </c>
      <c r="J27" s="32">
        <v>0</v>
      </c>
      <c r="K27" s="15">
        <f t="shared" si="1"/>
        <v>0</v>
      </c>
      <c r="L27" s="19">
        <f t="shared" si="5"/>
        <v>0</v>
      </c>
      <c r="M27" s="32">
        <f t="shared" si="2"/>
        <v>0</v>
      </c>
      <c r="N27" s="15">
        <f t="shared" si="3"/>
        <v>0</v>
      </c>
      <c r="O27" s="19">
        <f t="shared" si="4"/>
        <v>0</v>
      </c>
    </row>
    <row r="28" spans="1:15" ht="25.5" x14ac:dyDescent="0.25">
      <c r="A28" s="30" t="s">
        <v>96</v>
      </c>
      <c r="B28" s="20" t="s">
        <v>97</v>
      </c>
      <c r="C28" s="30" t="s">
        <v>98</v>
      </c>
      <c r="D28" s="20" t="s">
        <v>62</v>
      </c>
      <c r="E28" s="20" t="s">
        <v>99</v>
      </c>
      <c r="F28" s="21">
        <v>4.5999999999999996</v>
      </c>
      <c r="G28" s="21">
        <v>4403.33</v>
      </c>
      <c r="H28" s="21">
        <v>5143.09</v>
      </c>
      <c r="I28" s="19">
        <f t="shared" si="0"/>
        <v>23658.214</v>
      </c>
      <c r="J28" s="32">
        <v>0</v>
      </c>
      <c r="K28" s="15">
        <f t="shared" si="1"/>
        <v>0</v>
      </c>
      <c r="L28" s="19">
        <f t="shared" si="5"/>
        <v>0</v>
      </c>
      <c r="M28" s="32">
        <f t="shared" si="2"/>
        <v>0</v>
      </c>
      <c r="N28" s="15">
        <f t="shared" si="3"/>
        <v>0</v>
      </c>
      <c r="O28" s="19">
        <f t="shared" si="4"/>
        <v>0</v>
      </c>
    </row>
    <row r="29" spans="1:15" ht="25.5" x14ac:dyDescent="0.25">
      <c r="A29" s="30" t="s">
        <v>100</v>
      </c>
      <c r="B29" s="20" t="s">
        <v>101</v>
      </c>
      <c r="C29" s="30" t="s">
        <v>102</v>
      </c>
      <c r="D29" s="20" t="s">
        <v>62</v>
      </c>
      <c r="E29" s="20" t="s">
        <v>99</v>
      </c>
      <c r="F29" s="21">
        <v>11.04</v>
      </c>
      <c r="G29" s="21">
        <v>7602</v>
      </c>
      <c r="H29" s="21">
        <v>8879.14</v>
      </c>
      <c r="I29" s="19">
        <f t="shared" si="0"/>
        <v>98025.705599999987</v>
      </c>
      <c r="J29" s="32">
        <v>0</v>
      </c>
      <c r="K29" s="15">
        <f t="shared" si="1"/>
        <v>0</v>
      </c>
      <c r="L29" s="19">
        <f t="shared" si="5"/>
        <v>0</v>
      </c>
      <c r="M29" s="32">
        <f t="shared" si="2"/>
        <v>0</v>
      </c>
      <c r="N29" s="15">
        <f t="shared" si="3"/>
        <v>0</v>
      </c>
      <c r="O29" s="19">
        <f t="shared" si="4"/>
        <v>0</v>
      </c>
    </row>
    <row r="30" spans="1:15" ht="25.5" x14ac:dyDescent="0.25">
      <c r="A30" s="30" t="s">
        <v>103</v>
      </c>
      <c r="B30" s="20" t="s">
        <v>104</v>
      </c>
      <c r="C30" s="30" t="s">
        <v>105</v>
      </c>
      <c r="D30" s="20" t="s">
        <v>62</v>
      </c>
      <c r="E30" s="20" t="s">
        <v>99</v>
      </c>
      <c r="F30" s="21">
        <v>68.680000000000007</v>
      </c>
      <c r="G30" s="21">
        <v>5859.33</v>
      </c>
      <c r="H30" s="21">
        <v>6843.7</v>
      </c>
      <c r="I30" s="19">
        <f t="shared" si="0"/>
        <v>470025.31600000005</v>
      </c>
      <c r="J30" s="32">
        <v>0</v>
      </c>
      <c r="K30" s="15">
        <f t="shared" si="1"/>
        <v>0</v>
      </c>
      <c r="L30" s="19">
        <f t="shared" si="5"/>
        <v>0</v>
      </c>
      <c r="M30" s="32">
        <f t="shared" si="2"/>
        <v>0</v>
      </c>
      <c r="N30" s="15">
        <f t="shared" si="3"/>
        <v>0</v>
      </c>
      <c r="O30" s="19">
        <f t="shared" si="4"/>
        <v>0</v>
      </c>
    </row>
    <row r="31" spans="1:15" ht="63.75" x14ac:dyDescent="0.25">
      <c r="A31" s="30" t="s">
        <v>106</v>
      </c>
      <c r="B31" s="20" t="s">
        <v>107</v>
      </c>
      <c r="C31" s="30" t="s">
        <v>108</v>
      </c>
      <c r="D31" s="20" t="s">
        <v>58</v>
      </c>
      <c r="E31" s="20" t="s">
        <v>41</v>
      </c>
      <c r="F31" s="21">
        <v>314</v>
      </c>
      <c r="G31" s="21">
        <v>38.56</v>
      </c>
      <c r="H31" s="21">
        <v>50.12</v>
      </c>
      <c r="I31" s="19">
        <f t="shared" si="0"/>
        <v>15737.679999999998</v>
      </c>
      <c r="J31" s="32">
        <v>0</v>
      </c>
      <c r="K31" s="15">
        <f t="shared" si="1"/>
        <v>0</v>
      </c>
      <c r="L31" s="19">
        <f t="shared" si="5"/>
        <v>0</v>
      </c>
      <c r="M31" s="32">
        <f t="shared" si="2"/>
        <v>0</v>
      </c>
      <c r="N31" s="15">
        <f t="shared" si="3"/>
        <v>0</v>
      </c>
      <c r="O31" s="19">
        <f t="shared" si="4"/>
        <v>0</v>
      </c>
    </row>
    <row r="32" spans="1:15" ht="25.5" x14ac:dyDescent="0.25">
      <c r="A32" s="30" t="s">
        <v>109</v>
      </c>
      <c r="B32" s="20" t="s">
        <v>110</v>
      </c>
      <c r="C32" s="30" t="s">
        <v>111</v>
      </c>
      <c r="D32" s="20" t="s">
        <v>53</v>
      </c>
      <c r="E32" s="20" t="s">
        <v>112</v>
      </c>
      <c r="F32" s="21">
        <v>16</v>
      </c>
      <c r="G32" s="21">
        <v>901.24</v>
      </c>
      <c r="H32" s="21">
        <v>1171.3399999999999</v>
      </c>
      <c r="I32" s="19">
        <f t="shared" si="0"/>
        <v>18741.439999999999</v>
      </c>
      <c r="J32" s="32">
        <v>0</v>
      </c>
      <c r="K32" s="15">
        <f t="shared" si="1"/>
        <v>0</v>
      </c>
      <c r="L32" s="19">
        <f t="shared" si="5"/>
        <v>0</v>
      </c>
      <c r="M32" s="32">
        <f t="shared" si="2"/>
        <v>0</v>
      </c>
      <c r="N32" s="15">
        <f t="shared" si="3"/>
        <v>0</v>
      </c>
      <c r="O32" s="19">
        <f t="shared" si="4"/>
        <v>0</v>
      </c>
    </row>
    <row r="33" spans="1:15" ht="15.6" customHeight="1" x14ac:dyDescent="0.25">
      <c r="A33" s="29" t="s">
        <v>31</v>
      </c>
      <c r="B33" s="69" t="s">
        <v>113</v>
      </c>
      <c r="C33" s="70"/>
      <c r="D33" s="70"/>
      <c r="E33" s="70"/>
      <c r="F33" s="70"/>
      <c r="G33" s="70"/>
      <c r="H33" s="71"/>
      <c r="I33" s="24">
        <f>I34+I35+I36+I37</f>
        <v>141969.08000000002</v>
      </c>
      <c r="J33" s="33"/>
      <c r="K33" s="26"/>
      <c r="L33" s="24">
        <f>L34+L35+L36+L37</f>
        <v>0</v>
      </c>
      <c r="M33" s="33"/>
      <c r="N33" s="26"/>
      <c r="O33" s="24">
        <f>O34+O35+O36+O37</f>
        <v>0</v>
      </c>
    </row>
    <row r="34" spans="1:15" ht="25.5" x14ac:dyDescent="0.25">
      <c r="A34" s="30" t="s">
        <v>114</v>
      </c>
      <c r="B34" s="20" t="s">
        <v>115</v>
      </c>
      <c r="C34" s="30" t="s">
        <v>116</v>
      </c>
      <c r="D34" s="20" t="s">
        <v>53</v>
      </c>
      <c r="E34" s="20" t="s">
        <v>54</v>
      </c>
      <c r="F34" s="21">
        <v>690</v>
      </c>
      <c r="G34" s="21">
        <v>43.6</v>
      </c>
      <c r="H34" s="21">
        <v>56.67</v>
      </c>
      <c r="I34" s="19">
        <f t="shared" si="0"/>
        <v>39102.300000000003</v>
      </c>
      <c r="J34" s="32">
        <v>0</v>
      </c>
      <c r="K34" s="15">
        <f t="shared" si="1"/>
        <v>0</v>
      </c>
      <c r="L34" s="19">
        <f t="shared" si="5"/>
        <v>0</v>
      </c>
      <c r="M34" s="32">
        <f t="shared" si="2"/>
        <v>0</v>
      </c>
      <c r="N34" s="15">
        <f t="shared" si="3"/>
        <v>0</v>
      </c>
      <c r="O34" s="19">
        <f t="shared" si="4"/>
        <v>0</v>
      </c>
    </row>
    <row r="35" spans="1:15" x14ac:dyDescent="0.25">
      <c r="A35" s="30" t="s">
        <v>117</v>
      </c>
      <c r="B35" s="20" t="s">
        <v>118</v>
      </c>
      <c r="C35" s="30" t="s">
        <v>119</v>
      </c>
      <c r="D35" s="20" t="s">
        <v>62</v>
      </c>
      <c r="E35" s="20" t="s">
        <v>120</v>
      </c>
      <c r="F35" s="21">
        <v>3450</v>
      </c>
      <c r="G35" s="21">
        <v>20.43</v>
      </c>
      <c r="H35" s="21">
        <v>26.55</v>
      </c>
      <c r="I35" s="19">
        <f t="shared" si="0"/>
        <v>91597.5</v>
      </c>
      <c r="J35" s="32">
        <v>0</v>
      </c>
      <c r="K35" s="15">
        <f t="shared" si="1"/>
        <v>0</v>
      </c>
      <c r="L35" s="19">
        <f t="shared" si="5"/>
        <v>0</v>
      </c>
      <c r="M35" s="32">
        <f t="shared" si="2"/>
        <v>0</v>
      </c>
      <c r="N35" s="15">
        <f t="shared" si="3"/>
        <v>0</v>
      </c>
      <c r="O35" s="19">
        <f t="shared" si="4"/>
        <v>0</v>
      </c>
    </row>
    <row r="36" spans="1:15" ht="25.5" x14ac:dyDescent="0.25">
      <c r="A36" s="30" t="s">
        <v>121</v>
      </c>
      <c r="B36" s="20" t="s">
        <v>122</v>
      </c>
      <c r="C36" s="30" t="s">
        <v>123</v>
      </c>
      <c r="D36" s="20" t="s">
        <v>53</v>
      </c>
      <c r="E36" s="20" t="s">
        <v>54</v>
      </c>
      <c r="F36" s="21">
        <v>6</v>
      </c>
      <c r="G36" s="21">
        <v>800</v>
      </c>
      <c r="H36" s="21">
        <v>1039.76</v>
      </c>
      <c r="I36" s="19">
        <f t="shared" si="0"/>
        <v>6238.5599999999995</v>
      </c>
      <c r="J36" s="32">
        <v>0</v>
      </c>
      <c r="K36" s="15">
        <f t="shared" si="1"/>
        <v>0</v>
      </c>
      <c r="L36" s="19">
        <f t="shared" si="5"/>
        <v>0</v>
      </c>
      <c r="M36" s="32">
        <f t="shared" si="2"/>
        <v>0</v>
      </c>
      <c r="N36" s="15">
        <f t="shared" si="3"/>
        <v>0</v>
      </c>
      <c r="O36" s="19">
        <f t="shared" si="4"/>
        <v>0</v>
      </c>
    </row>
    <row r="37" spans="1:15" ht="25.5" x14ac:dyDescent="0.25">
      <c r="A37" s="30" t="s">
        <v>124</v>
      </c>
      <c r="B37" s="20" t="s">
        <v>125</v>
      </c>
      <c r="C37" s="30" t="s">
        <v>126</v>
      </c>
      <c r="D37" s="20" t="s">
        <v>53</v>
      </c>
      <c r="E37" s="20" t="s">
        <v>40</v>
      </c>
      <c r="F37" s="21">
        <v>4</v>
      </c>
      <c r="G37" s="21">
        <v>967.67</v>
      </c>
      <c r="H37" s="21">
        <v>1257.68</v>
      </c>
      <c r="I37" s="19">
        <f t="shared" si="0"/>
        <v>5030.72</v>
      </c>
      <c r="J37" s="32">
        <v>0</v>
      </c>
      <c r="K37" s="15">
        <f t="shared" si="1"/>
        <v>0</v>
      </c>
      <c r="L37" s="19">
        <f t="shared" si="5"/>
        <v>0</v>
      </c>
      <c r="M37" s="32">
        <f t="shared" si="2"/>
        <v>0</v>
      </c>
      <c r="N37" s="15">
        <f t="shared" si="3"/>
        <v>0</v>
      </c>
      <c r="O37" s="19">
        <f t="shared" si="4"/>
        <v>0</v>
      </c>
    </row>
    <row r="38" spans="1:15" ht="15.6" customHeight="1" x14ac:dyDescent="0.25">
      <c r="A38" s="29" t="s">
        <v>36</v>
      </c>
      <c r="B38" s="69" t="s">
        <v>127</v>
      </c>
      <c r="C38" s="70"/>
      <c r="D38" s="70"/>
      <c r="E38" s="70"/>
      <c r="F38" s="70"/>
      <c r="G38" s="70"/>
      <c r="H38" s="71"/>
      <c r="I38" s="24">
        <f>I39+I40+I41+I42+I43+I44+I45+I46+I47</f>
        <v>527718.96</v>
      </c>
      <c r="J38" s="33"/>
      <c r="K38" s="26"/>
      <c r="L38" s="24">
        <f>L39+L40+L41+L42+L43+L44+L45+L46+L47</f>
        <v>0</v>
      </c>
      <c r="M38" s="33"/>
      <c r="N38" s="26"/>
      <c r="O38" s="24">
        <f>O39+O40+O41+O42+O43+O44+O45+O46+O47</f>
        <v>0</v>
      </c>
    </row>
    <row r="39" spans="1:15" ht="51" x14ac:dyDescent="0.25">
      <c r="A39" s="30" t="s">
        <v>128</v>
      </c>
      <c r="B39" s="20" t="s">
        <v>129</v>
      </c>
      <c r="C39" s="30" t="s">
        <v>130</v>
      </c>
      <c r="D39" s="20" t="s">
        <v>53</v>
      </c>
      <c r="E39" s="20" t="s">
        <v>112</v>
      </c>
      <c r="F39" s="21">
        <v>60</v>
      </c>
      <c r="G39" s="21">
        <v>2631.42</v>
      </c>
      <c r="H39" s="21">
        <v>3420.06</v>
      </c>
      <c r="I39" s="19">
        <f t="shared" si="0"/>
        <v>205203.6</v>
      </c>
      <c r="J39" s="32">
        <v>0</v>
      </c>
      <c r="K39" s="15">
        <f t="shared" si="1"/>
        <v>0</v>
      </c>
      <c r="L39" s="19">
        <f t="shared" si="5"/>
        <v>0</v>
      </c>
      <c r="M39" s="32">
        <f t="shared" si="2"/>
        <v>0</v>
      </c>
      <c r="N39" s="15">
        <f t="shared" si="3"/>
        <v>0</v>
      </c>
      <c r="O39" s="19">
        <f t="shared" si="4"/>
        <v>0</v>
      </c>
    </row>
    <row r="40" spans="1:15" ht="25.5" x14ac:dyDescent="0.25">
      <c r="A40" s="30" t="s">
        <v>131</v>
      </c>
      <c r="B40" s="20" t="s">
        <v>132</v>
      </c>
      <c r="C40" s="30" t="s">
        <v>133</v>
      </c>
      <c r="D40" s="20" t="s">
        <v>58</v>
      </c>
      <c r="E40" s="20" t="s">
        <v>68</v>
      </c>
      <c r="F40" s="21">
        <v>92</v>
      </c>
      <c r="G40" s="21">
        <v>61.43</v>
      </c>
      <c r="H40" s="21">
        <v>79.84</v>
      </c>
      <c r="I40" s="19">
        <f t="shared" si="0"/>
        <v>7345.2800000000007</v>
      </c>
      <c r="J40" s="32">
        <v>0</v>
      </c>
      <c r="K40" s="15">
        <f t="shared" si="1"/>
        <v>0</v>
      </c>
      <c r="L40" s="19">
        <f t="shared" si="5"/>
        <v>0</v>
      </c>
      <c r="M40" s="32">
        <f t="shared" si="2"/>
        <v>0</v>
      </c>
      <c r="N40" s="15">
        <f t="shared" si="3"/>
        <v>0</v>
      </c>
      <c r="O40" s="19">
        <f t="shared" si="4"/>
        <v>0</v>
      </c>
    </row>
    <row r="41" spans="1:15" ht="38.25" x14ac:dyDescent="0.25">
      <c r="A41" s="30" t="s">
        <v>134</v>
      </c>
      <c r="B41" s="20" t="s">
        <v>135</v>
      </c>
      <c r="C41" s="30" t="s">
        <v>136</v>
      </c>
      <c r="D41" s="20" t="s">
        <v>58</v>
      </c>
      <c r="E41" s="20" t="s">
        <v>41</v>
      </c>
      <c r="F41" s="21">
        <v>2300</v>
      </c>
      <c r="G41" s="21">
        <v>12.23</v>
      </c>
      <c r="H41" s="21">
        <v>15.9</v>
      </c>
      <c r="I41" s="19">
        <f t="shared" si="0"/>
        <v>36570</v>
      </c>
      <c r="J41" s="32">
        <v>0</v>
      </c>
      <c r="K41" s="15">
        <f t="shared" si="1"/>
        <v>0</v>
      </c>
      <c r="L41" s="19">
        <f t="shared" si="5"/>
        <v>0</v>
      </c>
      <c r="M41" s="32">
        <f t="shared" si="2"/>
        <v>0</v>
      </c>
      <c r="N41" s="15">
        <f t="shared" si="3"/>
        <v>0</v>
      </c>
      <c r="O41" s="19">
        <f t="shared" si="4"/>
        <v>0</v>
      </c>
    </row>
    <row r="42" spans="1:15" ht="38.25" x14ac:dyDescent="0.25">
      <c r="A42" s="30" t="s">
        <v>137</v>
      </c>
      <c r="B42" s="20" t="s">
        <v>138</v>
      </c>
      <c r="C42" s="30" t="s">
        <v>139</v>
      </c>
      <c r="D42" s="20" t="s">
        <v>58</v>
      </c>
      <c r="E42" s="20" t="s">
        <v>41</v>
      </c>
      <c r="F42" s="21">
        <v>6900</v>
      </c>
      <c r="G42" s="21">
        <v>22.29</v>
      </c>
      <c r="H42" s="21">
        <v>28.97</v>
      </c>
      <c r="I42" s="19">
        <f t="shared" si="0"/>
        <v>199893</v>
      </c>
      <c r="J42" s="32">
        <v>0</v>
      </c>
      <c r="K42" s="15">
        <f t="shared" si="1"/>
        <v>0</v>
      </c>
      <c r="L42" s="19">
        <f t="shared" si="5"/>
        <v>0</v>
      </c>
      <c r="M42" s="32">
        <f t="shared" si="2"/>
        <v>0</v>
      </c>
      <c r="N42" s="15">
        <f t="shared" si="3"/>
        <v>0</v>
      </c>
      <c r="O42" s="19">
        <f t="shared" si="4"/>
        <v>0</v>
      </c>
    </row>
    <row r="43" spans="1:15" ht="38.25" x14ac:dyDescent="0.25">
      <c r="A43" s="30" t="s">
        <v>140</v>
      </c>
      <c r="B43" s="20" t="s">
        <v>141</v>
      </c>
      <c r="C43" s="30" t="s">
        <v>142</v>
      </c>
      <c r="D43" s="20" t="s">
        <v>58</v>
      </c>
      <c r="E43" s="20" t="s">
        <v>112</v>
      </c>
      <c r="F43" s="21">
        <v>60</v>
      </c>
      <c r="G43" s="21">
        <v>129.55000000000001</v>
      </c>
      <c r="H43" s="21">
        <v>168.38</v>
      </c>
      <c r="I43" s="19">
        <f t="shared" si="0"/>
        <v>10102.799999999999</v>
      </c>
      <c r="J43" s="32">
        <v>0</v>
      </c>
      <c r="K43" s="15">
        <f t="shared" si="1"/>
        <v>0</v>
      </c>
      <c r="L43" s="19">
        <f t="shared" si="5"/>
        <v>0</v>
      </c>
      <c r="M43" s="32">
        <f t="shared" si="2"/>
        <v>0</v>
      </c>
      <c r="N43" s="15">
        <f t="shared" si="3"/>
        <v>0</v>
      </c>
      <c r="O43" s="19">
        <f t="shared" si="4"/>
        <v>0</v>
      </c>
    </row>
    <row r="44" spans="1:15" ht="25.5" x14ac:dyDescent="0.25">
      <c r="A44" s="30" t="s">
        <v>143</v>
      </c>
      <c r="B44" s="20" t="s">
        <v>144</v>
      </c>
      <c r="C44" s="30" t="s">
        <v>145</v>
      </c>
      <c r="D44" s="20" t="s">
        <v>58</v>
      </c>
      <c r="E44" s="20" t="s">
        <v>112</v>
      </c>
      <c r="F44" s="21">
        <v>60</v>
      </c>
      <c r="G44" s="21">
        <v>528.13</v>
      </c>
      <c r="H44" s="21">
        <v>686.41</v>
      </c>
      <c r="I44" s="19">
        <f t="shared" si="0"/>
        <v>41184.6</v>
      </c>
      <c r="J44" s="32">
        <v>0</v>
      </c>
      <c r="K44" s="15">
        <f t="shared" si="1"/>
        <v>0</v>
      </c>
      <c r="L44" s="19">
        <f t="shared" si="5"/>
        <v>0</v>
      </c>
      <c r="M44" s="32">
        <f t="shared" si="2"/>
        <v>0</v>
      </c>
      <c r="N44" s="15">
        <f t="shared" si="3"/>
        <v>0</v>
      </c>
      <c r="O44" s="19">
        <f t="shared" si="4"/>
        <v>0</v>
      </c>
    </row>
    <row r="45" spans="1:15" ht="38.25" x14ac:dyDescent="0.25">
      <c r="A45" s="30" t="s">
        <v>146</v>
      </c>
      <c r="B45" s="20" t="s">
        <v>147</v>
      </c>
      <c r="C45" s="30" t="s">
        <v>148</v>
      </c>
      <c r="D45" s="20" t="s">
        <v>58</v>
      </c>
      <c r="E45" s="20" t="s">
        <v>112</v>
      </c>
      <c r="F45" s="21">
        <v>60</v>
      </c>
      <c r="G45" s="21">
        <v>37.659999999999997</v>
      </c>
      <c r="H45" s="21">
        <v>48.95</v>
      </c>
      <c r="I45" s="19">
        <f t="shared" si="0"/>
        <v>2937</v>
      </c>
      <c r="J45" s="32">
        <v>0</v>
      </c>
      <c r="K45" s="15">
        <f t="shared" si="1"/>
        <v>0</v>
      </c>
      <c r="L45" s="19">
        <f t="shared" si="5"/>
        <v>0</v>
      </c>
      <c r="M45" s="32">
        <f t="shared" si="2"/>
        <v>0</v>
      </c>
      <c r="N45" s="15">
        <f t="shared" si="3"/>
        <v>0</v>
      </c>
      <c r="O45" s="19">
        <f t="shared" si="4"/>
        <v>0</v>
      </c>
    </row>
    <row r="46" spans="1:15" ht="51" x14ac:dyDescent="0.25">
      <c r="A46" s="30" t="s">
        <v>149</v>
      </c>
      <c r="B46" s="20" t="s">
        <v>150</v>
      </c>
      <c r="C46" s="30" t="s">
        <v>151</v>
      </c>
      <c r="D46" s="20" t="s">
        <v>58</v>
      </c>
      <c r="E46" s="20" t="s">
        <v>112</v>
      </c>
      <c r="F46" s="21">
        <v>2</v>
      </c>
      <c r="G46" s="21">
        <v>9176.98</v>
      </c>
      <c r="H46" s="21">
        <v>11927.32</v>
      </c>
      <c r="I46" s="19">
        <f t="shared" si="0"/>
        <v>23854.639999999999</v>
      </c>
      <c r="J46" s="32">
        <v>0</v>
      </c>
      <c r="K46" s="15">
        <f t="shared" si="1"/>
        <v>0</v>
      </c>
      <c r="L46" s="19">
        <f t="shared" si="5"/>
        <v>0</v>
      </c>
      <c r="M46" s="32">
        <f t="shared" si="2"/>
        <v>0</v>
      </c>
      <c r="N46" s="15">
        <f t="shared" si="3"/>
        <v>0</v>
      </c>
      <c r="O46" s="19">
        <f t="shared" si="4"/>
        <v>0</v>
      </c>
    </row>
    <row r="47" spans="1:15" ht="25.5" x14ac:dyDescent="0.25">
      <c r="A47" s="30" t="s">
        <v>152</v>
      </c>
      <c r="B47" s="20" t="s">
        <v>153</v>
      </c>
      <c r="C47" s="30" t="s">
        <v>154</v>
      </c>
      <c r="D47" s="20" t="s">
        <v>58</v>
      </c>
      <c r="E47" s="20" t="s">
        <v>112</v>
      </c>
      <c r="F47" s="21">
        <v>2</v>
      </c>
      <c r="G47" s="21">
        <v>241.61</v>
      </c>
      <c r="H47" s="21">
        <v>314.02</v>
      </c>
      <c r="I47" s="19">
        <f t="shared" si="0"/>
        <v>628.04</v>
      </c>
      <c r="J47" s="32">
        <v>0</v>
      </c>
      <c r="K47" s="15">
        <f t="shared" si="1"/>
        <v>0</v>
      </c>
      <c r="L47" s="19">
        <f t="shared" si="5"/>
        <v>0</v>
      </c>
      <c r="M47" s="32">
        <f t="shared" si="2"/>
        <v>0</v>
      </c>
      <c r="N47" s="15">
        <f t="shared" si="3"/>
        <v>0</v>
      </c>
      <c r="O47" s="19">
        <f t="shared" si="4"/>
        <v>0</v>
      </c>
    </row>
    <row r="48" spans="1:15" ht="15.6" customHeight="1" x14ac:dyDescent="0.25">
      <c r="A48" s="29" t="s">
        <v>37</v>
      </c>
      <c r="B48" s="69" t="s">
        <v>155</v>
      </c>
      <c r="C48" s="70"/>
      <c r="D48" s="70"/>
      <c r="E48" s="70"/>
      <c r="F48" s="70"/>
      <c r="G48" s="70"/>
      <c r="H48" s="71"/>
      <c r="I48" s="24">
        <f>I49+I50+I51+I52+I53+I54</f>
        <v>142938.79999999999</v>
      </c>
      <c r="J48" s="33"/>
      <c r="K48" s="26"/>
      <c r="L48" s="24">
        <f>L49+L50+L51+L52+L53+L54</f>
        <v>0</v>
      </c>
      <c r="M48" s="33"/>
      <c r="N48" s="26"/>
      <c r="O48" s="24">
        <f>O49+O50+O51+O52+O53+O54</f>
        <v>0</v>
      </c>
    </row>
    <row r="49" spans="1:17" x14ac:dyDescent="0.25">
      <c r="A49" s="30" t="s">
        <v>156</v>
      </c>
      <c r="B49" s="20" t="s">
        <v>157</v>
      </c>
      <c r="C49" s="30" t="s">
        <v>158</v>
      </c>
      <c r="D49" s="20" t="s">
        <v>58</v>
      </c>
      <c r="E49" s="20" t="s">
        <v>41</v>
      </c>
      <c r="F49" s="21">
        <v>80</v>
      </c>
      <c r="G49" s="21">
        <v>4.0999999999999996</v>
      </c>
      <c r="H49" s="21">
        <v>5.33</v>
      </c>
      <c r="I49" s="19">
        <f t="shared" si="0"/>
        <v>426.4</v>
      </c>
      <c r="J49" s="32">
        <v>0</v>
      </c>
      <c r="K49" s="15">
        <f t="shared" si="1"/>
        <v>0</v>
      </c>
      <c r="L49" s="19">
        <f t="shared" si="5"/>
        <v>0</v>
      </c>
      <c r="M49" s="32">
        <f t="shared" si="2"/>
        <v>0</v>
      </c>
      <c r="N49" s="15">
        <f t="shared" si="3"/>
        <v>0</v>
      </c>
      <c r="O49" s="19">
        <f t="shared" si="4"/>
        <v>0</v>
      </c>
    </row>
    <row r="50" spans="1:17" x14ac:dyDescent="0.25">
      <c r="A50" s="30" t="s">
        <v>159</v>
      </c>
      <c r="B50" s="20" t="s">
        <v>160</v>
      </c>
      <c r="C50" s="30" t="s">
        <v>161</v>
      </c>
      <c r="D50" s="20" t="s">
        <v>58</v>
      </c>
      <c r="E50" s="20" t="s">
        <v>68</v>
      </c>
      <c r="F50" s="21">
        <v>400</v>
      </c>
      <c r="G50" s="21">
        <v>11.02</v>
      </c>
      <c r="H50" s="21">
        <v>14.32</v>
      </c>
      <c r="I50" s="19">
        <f t="shared" si="0"/>
        <v>5728</v>
      </c>
      <c r="J50" s="32">
        <v>0</v>
      </c>
      <c r="K50" s="15">
        <f t="shared" si="1"/>
        <v>0</v>
      </c>
      <c r="L50" s="19">
        <f t="shared" si="5"/>
        <v>0</v>
      </c>
      <c r="M50" s="32">
        <f t="shared" si="2"/>
        <v>0</v>
      </c>
      <c r="N50" s="15">
        <f t="shared" si="3"/>
        <v>0</v>
      </c>
      <c r="O50" s="19">
        <f t="shared" si="4"/>
        <v>0</v>
      </c>
    </row>
    <row r="51" spans="1:17" ht="51" x14ac:dyDescent="0.25">
      <c r="A51" s="30" t="s">
        <v>162</v>
      </c>
      <c r="B51" s="20" t="s">
        <v>163</v>
      </c>
      <c r="C51" s="30" t="s">
        <v>164</v>
      </c>
      <c r="D51" s="20" t="s">
        <v>53</v>
      </c>
      <c r="E51" s="20" t="s">
        <v>68</v>
      </c>
      <c r="F51" s="21">
        <v>16</v>
      </c>
      <c r="G51" s="21">
        <v>205.21</v>
      </c>
      <c r="H51" s="21">
        <v>266.70999999999998</v>
      </c>
      <c r="I51" s="19">
        <f t="shared" si="0"/>
        <v>4267.3599999999997</v>
      </c>
      <c r="J51" s="32">
        <v>0</v>
      </c>
      <c r="K51" s="15">
        <f t="shared" si="1"/>
        <v>0</v>
      </c>
      <c r="L51" s="19">
        <f t="shared" si="5"/>
        <v>0</v>
      </c>
      <c r="M51" s="32">
        <f t="shared" si="2"/>
        <v>0</v>
      </c>
      <c r="N51" s="15">
        <f t="shared" si="3"/>
        <v>0</v>
      </c>
      <c r="O51" s="19">
        <f t="shared" si="4"/>
        <v>0</v>
      </c>
    </row>
    <row r="52" spans="1:17" ht="51" x14ac:dyDescent="0.25">
      <c r="A52" s="30" t="s">
        <v>165</v>
      </c>
      <c r="B52" s="20" t="s">
        <v>166</v>
      </c>
      <c r="C52" s="30" t="s">
        <v>167</v>
      </c>
      <c r="D52" s="20" t="s">
        <v>58</v>
      </c>
      <c r="E52" s="20" t="s">
        <v>41</v>
      </c>
      <c r="F52" s="21">
        <v>80</v>
      </c>
      <c r="G52" s="21">
        <v>506.82</v>
      </c>
      <c r="H52" s="21">
        <v>658.71</v>
      </c>
      <c r="I52" s="19">
        <f t="shared" si="0"/>
        <v>52696.800000000003</v>
      </c>
      <c r="J52" s="32">
        <v>0</v>
      </c>
      <c r="K52" s="15">
        <f t="shared" si="1"/>
        <v>0</v>
      </c>
      <c r="L52" s="19">
        <f t="shared" si="5"/>
        <v>0</v>
      </c>
      <c r="M52" s="32">
        <f t="shared" si="2"/>
        <v>0</v>
      </c>
      <c r="N52" s="15">
        <f t="shared" si="3"/>
        <v>0</v>
      </c>
      <c r="O52" s="19">
        <f t="shared" si="4"/>
        <v>0</v>
      </c>
    </row>
    <row r="53" spans="1:17" ht="38.25" x14ac:dyDescent="0.25">
      <c r="A53" s="30" t="s">
        <v>168</v>
      </c>
      <c r="B53" s="20" t="s">
        <v>169</v>
      </c>
      <c r="C53" s="30" t="s">
        <v>170</v>
      </c>
      <c r="D53" s="20" t="s">
        <v>58</v>
      </c>
      <c r="E53" s="20" t="s">
        <v>112</v>
      </c>
      <c r="F53" s="21">
        <v>10</v>
      </c>
      <c r="G53" s="21">
        <v>5781.92</v>
      </c>
      <c r="H53" s="21">
        <v>7514.76</v>
      </c>
      <c r="I53" s="19">
        <f t="shared" si="0"/>
        <v>75147.600000000006</v>
      </c>
      <c r="J53" s="32">
        <v>0</v>
      </c>
      <c r="K53" s="15">
        <f t="shared" si="1"/>
        <v>0</v>
      </c>
      <c r="L53" s="19">
        <f t="shared" si="5"/>
        <v>0</v>
      </c>
      <c r="M53" s="32">
        <f t="shared" si="2"/>
        <v>0</v>
      </c>
      <c r="N53" s="15">
        <f t="shared" si="3"/>
        <v>0</v>
      </c>
      <c r="O53" s="19">
        <f t="shared" si="4"/>
        <v>0</v>
      </c>
    </row>
    <row r="54" spans="1:17" ht="63.75" x14ac:dyDescent="0.25">
      <c r="A54" s="30" t="s">
        <v>171</v>
      </c>
      <c r="B54" s="20" t="s">
        <v>172</v>
      </c>
      <c r="C54" s="30" t="s">
        <v>173</v>
      </c>
      <c r="D54" s="20" t="s">
        <v>58</v>
      </c>
      <c r="E54" s="20" t="s">
        <v>68</v>
      </c>
      <c r="F54" s="21">
        <v>224</v>
      </c>
      <c r="G54" s="21">
        <v>16.05</v>
      </c>
      <c r="H54" s="21">
        <v>20.86</v>
      </c>
      <c r="I54" s="19">
        <f t="shared" si="0"/>
        <v>4672.6399999999994</v>
      </c>
      <c r="J54" s="32">
        <v>0</v>
      </c>
      <c r="K54" s="15">
        <f t="shared" si="1"/>
        <v>0</v>
      </c>
      <c r="L54" s="19">
        <f t="shared" si="5"/>
        <v>0</v>
      </c>
      <c r="M54" s="32">
        <f t="shared" si="2"/>
        <v>0</v>
      </c>
      <c r="N54" s="15">
        <f t="shared" si="3"/>
        <v>0</v>
      </c>
      <c r="O54" s="19">
        <f t="shared" si="4"/>
        <v>0</v>
      </c>
    </row>
    <row r="55" spans="1:17" x14ac:dyDescent="0.25">
      <c r="A55" s="29" t="s">
        <v>174</v>
      </c>
      <c r="B55" s="69" t="s">
        <v>175</v>
      </c>
      <c r="C55" s="70"/>
      <c r="D55" s="70"/>
      <c r="E55" s="70"/>
      <c r="F55" s="70"/>
      <c r="G55" s="70"/>
      <c r="H55" s="71"/>
      <c r="I55" s="24">
        <f>I56+I58+I69+I73+I80</f>
        <v>485238.63620000001</v>
      </c>
      <c r="J55" s="33"/>
      <c r="K55" s="26"/>
      <c r="L55" s="24">
        <f>L56+L58+L69+L73+L80</f>
        <v>173778.45996383997</v>
      </c>
      <c r="M55" s="33"/>
      <c r="N55" s="26"/>
      <c r="O55" s="24">
        <f>O56+O58+O69+O73+O80</f>
        <v>173778.45996383997</v>
      </c>
    </row>
    <row r="56" spans="1:17" ht="15.6" customHeight="1" x14ac:dyDescent="0.25">
      <c r="A56" s="29" t="s">
        <v>32</v>
      </c>
      <c r="B56" s="69" t="s">
        <v>69</v>
      </c>
      <c r="C56" s="70"/>
      <c r="D56" s="70"/>
      <c r="E56" s="70"/>
      <c r="F56" s="70"/>
      <c r="G56" s="70"/>
      <c r="H56" s="71"/>
      <c r="I56" s="23">
        <f>I57</f>
        <v>0</v>
      </c>
      <c r="J56" s="34"/>
      <c r="K56" s="27"/>
      <c r="L56" s="23">
        <f>L57</f>
        <v>0</v>
      </c>
      <c r="M56" s="34"/>
      <c r="N56" s="27"/>
      <c r="O56" s="23">
        <f>O57</f>
        <v>0</v>
      </c>
    </row>
    <row r="57" spans="1:17" ht="38.25" x14ac:dyDescent="0.25">
      <c r="A57" s="30" t="s">
        <v>176</v>
      </c>
      <c r="B57" s="20" t="s">
        <v>51</v>
      </c>
      <c r="C57" s="30" t="s">
        <v>52</v>
      </c>
      <c r="D57" s="20" t="s">
        <v>53</v>
      </c>
      <c r="E57" s="20" t="s">
        <v>54</v>
      </c>
      <c r="F57" s="21">
        <v>0</v>
      </c>
      <c r="G57" s="21">
        <v>0.33</v>
      </c>
      <c r="H57" s="21">
        <v>0.43</v>
      </c>
      <c r="I57" s="19">
        <f t="shared" ref="I57:I87" si="6">H57*F57</f>
        <v>0</v>
      </c>
      <c r="J57" s="32">
        <v>0</v>
      </c>
      <c r="K57" s="15">
        <v>0</v>
      </c>
      <c r="L57" s="19">
        <f t="shared" ref="L57:L64" si="7">J57*H57</f>
        <v>0</v>
      </c>
      <c r="M57" s="32">
        <v>0</v>
      </c>
      <c r="N57" s="15">
        <v>0</v>
      </c>
      <c r="O57" s="19">
        <f t="shared" ref="O57" si="8">M57*H57</f>
        <v>0</v>
      </c>
    </row>
    <row r="58" spans="1:17" x14ac:dyDescent="0.25">
      <c r="A58" s="29" t="s">
        <v>33</v>
      </c>
      <c r="B58" s="68" t="s">
        <v>69</v>
      </c>
      <c r="C58" s="68"/>
      <c r="D58" s="68"/>
      <c r="E58" s="68"/>
      <c r="F58" s="68"/>
      <c r="G58" s="68"/>
      <c r="H58" s="68"/>
      <c r="I58" s="24">
        <f>I59+I60+I61+I62+I63+I64+I65+I66+I67+I68</f>
        <v>130876.3806</v>
      </c>
      <c r="J58" s="33"/>
      <c r="K58" s="26"/>
      <c r="L58" s="24">
        <f>L59+L60+L61+L62+L63+L64+L65+L66+L67+L68</f>
        <v>112318.74516383999</v>
      </c>
      <c r="M58" s="33"/>
      <c r="N58" s="26"/>
      <c r="O58" s="24">
        <f>O59+O60+O61+O62+O63+O64+O65+O66+O67+O68</f>
        <v>112318.74516383999</v>
      </c>
      <c r="Q58" s="31"/>
    </row>
    <row r="59" spans="1:17" x14ac:dyDescent="0.25">
      <c r="A59" s="30" t="s">
        <v>177</v>
      </c>
      <c r="B59" s="20" t="s">
        <v>71</v>
      </c>
      <c r="C59" s="30" t="s">
        <v>72</v>
      </c>
      <c r="D59" s="20" t="s">
        <v>62</v>
      </c>
      <c r="E59" s="20" t="s">
        <v>73</v>
      </c>
      <c r="F59" s="21">
        <v>255</v>
      </c>
      <c r="G59" s="21">
        <v>19.05</v>
      </c>
      <c r="H59" s="21">
        <v>24.76</v>
      </c>
      <c r="I59" s="19">
        <f t="shared" si="6"/>
        <v>6313.8</v>
      </c>
      <c r="J59" s="32">
        <f>'[1]Table 10'!$M$25</f>
        <v>218.88000000000002</v>
      </c>
      <c r="K59" s="15">
        <f t="shared" ref="K59:K87" si="9">J59/F59</f>
        <v>0.85835294117647065</v>
      </c>
      <c r="L59" s="19">
        <f t="shared" si="7"/>
        <v>5419.4688000000006</v>
      </c>
      <c r="M59" s="32">
        <f t="shared" ref="M59:M68" si="10">J59</f>
        <v>218.88000000000002</v>
      </c>
      <c r="N59" s="15">
        <f t="shared" ref="N59:N68" si="11">M59/F59</f>
        <v>0.85835294117647065</v>
      </c>
      <c r="O59" s="19">
        <f t="shared" ref="O59:O68" si="12">M59*H59</f>
        <v>5419.4688000000006</v>
      </c>
    </row>
    <row r="60" spans="1:17" x14ac:dyDescent="0.25">
      <c r="A60" s="30" t="s">
        <v>178</v>
      </c>
      <c r="B60" s="20" t="s">
        <v>75</v>
      </c>
      <c r="C60" s="30" t="s">
        <v>76</v>
      </c>
      <c r="D60" s="20" t="s">
        <v>62</v>
      </c>
      <c r="E60" s="20" t="s">
        <v>77</v>
      </c>
      <c r="F60" s="21">
        <v>1275</v>
      </c>
      <c r="G60" s="21">
        <v>0.33</v>
      </c>
      <c r="H60" s="21">
        <v>0.43</v>
      </c>
      <c r="I60" s="19">
        <f t="shared" si="6"/>
        <v>548.25</v>
      </c>
      <c r="J60" s="32">
        <f>'[1]Table 10'!$M$27</f>
        <v>1094.4000000000001</v>
      </c>
      <c r="K60" s="15">
        <f t="shared" si="9"/>
        <v>0.85835294117647065</v>
      </c>
      <c r="L60" s="19">
        <f t="shared" si="7"/>
        <v>470.59200000000004</v>
      </c>
      <c r="M60" s="32">
        <f t="shared" si="10"/>
        <v>1094.4000000000001</v>
      </c>
      <c r="N60" s="15">
        <f t="shared" si="11"/>
        <v>0.85835294117647065</v>
      </c>
      <c r="O60" s="19">
        <f t="shared" si="12"/>
        <v>470.59200000000004</v>
      </c>
    </row>
    <row r="61" spans="1:17" x14ac:dyDescent="0.25">
      <c r="A61" s="30" t="s">
        <v>179</v>
      </c>
      <c r="B61" s="20" t="s">
        <v>180</v>
      </c>
      <c r="C61" s="30" t="s">
        <v>80</v>
      </c>
      <c r="D61" s="20" t="s">
        <v>62</v>
      </c>
      <c r="E61" s="20" t="s">
        <v>77</v>
      </c>
      <c r="F61" s="21">
        <v>1275</v>
      </c>
      <c r="G61" s="21">
        <v>0.23</v>
      </c>
      <c r="H61" s="21">
        <v>0.3</v>
      </c>
      <c r="I61" s="19">
        <f t="shared" si="6"/>
        <v>382.5</v>
      </c>
      <c r="J61" s="32">
        <f>'[1]Table 10'!$M$27</f>
        <v>1094.4000000000001</v>
      </c>
      <c r="K61" s="15">
        <f t="shared" si="9"/>
        <v>0.85835294117647065</v>
      </c>
      <c r="L61" s="19">
        <f t="shared" si="7"/>
        <v>328.32</v>
      </c>
      <c r="M61" s="32">
        <f t="shared" si="10"/>
        <v>1094.4000000000001</v>
      </c>
      <c r="N61" s="15">
        <f t="shared" si="11"/>
        <v>0.85835294117647065</v>
      </c>
      <c r="O61" s="19">
        <f t="shared" si="12"/>
        <v>328.32</v>
      </c>
    </row>
    <row r="62" spans="1:17" ht="25.5" x14ac:dyDescent="0.25">
      <c r="A62" s="30" t="s">
        <v>181</v>
      </c>
      <c r="B62" s="20" t="s">
        <v>83</v>
      </c>
      <c r="C62" s="30" t="s">
        <v>182</v>
      </c>
      <c r="D62" s="20" t="s">
        <v>58</v>
      </c>
      <c r="E62" s="20" t="s">
        <v>85</v>
      </c>
      <c r="F62" s="21">
        <v>91.8</v>
      </c>
      <c r="G62" s="21">
        <v>169.02</v>
      </c>
      <c r="H62" s="21">
        <v>197.42</v>
      </c>
      <c r="I62" s="19">
        <f t="shared" si="6"/>
        <v>18123.155999999999</v>
      </c>
      <c r="J62" s="32">
        <f>'[1]Table 10'!$M$31</f>
        <v>78.796800000000005</v>
      </c>
      <c r="K62" s="15">
        <f t="shared" si="9"/>
        <v>0.85835294117647065</v>
      </c>
      <c r="L62" s="19">
        <f t="shared" si="7"/>
        <v>15556.064256</v>
      </c>
      <c r="M62" s="32">
        <f t="shared" si="10"/>
        <v>78.796800000000005</v>
      </c>
      <c r="N62" s="15">
        <f t="shared" si="11"/>
        <v>0.85835294117647065</v>
      </c>
      <c r="O62" s="19">
        <f t="shared" si="12"/>
        <v>15556.064256</v>
      </c>
    </row>
    <row r="63" spans="1:17" x14ac:dyDescent="0.25">
      <c r="A63" s="30" t="s">
        <v>183</v>
      </c>
      <c r="B63" s="20" t="s">
        <v>87</v>
      </c>
      <c r="C63" s="30" t="s">
        <v>88</v>
      </c>
      <c r="D63" s="20" t="s">
        <v>58</v>
      </c>
      <c r="E63" s="20" t="s">
        <v>85</v>
      </c>
      <c r="F63" s="21">
        <v>89.12</v>
      </c>
      <c r="G63" s="21">
        <v>142.47999999999999</v>
      </c>
      <c r="H63" s="21">
        <v>185.18</v>
      </c>
      <c r="I63" s="19">
        <f t="shared" si="6"/>
        <v>16503.241600000001</v>
      </c>
      <c r="J63" s="32">
        <f>'[1]Table 10'!$M$33</f>
        <v>76.498559999999998</v>
      </c>
      <c r="K63" s="15">
        <f t="shared" si="9"/>
        <v>0.85837701974865344</v>
      </c>
      <c r="L63" s="19">
        <f t="shared" si="7"/>
        <v>14166.0033408</v>
      </c>
      <c r="M63" s="32">
        <f t="shared" si="10"/>
        <v>76.498559999999998</v>
      </c>
      <c r="N63" s="15">
        <f t="shared" si="11"/>
        <v>0.85837701974865344</v>
      </c>
      <c r="O63" s="19">
        <f t="shared" si="12"/>
        <v>14166.0033408</v>
      </c>
    </row>
    <row r="64" spans="1:17" x14ac:dyDescent="0.25">
      <c r="A64" s="30" t="s">
        <v>184</v>
      </c>
      <c r="B64" s="20" t="s">
        <v>90</v>
      </c>
      <c r="C64" s="30" t="s">
        <v>91</v>
      </c>
      <c r="D64" s="20" t="s">
        <v>58</v>
      </c>
      <c r="E64" s="20" t="s">
        <v>92</v>
      </c>
      <c r="F64" s="21">
        <v>4759.26</v>
      </c>
      <c r="G64" s="21">
        <v>0.94</v>
      </c>
      <c r="H64" s="21">
        <v>1.22</v>
      </c>
      <c r="I64" s="19">
        <f t="shared" si="6"/>
        <v>5806.2972</v>
      </c>
      <c r="J64" s="32">
        <f>'[1]Table 10'!$M$35</f>
        <v>4085.1215999999999</v>
      </c>
      <c r="K64" s="15">
        <f t="shared" si="9"/>
        <v>0.85835226484789651</v>
      </c>
      <c r="L64" s="19">
        <f t="shared" si="7"/>
        <v>4983.848352</v>
      </c>
      <c r="M64" s="32">
        <f t="shared" si="10"/>
        <v>4085.1215999999999</v>
      </c>
      <c r="N64" s="15">
        <f t="shared" si="11"/>
        <v>0.85835226484789651</v>
      </c>
      <c r="O64" s="19">
        <f t="shared" si="12"/>
        <v>4983.848352</v>
      </c>
    </row>
    <row r="65" spans="1:15" x14ac:dyDescent="0.25">
      <c r="A65" s="30" t="s">
        <v>185</v>
      </c>
      <c r="B65" s="20" t="s">
        <v>94</v>
      </c>
      <c r="C65" s="30" t="s">
        <v>95</v>
      </c>
      <c r="D65" s="20" t="s">
        <v>58</v>
      </c>
      <c r="E65" s="20" t="s">
        <v>92</v>
      </c>
      <c r="F65" s="21">
        <v>1083.75</v>
      </c>
      <c r="G65" s="21">
        <v>0.83</v>
      </c>
      <c r="H65" s="21">
        <v>1.08</v>
      </c>
      <c r="I65" s="19">
        <f t="shared" si="6"/>
        <v>1170.45</v>
      </c>
      <c r="J65" s="32">
        <f>'[1]Table 10'!$M$37</f>
        <v>930.24</v>
      </c>
      <c r="K65" s="15">
        <f t="shared" si="9"/>
        <v>0.85835294117647065</v>
      </c>
      <c r="L65" s="19">
        <f t="shared" ref="L65:L87" si="13">J65*H65</f>
        <v>1004.6592000000001</v>
      </c>
      <c r="M65" s="32">
        <f t="shared" si="10"/>
        <v>930.24</v>
      </c>
      <c r="N65" s="15">
        <f t="shared" si="11"/>
        <v>0.85835294117647065</v>
      </c>
      <c r="O65" s="19">
        <f t="shared" si="12"/>
        <v>1004.6592000000001</v>
      </c>
    </row>
    <row r="66" spans="1:15" ht="25.5" x14ac:dyDescent="0.25">
      <c r="A66" s="30" t="s">
        <v>186</v>
      </c>
      <c r="B66" s="20" t="s">
        <v>97</v>
      </c>
      <c r="C66" s="30" t="s">
        <v>98</v>
      </c>
      <c r="D66" s="20" t="s">
        <v>62</v>
      </c>
      <c r="E66" s="20" t="s">
        <v>99</v>
      </c>
      <c r="F66" s="21">
        <v>0.64</v>
      </c>
      <c r="G66" s="21">
        <v>4403.33</v>
      </c>
      <c r="H66" s="21">
        <v>5143.09</v>
      </c>
      <c r="I66" s="19">
        <f t="shared" si="6"/>
        <v>3291.5776000000001</v>
      </c>
      <c r="J66" s="32">
        <f>'[1]Table 10'!$M$40</f>
        <v>0.54720000000000002</v>
      </c>
      <c r="K66" s="15">
        <f t="shared" si="9"/>
        <v>0.85499999999999998</v>
      </c>
      <c r="L66" s="19">
        <f t="shared" si="13"/>
        <v>2814.2988480000004</v>
      </c>
      <c r="M66" s="32">
        <f t="shared" si="10"/>
        <v>0.54720000000000002</v>
      </c>
      <c r="N66" s="15">
        <f t="shared" si="11"/>
        <v>0.85499999999999998</v>
      </c>
      <c r="O66" s="19">
        <f t="shared" si="12"/>
        <v>2814.2988480000004</v>
      </c>
    </row>
    <row r="67" spans="1:15" ht="25.5" x14ac:dyDescent="0.25">
      <c r="A67" s="30" t="s">
        <v>187</v>
      </c>
      <c r="B67" s="20" t="s">
        <v>101</v>
      </c>
      <c r="C67" s="30" t="s">
        <v>102</v>
      </c>
      <c r="D67" s="20" t="s">
        <v>62</v>
      </c>
      <c r="E67" s="20" t="s">
        <v>99</v>
      </c>
      <c r="F67" s="21">
        <v>1.53</v>
      </c>
      <c r="G67" s="21">
        <v>7602</v>
      </c>
      <c r="H67" s="21">
        <v>8879.14</v>
      </c>
      <c r="I67" s="19">
        <f t="shared" si="6"/>
        <v>13585.084199999999</v>
      </c>
      <c r="J67" s="32">
        <f>'[1]Table 10'!$M$42</f>
        <v>1.31328</v>
      </c>
      <c r="K67" s="15">
        <f t="shared" si="9"/>
        <v>0.85835294117647054</v>
      </c>
      <c r="L67" s="19">
        <f t="shared" si="13"/>
        <v>11660.796979199999</v>
      </c>
      <c r="M67" s="32">
        <f t="shared" si="10"/>
        <v>1.31328</v>
      </c>
      <c r="N67" s="15">
        <f t="shared" si="11"/>
        <v>0.85835294117647054</v>
      </c>
      <c r="O67" s="19">
        <f t="shared" si="12"/>
        <v>11660.796979199999</v>
      </c>
    </row>
    <row r="68" spans="1:15" ht="25.5" x14ac:dyDescent="0.25">
      <c r="A68" s="30" t="s">
        <v>188</v>
      </c>
      <c r="B68" s="20" t="s">
        <v>104</v>
      </c>
      <c r="C68" s="30" t="s">
        <v>105</v>
      </c>
      <c r="D68" s="20" t="s">
        <v>62</v>
      </c>
      <c r="E68" s="20" t="s">
        <v>99</v>
      </c>
      <c r="F68" s="21">
        <v>9.52</v>
      </c>
      <c r="G68" s="21">
        <v>5859.33</v>
      </c>
      <c r="H68" s="21">
        <v>6843.7</v>
      </c>
      <c r="I68" s="19">
        <f t="shared" si="6"/>
        <v>65152.023999999998</v>
      </c>
      <c r="J68" s="32">
        <f>'[1]Table 10'!$M$44</f>
        <v>8.1702431999999998</v>
      </c>
      <c r="K68" s="15">
        <f t="shared" si="9"/>
        <v>0.85821882352941181</v>
      </c>
      <c r="L68" s="19">
        <f t="shared" si="13"/>
        <v>55914.693387839994</v>
      </c>
      <c r="M68" s="32">
        <f t="shared" si="10"/>
        <v>8.1702431999999998</v>
      </c>
      <c r="N68" s="15">
        <f t="shared" si="11"/>
        <v>0.85821882352941181</v>
      </c>
      <c r="O68" s="19">
        <f t="shared" si="12"/>
        <v>55914.693387839994</v>
      </c>
    </row>
    <row r="69" spans="1:15" x14ac:dyDescent="0.25">
      <c r="A69" s="29" t="s">
        <v>34</v>
      </c>
      <c r="B69" s="69" t="s">
        <v>189</v>
      </c>
      <c r="C69" s="70"/>
      <c r="D69" s="70"/>
      <c r="E69" s="70"/>
      <c r="F69" s="70"/>
      <c r="G69" s="70"/>
      <c r="H69" s="71"/>
      <c r="I69" s="24">
        <f>I70+I71+I72</f>
        <v>117706.50599999999</v>
      </c>
      <c r="J69" s="33"/>
      <c r="K69" s="26"/>
      <c r="L69" s="24">
        <f>L70+L71+L72</f>
        <v>49859.074799999995</v>
      </c>
      <c r="M69" s="33"/>
      <c r="N69" s="26"/>
      <c r="O69" s="24">
        <f>O70+O71+O72</f>
        <v>49859.074799999995</v>
      </c>
    </row>
    <row r="70" spans="1:15" ht="63.75" x14ac:dyDescent="0.25">
      <c r="A70" s="30" t="s">
        <v>190</v>
      </c>
      <c r="B70" s="20" t="s">
        <v>107</v>
      </c>
      <c r="C70" s="30" t="s">
        <v>108</v>
      </c>
      <c r="D70" s="20" t="s">
        <v>58</v>
      </c>
      <c r="E70" s="20" t="s">
        <v>41</v>
      </c>
      <c r="F70" s="21">
        <v>1273.8</v>
      </c>
      <c r="G70" s="21">
        <v>38.56</v>
      </c>
      <c r="H70" s="21">
        <v>50.12</v>
      </c>
      <c r="I70" s="19">
        <f t="shared" si="6"/>
        <v>63842.855999999992</v>
      </c>
      <c r="J70" s="32">
        <f>('[1]Table 10'!$M$48)*0.5</f>
        <v>472.95</v>
      </c>
      <c r="K70" s="15">
        <f t="shared" si="9"/>
        <v>0.37129062647197364</v>
      </c>
      <c r="L70" s="19">
        <f>J70*H70</f>
        <v>23704.253999999997</v>
      </c>
      <c r="M70" s="32">
        <f t="shared" ref="M70:M72" si="14">J70</f>
        <v>472.95</v>
      </c>
      <c r="N70" s="15">
        <f t="shared" ref="N70:N72" si="15">M70/F70</f>
        <v>0.37129062647197364</v>
      </c>
      <c r="O70" s="19">
        <f t="shared" ref="O70:O72" si="16">M70*H70</f>
        <v>23704.253999999997</v>
      </c>
    </row>
    <row r="71" spans="1:15" ht="51" x14ac:dyDescent="0.25">
      <c r="A71" s="30" t="s">
        <v>191</v>
      </c>
      <c r="B71" s="20" t="s">
        <v>192</v>
      </c>
      <c r="C71" s="30" t="s">
        <v>193</v>
      </c>
      <c r="D71" s="20" t="s">
        <v>58</v>
      </c>
      <c r="E71" s="20" t="s">
        <v>54</v>
      </c>
      <c r="F71" s="21">
        <v>255</v>
      </c>
      <c r="G71" s="21">
        <v>81.16</v>
      </c>
      <c r="H71" s="21">
        <v>105.48</v>
      </c>
      <c r="I71" s="19">
        <f t="shared" si="6"/>
        <v>26897.4</v>
      </c>
      <c r="J71" s="32">
        <f>'[1]Table 10'!$M$52</f>
        <v>247.95999999999998</v>
      </c>
      <c r="K71" s="15">
        <f t="shared" si="9"/>
        <v>0.97239215686274505</v>
      </c>
      <c r="L71" s="19">
        <f t="shared" si="13"/>
        <v>26154.820799999998</v>
      </c>
      <c r="M71" s="32">
        <f t="shared" si="14"/>
        <v>247.95999999999998</v>
      </c>
      <c r="N71" s="15">
        <f t="shared" si="15"/>
        <v>0.97239215686274505</v>
      </c>
      <c r="O71" s="19">
        <f t="shared" si="16"/>
        <v>26154.820799999998</v>
      </c>
    </row>
    <row r="72" spans="1:15" ht="25.5" x14ac:dyDescent="0.25">
      <c r="A72" s="30" t="s">
        <v>194</v>
      </c>
      <c r="B72" s="20" t="s">
        <v>195</v>
      </c>
      <c r="C72" s="30" t="s">
        <v>196</v>
      </c>
      <c r="D72" s="20" t="s">
        <v>58</v>
      </c>
      <c r="E72" s="20" t="s">
        <v>112</v>
      </c>
      <c r="F72" s="21">
        <v>425</v>
      </c>
      <c r="G72" s="21">
        <v>54.32</v>
      </c>
      <c r="H72" s="21">
        <v>63.45</v>
      </c>
      <c r="I72" s="19">
        <f t="shared" si="6"/>
        <v>26966.25</v>
      </c>
      <c r="J72" s="32">
        <v>0</v>
      </c>
      <c r="K72" s="15">
        <f t="shared" si="9"/>
        <v>0</v>
      </c>
      <c r="L72" s="19">
        <f t="shared" si="13"/>
        <v>0</v>
      </c>
      <c r="M72" s="32">
        <f t="shared" si="14"/>
        <v>0</v>
      </c>
      <c r="N72" s="15">
        <f t="shared" si="15"/>
        <v>0</v>
      </c>
      <c r="O72" s="19">
        <f t="shared" si="16"/>
        <v>0</v>
      </c>
    </row>
    <row r="73" spans="1:15" x14ac:dyDescent="0.25">
      <c r="A73" s="29" t="s">
        <v>38</v>
      </c>
      <c r="B73" s="69" t="s">
        <v>197</v>
      </c>
      <c r="C73" s="70"/>
      <c r="D73" s="70"/>
      <c r="E73" s="70"/>
      <c r="F73" s="70"/>
      <c r="G73" s="70"/>
      <c r="H73" s="71"/>
      <c r="I73" s="24">
        <f>I74+I75+I76+I77+I78+I79</f>
        <v>49421.1296</v>
      </c>
      <c r="J73" s="33"/>
      <c r="K73" s="26"/>
      <c r="L73" s="24">
        <f>L74+L75+L76+L77+L78+L79</f>
        <v>0</v>
      </c>
      <c r="M73" s="33"/>
      <c r="N73" s="26"/>
      <c r="O73" s="24">
        <f>O74+O75+O76+O77+O78+O79</f>
        <v>0</v>
      </c>
    </row>
    <row r="74" spans="1:15" ht="33" customHeight="1" x14ac:dyDescent="0.25">
      <c r="A74" s="30" t="s">
        <v>198</v>
      </c>
      <c r="B74" s="20" t="s">
        <v>199</v>
      </c>
      <c r="C74" s="30" t="s">
        <v>200</v>
      </c>
      <c r="D74" s="20" t="s">
        <v>58</v>
      </c>
      <c r="E74" s="20" t="s">
        <v>112</v>
      </c>
      <c r="F74" s="21">
        <v>10</v>
      </c>
      <c r="G74" s="21">
        <v>219.52</v>
      </c>
      <c r="H74" s="21">
        <v>285.31</v>
      </c>
      <c r="I74" s="19">
        <f t="shared" si="6"/>
        <v>2853.1</v>
      </c>
      <c r="J74" s="32">
        <v>0</v>
      </c>
      <c r="K74" s="15">
        <f t="shared" si="9"/>
        <v>0</v>
      </c>
      <c r="L74" s="19">
        <f t="shared" si="13"/>
        <v>0</v>
      </c>
      <c r="M74" s="32">
        <f>J74</f>
        <v>0</v>
      </c>
      <c r="N74" s="15">
        <f t="shared" ref="N74:N79" si="17">M74/F74</f>
        <v>0</v>
      </c>
      <c r="O74" s="19">
        <f t="shared" ref="O74:O79" si="18">M74*H74</f>
        <v>0</v>
      </c>
    </row>
    <row r="75" spans="1:15" ht="38.25" x14ac:dyDescent="0.25">
      <c r="A75" s="30" t="s">
        <v>201</v>
      </c>
      <c r="B75" s="20" t="s">
        <v>202</v>
      </c>
      <c r="C75" s="30" t="s">
        <v>203</v>
      </c>
      <c r="D75" s="20" t="s">
        <v>58</v>
      </c>
      <c r="E75" s="20" t="s">
        <v>41</v>
      </c>
      <c r="F75" s="21">
        <v>60</v>
      </c>
      <c r="G75" s="21">
        <v>52.88</v>
      </c>
      <c r="H75" s="21">
        <v>68.73</v>
      </c>
      <c r="I75" s="19">
        <f t="shared" si="6"/>
        <v>4123.8</v>
      </c>
      <c r="J75" s="32">
        <v>0</v>
      </c>
      <c r="K75" s="15">
        <f t="shared" si="9"/>
        <v>0</v>
      </c>
      <c r="L75" s="19">
        <f t="shared" si="13"/>
        <v>0</v>
      </c>
      <c r="M75" s="32">
        <f t="shared" ref="M75:M79" si="19">J75</f>
        <v>0</v>
      </c>
      <c r="N75" s="15">
        <f t="shared" si="17"/>
        <v>0</v>
      </c>
      <c r="O75" s="19">
        <f t="shared" si="18"/>
        <v>0</v>
      </c>
    </row>
    <row r="76" spans="1:15" ht="25.5" x14ac:dyDescent="0.25">
      <c r="A76" s="30" t="s">
        <v>204</v>
      </c>
      <c r="B76" s="20" t="s">
        <v>205</v>
      </c>
      <c r="C76" s="30" t="s">
        <v>206</v>
      </c>
      <c r="D76" s="20" t="s">
        <v>53</v>
      </c>
      <c r="E76" s="20" t="s">
        <v>54</v>
      </c>
      <c r="F76" s="21">
        <v>11.6</v>
      </c>
      <c r="G76" s="21">
        <v>151.79</v>
      </c>
      <c r="H76" s="21">
        <v>177.29</v>
      </c>
      <c r="I76" s="19">
        <f t="shared" si="6"/>
        <v>2056.5639999999999</v>
      </c>
      <c r="J76" s="32">
        <v>0</v>
      </c>
      <c r="K76" s="15">
        <f t="shared" si="9"/>
        <v>0</v>
      </c>
      <c r="L76" s="19">
        <f t="shared" si="13"/>
        <v>0</v>
      </c>
      <c r="M76" s="32">
        <f t="shared" si="19"/>
        <v>0</v>
      </c>
      <c r="N76" s="15">
        <f t="shared" si="17"/>
        <v>0</v>
      </c>
      <c r="O76" s="19">
        <f t="shared" si="18"/>
        <v>0</v>
      </c>
    </row>
    <row r="77" spans="1:15" x14ac:dyDescent="0.25">
      <c r="A77" s="30" t="s">
        <v>207</v>
      </c>
      <c r="B77" s="20" t="s">
        <v>208</v>
      </c>
      <c r="C77" s="30" t="s">
        <v>209</v>
      </c>
      <c r="D77" s="20" t="s">
        <v>210</v>
      </c>
      <c r="E77" s="20" t="s">
        <v>54</v>
      </c>
      <c r="F77" s="21">
        <v>2533.7399999999998</v>
      </c>
      <c r="G77" s="21">
        <v>3.26</v>
      </c>
      <c r="H77" s="21">
        <v>4.24</v>
      </c>
      <c r="I77" s="19">
        <f t="shared" si="6"/>
        <v>10743.0576</v>
      </c>
      <c r="J77" s="32">
        <v>0</v>
      </c>
      <c r="K77" s="15">
        <f t="shared" si="9"/>
        <v>0</v>
      </c>
      <c r="L77" s="19">
        <f t="shared" si="13"/>
        <v>0</v>
      </c>
      <c r="M77" s="32">
        <f t="shared" si="19"/>
        <v>0</v>
      </c>
      <c r="N77" s="15">
        <f t="shared" si="17"/>
        <v>0</v>
      </c>
      <c r="O77" s="19">
        <f t="shared" si="18"/>
        <v>0</v>
      </c>
    </row>
    <row r="78" spans="1:15" ht="25.5" x14ac:dyDescent="0.25">
      <c r="A78" s="30" t="s">
        <v>211</v>
      </c>
      <c r="B78" s="20" t="s">
        <v>132</v>
      </c>
      <c r="C78" s="30" t="s">
        <v>133</v>
      </c>
      <c r="D78" s="20" t="s">
        <v>58</v>
      </c>
      <c r="E78" s="20" t="s">
        <v>68</v>
      </c>
      <c r="F78" s="21">
        <v>55.2</v>
      </c>
      <c r="G78" s="21">
        <v>61.43</v>
      </c>
      <c r="H78" s="21">
        <v>79.84</v>
      </c>
      <c r="I78" s="19">
        <f t="shared" si="6"/>
        <v>4407.1680000000006</v>
      </c>
      <c r="J78" s="32">
        <v>0</v>
      </c>
      <c r="K78" s="15">
        <f t="shared" si="9"/>
        <v>0</v>
      </c>
      <c r="L78" s="19">
        <f t="shared" si="13"/>
        <v>0</v>
      </c>
      <c r="M78" s="32">
        <f t="shared" si="19"/>
        <v>0</v>
      </c>
      <c r="N78" s="15">
        <f t="shared" si="17"/>
        <v>0</v>
      </c>
      <c r="O78" s="19">
        <f t="shared" si="18"/>
        <v>0</v>
      </c>
    </row>
    <row r="79" spans="1:15" ht="51" x14ac:dyDescent="0.25">
      <c r="A79" s="30" t="s">
        <v>212</v>
      </c>
      <c r="B79" s="20" t="s">
        <v>213</v>
      </c>
      <c r="C79" s="30" t="s">
        <v>214</v>
      </c>
      <c r="D79" s="20" t="s">
        <v>58</v>
      </c>
      <c r="E79" s="20" t="s">
        <v>41</v>
      </c>
      <c r="F79" s="21">
        <v>46</v>
      </c>
      <c r="G79" s="21">
        <v>422.13</v>
      </c>
      <c r="H79" s="21">
        <v>548.64</v>
      </c>
      <c r="I79" s="19">
        <f t="shared" si="6"/>
        <v>25237.439999999999</v>
      </c>
      <c r="J79" s="32">
        <v>0</v>
      </c>
      <c r="K79" s="15">
        <f t="shared" si="9"/>
        <v>0</v>
      </c>
      <c r="L79" s="19">
        <f t="shared" si="13"/>
        <v>0</v>
      </c>
      <c r="M79" s="32">
        <f t="shared" si="19"/>
        <v>0</v>
      </c>
      <c r="N79" s="15">
        <f t="shared" si="17"/>
        <v>0</v>
      </c>
      <c r="O79" s="19">
        <f t="shared" si="18"/>
        <v>0</v>
      </c>
    </row>
    <row r="80" spans="1:15" x14ac:dyDescent="0.25">
      <c r="A80" s="29" t="s">
        <v>39</v>
      </c>
      <c r="B80" s="69" t="s">
        <v>127</v>
      </c>
      <c r="C80" s="70"/>
      <c r="D80" s="70"/>
      <c r="E80" s="70"/>
      <c r="F80" s="70"/>
      <c r="G80" s="70"/>
      <c r="H80" s="71"/>
      <c r="I80" s="24">
        <f>I81+I82+I83+I84+I85+I86+I87</f>
        <v>187234.62</v>
      </c>
      <c r="J80" s="33"/>
      <c r="K80" s="26"/>
      <c r="L80" s="24">
        <f>L81+L82+L83+L84+L85+L86+L87</f>
        <v>11600.64</v>
      </c>
      <c r="M80" s="33"/>
      <c r="N80" s="26"/>
      <c r="O80" s="24">
        <f>O81+O82+O83+O84+O85+O86+O87</f>
        <v>11600.64</v>
      </c>
    </row>
    <row r="81" spans="1:17" ht="38.25" x14ac:dyDescent="0.25">
      <c r="A81" s="30" t="s">
        <v>215</v>
      </c>
      <c r="B81" s="20" t="s">
        <v>216</v>
      </c>
      <c r="C81" s="30" t="s">
        <v>217</v>
      </c>
      <c r="D81" s="20" t="s">
        <v>58</v>
      </c>
      <c r="E81" s="20" t="s">
        <v>112</v>
      </c>
      <c r="F81" s="21">
        <v>15</v>
      </c>
      <c r="G81" s="21">
        <v>3719.44</v>
      </c>
      <c r="H81" s="21">
        <v>4834.16</v>
      </c>
      <c r="I81" s="19">
        <f t="shared" si="6"/>
        <v>72512.399999999994</v>
      </c>
      <c r="J81" s="32">
        <v>0</v>
      </c>
      <c r="K81" s="15">
        <f t="shared" si="9"/>
        <v>0</v>
      </c>
      <c r="L81" s="19">
        <f t="shared" si="13"/>
        <v>0</v>
      </c>
      <c r="M81" s="32">
        <f t="shared" ref="M81:M87" si="20">J81</f>
        <v>0</v>
      </c>
      <c r="N81" s="15">
        <f t="shared" ref="N81:N87" si="21">M81/F81</f>
        <v>0</v>
      </c>
      <c r="O81" s="19">
        <f t="shared" ref="O81:O87" si="22">M81*H81</f>
        <v>0</v>
      </c>
    </row>
    <row r="82" spans="1:17" ht="25.5" x14ac:dyDescent="0.25">
      <c r="A82" s="30" t="s">
        <v>218</v>
      </c>
      <c r="B82" s="20" t="s">
        <v>219</v>
      </c>
      <c r="C82" s="30" t="s">
        <v>220</v>
      </c>
      <c r="D82" s="20" t="s">
        <v>58</v>
      </c>
      <c r="E82" s="20" t="s">
        <v>112</v>
      </c>
      <c r="F82" s="21">
        <v>17</v>
      </c>
      <c r="G82" s="21">
        <v>789.65</v>
      </c>
      <c r="H82" s="21">
        <v>1026.31</v>
      </c>
      <c r="I82" s="19">
        <f t="shared" si="6"/>
        <v>17447.27</v>
      </c>
      <c r="J82" s="32">
        <v>0</v>
      </c>
      <c r="K82" s="15">
        <f t="shared" si="9"/>
        <v>0</v>
      </c>
      <c r="L82" s="19">
        <f t="shared" si="13"/>
        <v>0</v>
      </c>
      <c r="M82" s="32">
        <f t="shared" si="20"/>
        <v>0</v>
      </c>
      <c r="N82" s="15">
        <f t="shared" si="21"/>
        <v>0</v>
      </c>
      <c r="O82" s="19">
        <f t="shared" si="22"/>
        <v>0</v>
      </c>
    </row>
    <row r="83" spans="1:17" ht="25.5" x14ac:dyDescent="0.25">
      <c r="A83" s="30" t="s">
        <v>221</v>
      </c>
      <c r="B83" s="20" t="s">
        <v>132</v>
      </c>
      <c r="C83" s="30" t="s">
        <v>133</v>
      </c>
      <c r="D83" s="20" t="s">
        <v>58</v>
      </c>
      <c r="E83" s="20" t="s">
        <v>68</v>
      </c>
      <c r="F83" s="21">
        <v>34</v>
      </c>
      <c r="G83" s="21">
        <v>61.43</v>
      </c>
      <c r="H83" s="21">
        <v>79.84</v>
      </c>
      <c r="I83" s="19">
        <f t="shared" si="6"/>
        <v>2714.56</v>
      </c>
      <c r="J83" s="32">
        <v>0</v>
      </c>
      <c r="K83" s="15">
        <f t="shared" si="9"/>
        <v>0</v>
      </c>
      <c r="L83" s="19">
        <f t="shared" si="13"/>
        <v>0</v>
      </c>
      <c r="M83" s="32">
        <f t="shared" si="20"/>
        <v>0</v>
      </c>
      <c r="N83" s="15">
        <f t="shared" si="21"/>
        <v>0</v>
      </c>
      <c r="O83" s="19">
        <f t="shared" si="22"/>
        <v>0</v>
      </c>
    </row>
    <row r="84" spans="1:17" ht="38.25" x14ac:dyDescent="0.25">
      <c r="A84" s="30" t="s">
        <v>222</v>
      </c>
      <c r="B84" s="20" t="s">
        <v>135</v>
      </c>
      <c r="C84" s="30" t="s">
        <v>136</v>
      </c>
      <c r="D84" s="20" t="s">
        <v>58</v>
      </c>
      <c r="E84" s="20" t="s">
        <v>41</v>
      </c>
      <c r="F84" s="21">
        <v>850</v>
      </c>
      <c r="G84" s="21">
        <v>12.23</v>
      </c>
      <c r="H84" s="21">
        <v>15.9</v>
      </c>
      <c r="I84" s="19">
        <f t="shared" si="6"/>
        <v>13515</v>
      </c>
      <c r="J84" s="32">
        <f>'[1]Table 10'!$M$59</f>
        <v>729.59999999999991</v>
      </c>
      <c r="K84" s="15">
        <f t="shared" si="9"/>
        <v>0.85835294117647043</v>
      </c>
      <c r="L84" s="19">
        <f t="shared" si="13"/>
        <v>11600.64</v>
      </c>
      <c r="M84" s="32">
        <f t="shared" si="20"/>
        <v>729.59999999999991</v>
      </c>
      <c r="N84" s="15">
        <f t="shared" si="21"/>
        <v>0.85835294117647043</v>
      </c>
      <c r="O84" s="19">
        <f t="shared" si="22"/>
        <v>11600.64</v>
      </c>
    </row>
    <row r="85" spans="1:17" ht="38.25" x14ac:dyDescent="0.25">
      <c r="A85" s="30" t="s">
        <v>223</v>
      </c>
      <c r="B85" s="20" t="s">
        <v>138</v>
      </c>
      <c r="C85" s="30" t="s">
        <v>139</v>
      </c>
      <c r="D85" s="20" t="s">
        <v>58</v>
      </c>
      <c r="E85" s="20" t="s">
        <v>41</v>
      </c>
      <c r="F85" s="21">
        <v>2550</v>
      </c>
      <c r="G85" s="21">
        <v>22.29</v>
      </c>
      <c r="H85" s="21">
        <v>28.97</v>
      </c>
      <c r="I85" s="19">
        <f t="shared" si="6"/>
        <v>73873.5</v>
      </c>
      <c r="J85" s="32">
        <v>0</v>
      </c>
      <c r="K85" s="15">
        <f t="shared" si="9"/>
        <v>0</v>
      </c>
      <c r="L85" s="19">
        <f t="shared" si="13"/>
        <v>0</v>
      </c>
      <c r="M85" s="32">
        <f t="shared" si="20"/>
        <v>0</v>
      </c>
      <c r="N85" s="15">
        <f t="shared" si="21"/>
        <v>0</v>
      </c>
      <c r="O85" s="19">
        <f t="shared" si="22"/>
        <v>0</v>
      </c>
    </row>
    <row r="86" spans="1:17" ht="38.25" x14ac:dyDescent="0.25">
      <c r="A86" s="30" t="s">
        <v>224</v>
      </c>
      <c r="B86" s="20" t="s">
        <v>141</v>
      </c>
      <c r="C86" s="30" t="s">
        <v>142</v>
      </c>
      <c r="D86" s="20" t="s">
        <v>58</v>
      </c>
      <c r="E86" s="20" t="s">
        <v>112</v>
      </c>
      <c r="F86" s="21">
        <v>33</v>
      </c>
      <c r="G86" s="21">
        <v>129.55000000000001</v>
      </c>
      <c r="H86" s="21">
        <v>168.38</v>
      </c>
      <c r="I86" s="19">
        <f t="shared" si="6"/>
        <v>5556.54</v>
      </c>
      <c r="J86" s="32">
        <v>0</v>
      </c>
      <c r="K86" s="15">
        <f t="shared" si="9"/>
        <v>0</v>
      </c>
      <c r="L86" s="19">
        <f t="shared" si="13"/>
        <v>0</v>
      </c>
      <c r="M86" s="32">
        <f t="shared" si="20"/>
        <v>0</v>
      </c>
      <c r="N86" s="15">
        <f t="shared" si="21"/>
        <v>0</v>
      </c>
      <c r="O86" s="19">
        <f t="shared" si="22"/>
        <v>0</v>
      </c>
    </row>
    <row r="87" spans="1:17" ht="38.25" x14ac:dyDescent="0.25">
      <c r="A87" s="30" t="s">
        <v>225</v>
      </c>
      <c r="B87" s="20" t="s">
        <v>147</v>
      </c>
      <c r="C87" s="30" t="s">
        <v>148</v>
      </c>
      <c r="D87" s="20" t="s">
        <v>58</v>
      </c>
      <c r="E87" s="20" t="s">
        <v>112</v>
      </c>
      <c r="F87" s="21">
        <v>33</v>
      </c>
      <c r="G87" s="21">
        <v>37.659999999999997</v>
      </c>
      <c r="H87" s="21">
        <v>48.95</v>
      </c>
      <c r="I87" s="19">
        <f t="shared" si="6"/>
        <v>1615.3500000000001</v>
      </c>
      <c r="J87" s="32">
        <v>0</v>
      </c>
      <c r="K87" s="15">
        <f t="shared" si="9"/>
        <v>0</v>
      </c>
      <c r="L87" s="19">
        <f t="shared" si="13"/>
        <v>0</v>
      </c>
      <c r="M87" s="32">
        <f t="shared" si="20"/>
        <v>0</v>
      </c>
      <c r="N87" s="15">
        <f t="shared" si="21"/>
        <v>0</v>
      </c>
      <c r="O87" s="19">
        <f t="shared" si="22"/>
        <v>0</v>
      </c>
    </row>
    <row r="88" spans="1:17" x14ac:dyDescent="0.25">
      <c r="A88" s="72" t="s">
        <v>16</v>
      </c>
      <c r="B88" s="72"/>
      <c r="C88" s="72"/>
      <c r="D88" s="72"/>
      <c r="E88" s="72"/>
      <c r="F88" s="72"/>
      <c r="G88" s="72"/>
      <c r="H88" s="72"/>
      <c r="I88" s="11">
        <f>I13+I55</f>
        <v>2616444.9081999999</v>
      </c>
      <c r="J88" s="11"/>
      <c r="K88" s="11"/>
      <c r="L88" s="11">
        <f>L13+L55</f>
        <v>234217.55026383995</v>
      </c>
      <c r="M88" s="11"/>
      <c r="N88" s="11"/>
      <c r="O88" s="11">
        <f>O13+O55</f>
        <v>234217.55026383995</v>
      </c>
      <c r="Q88" s="14"/>
    </row>
    <row r="89" spans="1:17" ht="8.25" customHeight="1" x14ac:dyDescent="0.25">
      <c r="A89" s="12"/>
      <c r="B89" s="12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</row>
    <row r="90" spans="1:17" x14ac:dyDescent="0.25">
      <c r="A90" s="57" t="s">
        <v>24</v>
      </c>
      <c r="B90" s="58"/>
      <c r="C90" s="58"/>
      <c r="D90" s="58"/>
      <c r="E90" s="58"/>
      <c r="F90" s="58"/>
      <c r="G90" s="58"/>
      <c r="H90" s="59"/>
      <c r="I90" s="60" t="s">
        <v>231</v>
      </c>
      <c r="J90" s="61"/>
      <c r="K90" s="61"/>
      <c r="L90" s="61"/>
      <c r="M90" s="61"/>
      <c r="N90" s="61"/>
      <c r="O90" s="62"/>
    </row>
    <row r="91" spans="1:17" ht="15" customHeight="1" x14ac:dyDescent="0.25">
      <c r="A91" s="73" t="s">
        <v>8</v>
      </c>
      <c r="B91" s="73"/>
      <c r="C91" s="73"/>
      <c r="D91" s="73"/>
      <c r="E91" s="73"/>
      <c r="F91" s="73"/>
      <c r="G91" s="73"/>
      <c r="H91" s="73"/>
      <c r="I91" s="73" t="s">
        <v>9</v>
      </c>
      <c r="J91" s="73"/>
      <c r="K91" s="73"/>
      <c r="L91" s="73"/>
      <c r="M91" s="73"/>
      <c r="N91" s="73"/>
      <c r="O91" s="73"/>
    </row>
    <row r="92" spans="1:17" x14ac:dyDescent="0.25">
      <c r="A92" s="74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</row>
    <row r="93" spans="1:17" ht="11.45" customHeight="1" x14ac:dyDescent="0.25">
      <c r="A93" s="74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</row>
    <row r="94" spans="1:17" ht="6.6" customHeight="1" x14ac:dyDescent="0.25">
      <c r="A94" s="74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1:17" ht="12" customHeight="1" x14ac:dyDescent="0.25">
      <c r="A95" s="74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</row>
    <row r="96" spans="1:17" ht="9.6" customHeight="1" x14ac:dyDescent="0.25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</row>
    <row r="97" spans="1:15" ht="7.15" customHeight="1" x14ac:dyDescent="0.25">
      <c r="A97" s="74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</row>
    <row r="98" spans="1:15" ht="15" customHeight="1" x14ac:dyDescent="0.25">
      <c r="A98" s="73" t="s">
        <v>10</v>
      </c>
      <c r="B98" s="73"/>
      <c r="C98" s="73"/>
      <c r="D98" s="73"/>
      <c r="E98" s="73"/>
      <c r="F98" s="73"/>
      <c r="G98" s="73"/>
      <c r="H98" s="73"/>
      <c r="I98" s="73" t="s">
        <v>11</v>
      </c>
      <c r="J98" s="73"/>
      <c r="K98" s="73"/>
      <c r="L98" s="73"/>
      <c r="M98" s="73"/>
      <c r="N98" s="73"/>
      <c r="O98" s="73"/>
    </row>
    <row r="99" spans="1:15" x14ac:dyDescent="0.25">
      <c r="A99" s="2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</sheetData>
  <mergeCells count="52">
    <mergeCell ref="B80:H80"/>
    <mergeCell ref="I9:I12"/>
    <mergeCell ref="G4:H4"/>
    <mergeCell ref="G5:H5"/>
    <mergeCell ref="A4:D4"/>
    <mergeCell ref="A5:D5"/>
    <mergeCell ref="B20:H20"/>
    <mergeCell ref="B58:H58"/>
    <mergeCell ref="B13:H13"/>
    <mergeCell ref="B14:H14"/>
    <mergeCell ref="B33:H33"/>
    <mergeCell ref="B38:H38"/>
    <mergeCell ref="B48:H48"/>
    <mergeCell ref="B55:H55"/>
    <mergeCell ref="E4:F4"/>
    <mergeCell ref="A8:O8"/>
    <mergeCell ref="I91:O91"/>
    <mergeCell ref="A91:H91"/>
    <mergeCell ref="I98:O98"/>
    <mergeCell ref="I92:O97"/>
    <mergeCell ref="A92:H97"/>
    <mergeCell ref="A98:H98"/>
    <mergeCell ref="J9:L10"/>
    <mergeCell ref="M9:O10"/>
    <mergeCell ref="A90:H90"/>
    <mergeCell ref="I90:O90"/>
    <mergeCell ref="A9:A11"/>
    <mergeCell ref="C9:C11"/>
    <mergeCell ref="E9:E11"/>
    <mergeCell ref="F9:F11"/>
    <mergeCell ref="B9:B11"/>
    <mergeCell ref="D9:D11"/>
    <mergeCell ref="G9:H10"/>
    <mergeCell ref="B18:H18"/>
    <mergeCell ref="B56:H56"/>
    <mergeCell ref="A88:H88"/>
    <mergeCell ref="B69:H69"/>
    <mergeCell ref="B73:H73"/>
    <mergeCell ref="E2:O2"/>
    <mergeCell ref="E3:O3"/>
    <mergeCell ref="E1:O1"/>
    <mergeCell ref="A1:D2"/>
    <mergeCell ref="A3:D3"/>
    <mergeCell ref="A6:C6"/>
    <mergeCell ref="E6:F6"/>
    <mergeCell ref="N4:O4"/>
    <mergeCell ref="J4:L4"/>
    <mergeCell ref="J5:L5"/>
    <mergeCell ref="J6:L6"/>
    <mergeCell ref="N5:O5"/>
    <mergeCell ref="N6:O6"/>
    <mergeCell ref="E5:F5"/>
  </mergeCells>
  <phoneticPr fontId="18" type="noConversion"/>
  <printOptions horizontalCentered="1"/>
  <pageMargins left="0.31496062992125984" right="0.31496062992125984" top="0.59055118110236227" bottom="0.59055118110236227" header="0.31496062992125984" footer="0.31496062992125984"/>
  <pageSetup paperSize="9" scale="54" orientation="landscape" r:id="rId1"/>
  <rowBreaks count="1" manualBreakCount="1">
    <brk id="62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1ª MEDIÇÃO</vt:lpstr>
      <vt:lpstr>'1ª MEDIÇÃO'!Area_de_impressao</vt:lpstr>
      <vt:lpstr>'1ª MEDIÇÃO'!Titulos_de_impressao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Emprotec Engenharia</dc:creator>
  <cp:lastModifiedBy>Windows</cp:lastModifiedBy>
  <cp:lastPrinted>2023-04-17T14:22:23Z</cp:lastPrinted>
  <dcterms:created xsi:type="dcterms:W3CDTF">2015-01-15T12:30:05Z</dcterms:created>
  <dcterms:modified xsi:type="dcterms:W3CDTF">2023-04-19T19:46:44Z</dcterms:modified>
</cp:coreProperties>
</file>